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(Team Folder)\NVDE\NVDE COMMUNICATIE\Infographics\201903 ODE Belasting\"/>
    </mc:Choice>
  </mc:AlternateContent>
  <xr:revisionPtr revIDLastSave="0" documentId="8_{9858327C-6263-442E-A14B-7999A0B5BA00}" xr6:coauthVersionLast="41" xr6:coauthVersionMax="41" xr10:uidLastSave="{00000000-0000-0000-0000-000000000000}"/>
  <bookViews>
    <workbookView xWindow="-120" yWindow="-120" windowWidth="20730" windowHeight="11160" xr2:uid="{D304E2BB-5461-4638-A3D3-57449EA1E1B2}"/>
  </bookViews>
  <sheets>
    <sheet name="Sheet1" sheetId="1" r:id="rId1"/>
    <sheet name="Sheet2" sheetId="2" r:id="rId2"/>
    <sheet name="Blad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2" l="1"/>
  <c r="H26" i="2"/>
  <c r="H21" i="2"/>
  <c r="H16" i="2"/>
  <c r="G31" i="2"/>
  <c r="G26" i="2"/>
  <c r="G21" i="2"/>
  <c r="G16" i="2"/>
  <c r="E31" i="2"/>
  <c r="E26" i="2"/>
  <c r="E21" i="2"/>
  <c r="E16" i="2"/>
  <c r="L9" i="2"/>
  <c r="E30" i="2"/>
  <c r="E29" i="2"/>
  <c r="E25" i="2"/>
  <c r="E24" i="2"/>
  <c r="E20" i="2"/>
  <c r="E19" i="2"/>
  <c r="E15" i="2"/>
  <c r="E14" i="2"/>
  <c r="E21" i="1"/>
  <c r="E29" i="1"/>
  <c r="E28" i="1"/>
  <c r="E27" i="1"/>
  <c r="E17" i="1"/>
  <c r="E19" i="1"/>
  <c r="E18" i="1"/>
  <c r="E24" i="1"/>
  <c r="E13" i="1"/>
  <c r="E12" i="1"/>
  <c r="E7" i="1"/>
  <c r="E6" i="1"/>
</calcChain>
</file>

<file path=xl/sharedStrings.xml><?xml version="1.0" encoding="utf-8"?>
<sst xmlns="http://schemas.openxmlformats.org/spreadsheetml/2006/main" count="85" uniqueCount="51">
  <si>
    <t>Kasuitgaven op te halen via ODE:</t>
  </si>
  <si>
    <t>miljoen</t>
  </si>
  <si>
    <t>Bij verdeling 50-50:</t>
  </si>
  <si>
    <t>Burgers</t>
  </si>
  <si>
    <t>Bedrijven</t>
  </si>
  <si>
    <t>Bij verdeling 2/3 vs 1/3</t>
  </si>
  <si>
    <t>Effect voor een gemiddeld huishouden</t>
  </si>
  <si>
    <t>aantal</t>
  </si>
  <si>
    <t>miljard</t>
  </si>
  <si>
    <t>euro/jaar</t>
  </si>
  <si>
    <t>Bedrijfsleven:</t>
  </si>
  <si>
    <t>Extra lasten:</t>
  </si>
  <si>
    <t>Verdeling over typen bedrijven afhankelijk van instelling staffels</t>
  </si>
  <si>
    <t>was namelijk</t>
  </si>
  <si>
    <t>en wordt</t>
  </si>
  <si>
    <t>dus per huishouden gemiddeld voordeel</t>
  </si>
  <si>
    <t>Dus 1/3 van de ODE-lasten raken de huishoudens kwijt</t>
  </si>
  <si>
    <t>Maar in totaal gaan de ODE-lasten voor bedrijven met 1/3 omhoog</t>
  </si>
  <si>
    <t>wordt</t>
  </si>
  <si>
    <t>stijging</t>
  </si>
  <si>
    <t>Voorbeeldbedrijven</t>
  </si>
  <si>
    <t>Verbruikscijfers uit</t>
  </si>
  <si>
    <t>https://zoek.officielebekendmakingen.nl/kst-33115-6.html</t>
  </si>
  <si>
    <t>Bakker</t>
  </si>
  <si>
    <t>gas</t>
  </si>
  <si>
    <t>e</t>
  </si>
  <si>
    <t>gas (m3)</t>
  </si>
  <si>
    <t>elektra (kWh)</t>
  </si>
  <si>
    <t>Bedrijf in foodsector</t>
  </si>
  <si>
    <t>overgangen</t>
  </si>
  <si>
    <t>ODE per m3</t>
  </si>
  <si>
    <t>ODE per kWh</t>
  </si>
  <si>
    <t>hoger</t>
  </si>
  <si>
    <t>g</t>
  </si>
  <si>
    <t>inschatting effect ODE-schuif</t>
  </si>
  <si>
    <t>Totaal ODE</t>
  </si>
  <si>
    <t>groeifactor</t>
  </si>
  <si>
    <t>Totaal</t>
  </si>
  <si>
    <t>ODE 2019</t>
  </si>
  <si>
    <t>ODE 2030</t>
  </si>
  <si>
    <t>50/50</t>
  </si>
  <si>
    <t>67/33</t>
  </si>
  <si>
    <t>Groothandel</t>
  </si>
  <si>
    <t>Groot chemiebedrijf</t>
  </si>
  <si>
    <t>Chemiereus</t>
  </si>
  <si>
    <t>ODE in 2030 bij verdeling 50/50</t>
  </si>
  <si>
    <t>ODE in 2030 bij verdeling 33/67</t>
  </si>
  <si>
    <t>Rekenvoorbeeld ODE</t>
  </si>
  <si>
    <t>ODE in 2019 bij de verdeling 50/50</t>
  </si>
  <si>
    <t>Particulieren</t>
  </si>
  <si>
    <t>Burgers betalen aan ODE in 2019 de helft van  1,7 miljard (Rijksbegroting) met 8 miljoen huishoudens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</si>
</sst>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€&quot;\ * #,##0_ ;_ &quot;€&quot;\ * \-#,##0_ ;_ &quot;€&quot;\ * &quot;-&quot;_ ;_ @_ "/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* #,##0_-;\-* #,##0_-;_-* &quot;-&quot;??_-;_-@_-"/>
    <numFmt numFmtId="168" formatCode="_-* #,##0_-;\-* #,##0_-;_-* &quot;-&quot;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0" applyNumberFormat="1"/>
    <xf numFmtId="1" fontId="0" fillId="0" borderId="0" xfId="0" applyNumberFormat="1"/>
    <xf numFmtId="9" fontId="0" fillId="0" borderId="0" xfId="2" applyFont="1"/>
    <xf numFmtId="164" fontId="0" fillId="0" borderId="0" xfId="1" applyFont="1"/>
    <xf numFmtId="166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top" wrapText="1"/>
    </xf>
    <xf numFmtId="42" fontId="0" fillId="0" borderId="1" xfId="0" applyNumberFormat="1" applyBorder="1" applyAlignment="1">
      <alignment horizontal="center"/>
    </xf>
    <xf numFmtId="42" fontId="0" fillId="0" borderId="1" xfId="0" applyNumberFormat="1" applyBorder="1"/>
    <xf numFmtId="42" fontId="0" fillId="0" borderId="0" xfId="0" applyNumberFormat="1"/>
    <xf numFmtId="42" fontId="0" fillId="0" borderId="2" xfId="0" applyNumberForma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5C21-2720-4EBE-B7BE-860D97FFDE0A}">
  <dimension ref="A3:F29"/>
  <sheetViews>
    <sheetView tabSelected="1" workbookViewId="0">
      <selection activeCell="A10" sqref="A10"/>
    </sheetView>
  </sheetViews>
  <sheetFormatPr defaultRowHeight="15" x14ac:dyDescent="0.25"/>
  <cols>
    <col min="4" max="4" width="4" customWidth="1"/>
    <col min="5" max="5" width="11.85546875" customWidth="1"/>
  </cols>
  <sheetData>
    <row r="3" spans="1:6" x14ac:dyDescent="0.25">
      <c r="A3" t="s">
        <v>0</v>
      </c>
      <c r="E3">
        <v>3.2</v>
      </c>
      <c r="F3" t="s">
        <v>8</v>
      </c>
    </row>
    <row r="5" spans="1:6" x14ac:dyDescent="0.25">
      <c r="A5" t="s">
        <v>2</v>
      </c>
    </row>
    <row r="6" spans="1:6" x14ac:dyDescent="0.25">
      <c r="A6" t="s">
        <v>3</v>
      </c>
      <c r="E6">
        <f>E3/2</f>
        <v>1.6</v>
      </c>
      <c r="F6" t="s">
        <v>8</v>
      </c>
    </row>
    <row r="7" spans="1:6" x14ac:dyDescent="0.25">
      <c r="A7" t="s">
        <v>4</v>
      </c>
      <c r="E7">
        <f>E6</f>
        <v>1.6</v>
      </c>
      <c r="F7" t="s">
        <v>8</v>
      </c>
    </row>
    <row r="9" spans="1:6" x14ac:dyDescent="0.25">
      <c r="A9" t="s">
        <v>50</v>
      </c>
    </row>
    <row r="11" spans="1:6" x14ac:dyDescent="0.25">
      <c r="A11" t="s">
        <v>5</v>
      </c>
    </row>
    <row r="12" spans="1:6" x14ac:dyDescent="0.25">
      <c r="A12" t="s">
        <v>3</v>
      </c>
      <c r="E12" s="1">
        <f>E3/3</f>
        <v>1.0666666666666667</v>
      </c>
      <c r="F12" t="s">
        <v>8</v>
      </c>
    </row>
    <row r="13" spans="1:6" x14ac:dyDescent="0.25">
      <c r="A13" t="s">
        <v>4</v>
      </c>
      <c r="E13" s="1">
        <f>E3*2/3</f>
        <v>2.1333333333333333</v>
      </c>
      <c r="F13" t="s">
        <v>8</v>
      </c>
    </row>
    <row r="15" spans="1:6" x14ac:dyDescent="0.25">
      <c r="A15" t="s">
        <v>6</v>
      </c>
    </row>
    <row r="16" spans="1:6" x14ac:dyDescent="0.25">
      <c r="A16" t="s">
        <v>7</v>
      </c>
      <c r="E16">
        <v>8</v>
      </c>
      <c r="F16" t="s">
        <v>1</v>
      </c>
    </row>
    <row r="17" spans="1:6" x14ac:dyDescent="0.25">
      <c r="A17" t="s">
        <v>15</v>
      </c>
      <c r="E17" s="2">
        <f>(E6-E12)*1000/8</f>
        <v>66.666666666666686</v>
      </c>
      <c r="F17" t="s">
        <v>9</v>
      </c>
    </row>
    <row r="18" spans="1:6" x14ac:dyDescent="0.25">
      <c r="A18" t="s">
        <v>13</v>
      </c>
      <c r="E18">
        <f>E6*1000/E16</f>
        <v>200</v>
      </c>
    </row>
    <row r="19" spans="1:6" x14ac:dyDescent="0.25">
      <c r="A19" t="s">
        <v>14</v>
      </c>
      <c r="E19" s="2">
        <f>E12*1000/E16</f>
        <v>133.33333333333334</v>
      </c>
    </row>
    <row r="20" spans="1:6" x14ac:dyDescent="0.25">
      <c r="A20" t="s">
        <v>16</v>
      </c>
    </row>
    <row r="21" spans="1:6" x14ac:dyDescent="0.25">
      <c r="E21" s="3">
        <f>(E17/E18)</f>
        <v>0.33333333333333343</v>
      </c>
    </row>
    <row r="23" spans="1:6" x14ac:dyDescent="0.25">
      <c r="A23" t="s">
        <v>10</v>
      </c>
    </row>
    <row r="24" spans="1:6" x14ac:dyDescent="0.25">
      <c r="A24" t="s">
        <v>11</v>
      </c>
      <c r="E24" s="2">
        <f>(E13-E7)*1000</f>
        <v>533.33333333333326</v>
      </c>
      <c r="F24" t="s">
        <v>1</v>
      </c>
    </row>
    <row r="25" spans="1:6" x14ac:dyDescent="0.25">
      <c r="A25" t="s">
        <v>12</v>
      </c>
    </row>
    <row r="26" spans="1:6" x14ac:dyDescent="0.25">
      <c r="A26" t="s">
        <v>17</v>
      </c>
    </row>
    <row r="27" spans="1:6" x14ac:dyDescent="0.25">
      <c r="A27" t="s">
        <v>13</v>
      </c>
      <c r="E27">
        <f>E7</f>
        <v>1.6</v>
      </c>
    </row>
    <row r="28" spans="1:6" x14ac:dyDescent="0.25">
      <c r="A28" t="s">
        <v>18</v>
      </c>
      <c r="E28" s="1">
        <f>E13</f>
        <v>2.1333333333333333</v>
      </c>
    </row>
    <row r="29" spans="1:6" x14ac:dyDescent="0.25">
      <c r="A29" t="s">
        <v>19</v>
      </c>
      <c r="E29" s="3">
        <f>(E28-E27)/E27</f>
        <v>0.33333333333333326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B34F-0C79-482F-BBC3-2B070B96EC95}">
  <dimension ref="A1:M31"/>
  <sheetViews>
    <sheetView topLeftCell="A10" workbookViewId="0">
      <selection activeCell="K12" sqref="K12"/>
    </sheetView>
  </sheetViews>
  <sheetFormatPr defaultRowHeight="15" x14ac:dyDescent="0.25"/>
  <cols>
    <col min="3" max="3" width="14.28515625" style="6" bestFit="1" customWidth="1"/>
    <col min="5" max="5" width="11.5703125" bestFit="1" customWidth="1"/>
    <col min="6" max="6" width="13.28515625" bestFit="1" customWidth="1"/>
    <col min="7" max="7" width="14.28515625" bestFit="1" customWidth="1"/>
    <col min="11" max="11" width="10.42578125" customWidth="1"/>
  </cols>
  <sheetData>
    <row r="1" spans="1:13" x14ac:dyDescent="0.25">
      <c r="A1" t="s">
        <v>20</v>
      </c>
    </row>
    <row r="2" spans="1:13" x14ac:dyDescent="0.25">
      <c r="A2" t="s">
        <v>21</v>
      </c>
    </row>
    <row r="3" spans="1:13" x14ac:dyDescent="0.25">
      <c r="A3" t="s">
        <v>22</v>
      </c>
    </row>
    <row r="5" spans="1:13" x14ac:dyDescent="0.25">
      <c r="E5">
        <v>2019</v>
      </c>
      <c r="K5" t="s">
        <v>34</v>
      </c>
    </row>
    <row r="6" spans="1:13" x14ac:dyDescent="0.25">
      <c r="C6" s="6" t="s">
        <v>29</v>
      </c>
      <c r="D6" t="s">
        <v>24</v>
      </c>
      <c r="E6" s="6">
        <v>170000</v>
      </c>
      <c r="F6" s="6">
        <v>1000000</v>
      </c>
      <c r="G6" s="6">
        <v>10000000</v>
      </c>
      <c r="H6" t="s">
        <v>32</v>
      </c>
      <c r="K6" s="4" t="s">
        <v>35</v>
      </c>
    </row>
    <row r="7" spans="1:13" s="4" customFormat="1" x14ac:dyDescent="0.25">
      <c r="D7" s="4" t="s">
        <v>25</v>
      </c>
      <c r="E7" s="6">
        <v>10000</v>
      </c>
      <c r="F7" s="6">
        <v>50000</v>
      </c>
      <c r="G7" s="6">
        <v>10000000</v>
      </c>
      <c r="K7">
        <v>2019</v>
      </c>
      <c r="L7" s="5">
        <v>1.7</v>
      </c>
      <c r="M7" s="4" t="s">
        <v>8</v>
      </c>
    </row>
    <row r="8" spans="1:13" x14ac:dyDescent="0.25">
      <c r="K8">
        <v>2030</v>
      </c>
      <c r="L8" s="5">
        <v>3.2</v>
      </c>
      <c r="M8" t="s">
        <v>8</v>
      </c>
    </row>
    <row r="9" spans="1:13" x14ac:dyDescent="0.25">
      <c r="C9" s="6" t="s">
        <v>30</v>
      </c>
      <c r="D9" t="s">
        <v>24</v>
      </c>
      <c r="E9">
        <v>5.2400000000000002E-2</v>
      </c>
      <c r="F9">
        <v>1.61E-2</v>
      </c>
      <c r="G9">
        <v>5.8999999999999999E-3</v>
      </c>
      <c r="H9">
        <v>3.0999999999999999E-3</v>
      </c>
      <c r="K9" t="s">
        <v>36</v>
      </c>
      <c r="L9" s="1">
        <f>L8/L7</f>
        <v>1.8823529411764708</v>
      </c>
    </row>
    <row r="10" spans="1:13" x14ac:dyDescent="0.25">
      <c r="C10" s="6" t="s">
        <v>31</v>
      </c>
      <c r="D10" t="s">
        <v>25</v>
      </c>
      <c r="E10">
        <v>1.89E-2</v>
      </c>
      <c r="F10">
        <v>2.7799999999999998E-2</v>
      </c>
      <c r="G10">
        <v>7.4000000000000003E-3</v>
      </c>
      <c r="H10">
        <v>2.9999999999999997E-4</v>
      </c>
    </row>
    <row r="12" spans="1:13" x14ac:dyDescent="0.25">
      <c r="E12" t="s">
        <v>38</v>
      </c>
      <c r="G12" t="s">
        <v>39</v>
      </c>
      <c r="H12" t="s">
        <v>39</v>
      </c>
    </row>
    <row r="13" spans="1:13" x14ac:dyDescent="0.25">
      <c r="A13" t="s">
        <v>23</v>
      </c>
      <c r="E13" t="s">
        <v>40</v>
      </c>
      <c r="G13" t="s">
        <v>40</v>
      </c>
      <c r="H13" t="s">
        <v>41</v>
      </c>
    </row>
    <row r="14" spans="1:13" x14ac:dyDescent="0.25">
      <c r="A14" t="s">
        <v>26</v>
      </c>
      <c r="C14" s="6">
        <v>6000</v>
      </c>
      <c r="D14" t="s">
        <v>33</v>
      </c>
      <c r="E14" s="7">
        <f>C14*E9</f>
        <v>314.40000000000003</v>
      </c>
    </row>
    <row r="15" spans="1:13" x14ac:dyDescent="0.25">
      <c r="A15" t="s">
        <v>27</v>
      </c>
      <c r="C15" s="6">
        <v>15000</v>
      </c>
      <c r="D15" t="s">
        <v>25</v>
      </c>
      <c r="E15" s="7">
        <f>E7*E10+(C15-E7)*F10</f>
        <v>328</v>
      </c>
    </row>
    <row r="16" spans="1:13" x14ac:dyDescent="0.25">
      <c r="A16" t="s">
        <v>37</v>
      </c>
      <c r="E16" s="7">
        <f>SUM(E14:E15)</f>
        <v>642.40000000000009</v>
      </c>
      <c r="G16" s="8">
        <f>E16*L$9</f>
        <v>1209.223529411765</v>
      </c>
      <c r="H16" s="8">
        <f>G16*4/3</f>
        <v>1612.2980392156867</v>
      </c>
    </row>
    <row r="17" spans="1:8" x14ac:dyDescent="0.25">
      <c r="G17" s="8"/>
    </row>
    <row r="18" spans="1:8" x14ac:dyDescent="0.25">
      <c r="A18" t="s">
        <v>42</v>
      </c>
      <c r="G18" s="8"/>
    </row>
    <row r="19" spans="1:8" x14ac:dyDescent="0.25">
      <c r="A19" t="s">
        <v>26</v>
      </c>
      <c r="C19" s="6">
        <v>10000</v>
      </c>
      <c r="D19" t="s">
        <v>33</v>
      </c>
      <c r="E19" s="7">
        <f>C19*E9</f>
        <v>524</v>
      </c>
      <c r="G19" s="8"/>
    </row>
    <row r="20" spans="1:8" x14ac:dyDescent="0.25">
      <c r="A20" t="s">
        <v>27</v>
      </c>
      <c r="C20" s="6">
        <v>55000</v>
      </c>
      <c r="D20" t="s">
        <v>25</v>
      </c>
      <c r="E20" s="7">
        <f>E7*E10+(F7-E7)*F10+(C20-F7)*G10</f>
        <v>1338</v>
      </c>
      <c r="G20" s="8"/>
    </row>
    <row r="21" spans="1:8" x14ac:dyDescent="0.25">
      <c r="A21" t="s">
        <v>37</v>
      </c>
      <c r="E21" s="7">
        <f>SUM(E19:E20)</f>
        <v>1862</v>
      </c>
      <c r="G21" s="8">
        <f>E21*L$9</f>
        <v>3504.9411764705887</v>
      </c>
      <c r="H21" s="8">
        <f>G21*4/3</f>
        <v>4673.254901960785</v>
      </c>
    </row>
    <row r="22" spans="1:8" x14ac:dyDescent="0.25">
      <c r="G22" s="8"/>
    </row>
    <row r="23" spans="1:8" x14ac:dyDescent="0.25">
      <c r="A23" t="s">
        <v>28</v>
      </c>
      <c r="G23" s="8"/>
    </row>
    <row r="24" spans="1:8" x14ac:dyDescent="0.25">
      <c r="A24" t="s">
        <v>26</v>
      </c>
      <c r="C24" s="6">
        <v>170000</v>
      </c>
      <c r="D24" t="s">
        <v>33</v>
      </c>
      <c r="E24" s="7">
        <f>C24*E9</f>
        <v>8908</v>
      </c>
      <c r="G24" s="8"/>
    </row>
    <row r="25" spans="1:8" x14ac:dyDescent="0.25">
      <c r="A25" t="s">
        <v>27</v>
      </c>
      <c r="C25" s="6">
        <v>700000</v>
      </c>
      <c r="D25" t="s">
        <v>25</v>
      </c>
      <c r="E25" s="7">
        <f>E7*E10+(F7-E7)*F10+(C25-F7)*G10</f>
        <v>6111</v>
      </c>
      <c r="G25" s="8"/>
    </row>
    <row r="26" spans="1:8" x14ac:dyDescent="0.25">
      <c r="A26" t="s">
        <v>37</v>
      </c>
      <c r="E26" s="7">
        <f>SUM(E24:E25)</f>
        <v>15019</v>
      </c>
      <c r="G26" s="8">
        <f>E26*L$9</f>
        <v>28271.058823529416</v>
      </c>
      <c r="H26" s="8">
        <f>G26*4/3</f>
        <v>37694.745098039224</v>
      </c>
    </row>
    <row r="27" spans="1:8" x14ac:dyDescent="0.25">
      <c r="G27" s="8"/>
    </row>
    <row r="28" spans="1:8" x14ac:dyDescent="0.25">
      <c r="A28" t="s">
        <v>43</v>
      </c>
      <c r="G28" s="8"/>
    </row>
    <row r="29" spans="1:8" x14ac:dyDescent="0.25">
      <c r="A29" t="s">
        <v>26</v>
      </c>
      <c r="C29" s="6">
        <v>12000000</v>
      </c>
      <c r="D29" t="s">
        <v>33</v>
      </c>
      <c r="E29" s="7">
        <f>E6*E9+(F6-E6)*F9+(G6-F6)*G9+(C29-G6)*H9</f>
        <v>81571</v>
      </c>
      <c r="G29" s="8"/>
    </row>
    <row r="30" spans="1:8" x14ac:dyDescent="0.25">
      <c r="A30" t="s">
        <v>27</v>
      </c>
      <c r="C30" s="6">
        <v>20000000</v>
      </c>
      <c r="D30" t="s">
        <v>25</v>
      </c>
      <c r="E30" s="7">
        <f>E7*E10+(F7-E7)*F10+(G7-F7)*G10+(C30-G7)*H10</f>
        <v>77931</v>
      </c>
      <c r="G30" s="8"/>
    </row>
    <row r="31" spans="1:8" x14ac:dyDescent="0.25">
      <c r="A31" t="s">
        <v>37</v>
      </c>
      <c r="E31" s="7">
        <f>SUM(E29:E30)</f>
        <v>159502</v>
      </c>
      <c r="G31" s="8">
        <f>E31*L$9</f>
        <v>300239.05882352946</v>
      </c>
      <c r="H31" s="8">
        <f>G31*4/3</f>
        <v>400318.74509803928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25D-41DC-4A4C-AB32-55EDD9354EA9}">
  <dimension ref="B2:G7"/>
  <sheetViews>
    <sheetView showGridLines="0" workbookViewId="0">
      <selection activeCell="P20" sqref="P20"/>
    </sheetView>
  </sheetViews>
  <sheetFormatPr defaultRowHeight="15" x14ac:dyDescent="0.25"/>
  <cols>
    <col min="2" max="2" width="31.5703125" customWidth="1"/>
    <col min="3" max="3" width="12.5703125" style="13" bestFit="1" customWidth="1"/>
    <col min="4" max="4" width="12.85546875" style="13" customWidth="1"/>
    <col min="5" max="5" width="13" style="13" customWidth="1"/>
    <col min="6" max="6" width="19.85546875" style="13" customWidth="1"/>
    <col min="7" max="7" width="12.42578125" style="13" bestFit="1" customWidth="1"/>
  </cols>
  <sheetData>
    <row r="2" spans="2:7" ht="18.75" x14ac:dyDescent="0.3">
      <c r="B2" s="18" t="s">
        <v>47</v>
      </c>
      <c r="C2" s="19"/>
      <c r="D2" s="19"/>
      <c r="E2" s="19"/>
      <c r="F2" s="19"/>
      <c r="G2" s="19"/>
    </row>
    <row r="3" spans="2:7" x14ac:dyDescent="0.25">
      <c r="B3" s="16"/>
      <c r="C3" s="14" t="s">
        <v>49</v>
      </c>
      <c r="D3" s="14" t="s">
        <v>4</v>
      </c>
      <c r="E3" s="14"/>
      <c r="F3" s="14"/>
      <c r="G3" s="14"/>
    </row>
    <row r="4" spans="2:7" x14ac:dyDescent="0.25">
      <c r="B4" s="17"/>
      <c r="C4" s="15"/>
      <c r="D4" s="11" t="s">
        <v>23</v>
      </c>
      <c r="E4" s="11" t="s">
        <v>42</v>
      </c>
      <c r="F4" s="12" t="s">
        <v>28</v>
      </c>
      <c r="G4" s="11" t="s">
        <v>44</v>
      </c>
    </row>
    <row r="5" spans="2:7" x14ac:dyDescent="0.25">
      <c r="B5" s="10" t="s">
        <v>48</v>
      </c>
      <c r="C5" s="12">
        <v>110</v>
      </c>
      <c r="D5" s="12">
        <v>642</v>
      </c>
      <c r="E5" s="12">
        <v>1862</v>
      </c>
      <c r="F5" s="12">
        <v>15019</v>
      </c>
      <c r="G5" s="12">
        <v>159502</v>
      </c>
    </row>
    <row r="6" spans="2:7" x14ac:dyDescent="0.25">
      <c r="B6" s="9" t="s">
        <v>45</v>
      </c>
      <c r="C6" s="12">
        <v>200</v>
      </c>
      <c r="D6" s="12">
        <v>1209</v>
      </c>
      <c r="E6" s="12">
        <v>3505</v>
      </c>
      <c r="F6" s="12">
        <v>28271</v>
      </c>
      <c r="G6" s="12">
        <v>300239</v>
      </c>
    </row>
    <row r="7" spans="2:7" x14ac:dyDescent="0.25">
      <c r="B7" s="9" t="s">
        <v>46</v>
      </c>
      <c r="C7" s="12">
        <v>133</v>
      </c>
      <c r="D7" s="12">
        <v>1612</v>
      </c>
      <c r="E7" s="12">
        <v>4673</v>
      </c>
      <c r="F7" s="12">
        <v>37695</v>
      </c>
      <c r="G7" s="12">
        <v>400319</v>
      </c>
    </row>
  </sheetData>
  <mergeCells count="4">
    <mergeCell ref="C3:C4"/>
    <mergeCell ref="B3:B4"/>
    <mergeCell ref="D3:G3"/>
    <mergeCell ref="B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Saskia</cp:lastModifiedBy>
  <dcterms:created xsi:type="dcterms:W3CDTF">2019-03-14T10:30:02Z</dcterms:created>
  <dcterms:modified xsi:type="dcterms:W3CDTF">2019-03-14T21:41:32Z</dcterms:modified>
</cp:coreProperties>
</file>