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\Desktop\"/>
    </mc:Choice>
  </mc:AlternateContent>
  <xr:revisionPtr revIDLastSave="0" documentId="8_{C97EFF9A-24FC-438E-89D0-8F9FF4C228D0}" xr6:coauthVersionLast="43" xr6:coauthVersionMax="43" xr10:uidLastSave="{00000000-0000-0000-0000-000000000000}"/>
  <bookViews>
    <workbookView xWindow="-4185" yWindow="-16320" windowWidth="29040" windowHeight="15840" xr2:uid="{8CFF591B-C1E2-4052-9455-BCA05EC457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9" i="1" l="1"/>
  <c r="S49" i="1"/>
  <c r="R49" i="1"/>
  <c r="T48" i="1"/>
  <c r="S48" i="1"/>
  <c r="R48" i="1"/>
  <c r="T46" i="1"/>
  <c r="S46" i="1"/>
  <c r="S47" i="1"/>
  <c r="R46" i="1"/>
  <c r="T44" i="1"/>
  <c r="S44" i="1"/>
  <c r="R44" i="1"/>
  <c r="S39" i="1" l="1"/>
  <c r="S36" i="1"/>
  <c r="T36" i="1"/>
  <c r="T34" i="1"/>
  <c r="R34" i="1"/>
  <c r="S32" i="1"/>
  <c r="S34" i="1"/>
  <c r="S26" i="1"/>
  <c r="S23" i="1"/>
  <c r="R10" i="1"/>
  <c r="S10" i="1" s="1"/>
  <c r="S12" i="1"/>
  <c r="S21" i="1"/>
  <c r="R21" i="1"/>
  <c r="P39" i="1"/>
  <c r="O39" i="1"/>
  <c r="N39" i="1"/>
  <c r="M39" i="1"/>
  <c r="L39" i="1"/>
  <c r="K39" i="1"/>
  <c r="J39" i="1"/>
  <c r="I39" i="1"/>
  <c r="H39" i="1"/>
  <c r="G39" i="1"/>
  <c r="P38" i="1"/>
  <c r="O38" i="1"/>
  <c r="N38" i="1"/>
  <c r="M38" i="1"/>
  <c r="L38" i="1"/>
  <c r="K38" i="1"/>
  <c r="J38" i="1"/>
  <c r="I38" i="1"/>
  <c r="H38" i="1"/>
  <c r="G38" i="1"/>
  <c r="E29" i="1" l="1"/>
  <c r="F29" i="1" s="1"/>
  <c r="G29" i="1" s="1"/>
  <c r="H29" i="1" s="1"/>
  <c r="I29" i="1" s="1"/>
  <c r="J29" i="1" s="1"/>
  <c r="K29" i="1" s="1"/>
  <c r="L29" i="1" s="1"/>
  <c r="M29" i="1" s="1"/>
  <c r="N29" i="1" s="1"/>
  <c r="E18" i="1"/>
  <c r="F18" i="1" s="1"/>
  <c r="G18" i="1" s="1"/>
  <c r="H18" i="1" s="1"/>
  <c r="I18" i="1" s="1"/>
  <c r="J18" i="1" s="1"/>
  <c r="K18" i="1" s="1"/>
  <c r="L18" i="1" s="1"/>
  <c r="M18" i="1" s="1"/>
  <c r="N18" i="1" s="1"/>
  <c r="F38" i="1" l="1"/>
  <c r="E38" i="1"/>
  <c r="C38" i="1"/>
  <c r="N25" i="1"/>
  <c r="M25" i="1"/>
  <c r="L25" i="1"/>
  <c r="K25" i="1"/>
  <c r="J25" i="1"/>
  <c r="I25" i="1"/>
  <c r="H25" i="1"/>
  <c r="G25" i="1"/>
  <c r="F25" i="1"/>
  <c r="E25" i="1"/>
  <c r="D25" i="1"/>
  <c r="N14" i="1"/>
  <c r="M14" i="1"/>
  <c r="L14" i="1"/>
  <c r="K14" i="1"/>
  <c r="J14" i="1"/>
  <c r="I14" i="1"/>
  <c r="H14" i="1"/>
  <c r="G14" i="1"/>
  <c r="F14" i="1"/>
  <c r="E14" i="1"/>
  <c r="D14" i="1"/>
  <c r="N26" i="1"/>
  <c r="M26" i="1"/>
  <c r="L26" i="1"/>
  <c r="K26" i="1"/>
  <c r="J26" i="1"/>
  <c r="I26" i="1"/>
  <c r="H26" i="1"/>
  <c r="G26" i="1"/>
  <c r="F26" i="1"/>
  <c r="E26" i="1"/>
  <c r="D26" i="1"/>
  <c r="C26" i="1"/>
  <c r="R26" i="1" s="1"/>
  <c r="C25" i="1"/>
  <c r="N15" i="1"/>
  <c r="M15" i="1"/>
  <c r="L15" i="1"/>
  <c r="K15" i="1"/>
  <c r="J15" i="1"/>
  <c r="I15" i="1"/>
  <c r="H15" i="1"/>
  <c r="F15" i="1"/>
  <c r="E15" i="1"/>
  <c r="D15" i="1"/>
  <c r="C15" i="1"/>
  <c r="C14" i="1"/>
  <c r="T26" i="1" l="1"/>
  <c r="I34" i="1"/>
  <c r="J33" i="1"/>
  <c r="K33" i="1" s="1"/>
  <c r="T32" i="1"/>
  <c r="R32" i="1"/>
  <c r="H34" i="1"/>
  <c r="G34" i="1"/>
  <c r="F34" i="1"/>
  <c r="F39" i="1" s="1"/>
  <c r="E34" i="1"/>
  <c r="E39" i="1" s="1"/>
  <c r="C34" i="1"/>
  <c r="C39" i="1" s="1"/>
  <c r="R39" i="1" l="1"/>
  <c r="T39" i="1"/>
  <c r="K34" i="1"/>
  <c r="K36" i="1" s="1"/>
  <c r="L33" i="1"/>
  <c r="J34" i="1"/>
  <c r="J36" i="1" s="1"/>
  <c r="I36" i="1"/>
  <c r="H36" i="1"/>
  <c r="G36" i="1"/>
  <c r="F36" i="1"/>
  <c r="E36" i="1"/>
  <c r="C36" i="1"/>
  <c r="M33" i="1" l="1"/>
  <c r="L34" i="1"/>
  <c r="R36" i="1"/>
  <c r="N23" i="1"/>
  <c r="M23" i="1"/>
  <c r="L23" i="1"/>
  <c r="K23" i="1"/>
  <c r="J23" i="1"/>
  <c r="I23" i="1"/>
  <c r="H23" i="1"/>
  <c r="G23" i="1"/>
  <c r="F23" i="1"/>
  <c r="E23" i="1"/>
  <c r="D23" i="1"/>
  <c r="C23" i="1"/>
  <c r="T21" i="1"/>
  <c r="L36" i="1" l="1"/>
  <c r="M34" i="1"/>
  <c r="M36" i="1" s="1"/>
  <c r="N33" i="1"/>
  <c r="R23" i="1"/>
  <c r="T23" i="1"/>
  <c r="N12" i="1"/>
  <c r="M12" i="1"/>
  <c r="L12" i="1"/>
  <c r="K12" i="1"/>
  <c r="J12" i="1"/>
  <c r="I12" i="1"/>
  <c r="H12" i="1"/>
  <c r="F12" i="1"/>
  <c r="E12" i="1"/>
  <c r="D12" i="1"/>
  <c r="C12" i="1"/>
  <c r="G10" i="1"/>
  <c r="G12" i="1" l="1"/>
  <c r="T12" i="1" s="1"/>
  <c r="T47" i="1" s="1"/>
  <c r="G15" i="1"/>
  <c r="O33" i="1"/>
  <c r="N34" i="1"/>
  <c r="N36" i="1" s="1"/>
  <c r="T10" i="1"/>
  <c r="R12" i="1" l="1"/>
  <c r="R47" i="1" s="1"/>
  <c r="R45" i="1" s="1"/>
  <c r="T15" i="1"/>
  <c r="T43" i="1" s="1"/>
  <c r="R15" i="1"/>
  <c r="R43" i="1" s="1"/>
  <c r="T45" i="1"/>
  <c r="P33" i="1"/>
  <c r="P34" i="1" s="1"/>
  <c r="P36" i="1" s="1"/>
  <c r="O34" i="1"/>
  <c r="O36" i="1" s="1"/>
  <c r="E7" i="1"/>
  <c r="F7" i="1" s="1"/>
  <c r="G7" i="1" s="1"/>
  <c r="H7" i="1" s="1"/>
  <c r="I7" i="1" s="1"/>
  <c r="J7" i="1" s="1"/>
  <c r="K7" i="1" s="1"/>
  <c r="L7" i="1" s="1"/>
  <c r="M7" i="1" s="1"/>
  <c r="N7" i="1" s="1"/>
  <c r="S45" i="1" l="1"/>
  <c r="S43" i="1"/>
</calcChain>
</file>

<file path=xl/sharedStrings.xml><?xml version="1.0" encoding="utf-8"?>
<sst xmlns="http://schemas.openxmlformats.org/spreadsheetml/2006/main" count="129" uniqueCount="65">
  <si>
    <t>Vaste prijs</t>
  </si>
  <si>
    <t>Volume beschikt (GWh)</t>
  </si>
  <si>
    <t>looptijd projecten</t>
  </si>
  <si>
    <t>GWh</t>
  </si>
  <si>
    <t>tot. EA+KA</t>
  </si>
  <si>
    <t>tm 2030</t>
  </si>
  <si>
    <t>Wind op land</t>
  </si>
  <si>
    <t>Zon-PV</t>
  </si>
  <si>
    <t>Wind op zee</t>
  </si>
  <si>
    <t>Gemini</t>
  </si>
  <si>
    <t>Bors1-2</t>
  </si>
  <si>
    <t>Bors3-4</t>
  </si>
  <si>
    <t>MW</t>
  </si>
  <si>
    <t>jaarlijks een GW erbij tot 11,5 GW</t>
  </si>
  <si>
    <t>Aanname meerjarige e-prijs</t>
  </si>
  <si>
    <t>Subsidiegrondslag overheid</t>
  </si>
  <si>
    <t>Kosten overheid</t>
  </si>
  <si>
    <t>Kosten overheid zon en wind op land en zee</t>
  </si>
  <si>
    <t>ct/kWh</t>
  </si>
  <si>
    <t>jaar</t>
  </si>
  <si>
    <t>Kostprijs zonder kostendaling</t>
  </si>
  <si>
    <t>Kostprijs wind op land</t>
  </si>
  <si>
    <t>mln euro</t>
  </si>
  <si>
    <t>vollasturen</t>
  </si>
  <si>
    <t>Standaard SDE+</t>
  </si>
  <si>
    <t xml:space="preserve">Volume gerealiseerd </t>
  </si>
  <si>
    <t>SDE-basisbedrag 2014, fase II</t>
  </si>
  <si>
    <t>Berekening</t>
  </si>
  <si>
    <t>Aanname o.b.v. op NEV2017 en prijsontwikkeling nu</t>
  </si>
  <si>
    <t>2014-2019: SDE-basisbedrag fase II, cat. 7,5-8 m/s
2020-2025: kostenreductiepad OKA</t>
  </si>
  <si>
    <t>2014-2018: schatting op basis van SDE-beschikkingen
2020-2025: Groei naar 10 TWh in totaal</t>
  </si>
  <si>
    <t>2014-2018: RVO-file SDE-projecten in beheer, jan 2019
2020-2025: Groei naar 20 TWh in totaal</t>
  </si>
  <si>
    <t>SDE-basisbedrag 2014</t>
  </si>
  <si>
    <t>Referentie</t>
  </si>
  <si>
    <t>HKZ1-2</t>
  </si>
  <si>
    <t>HKZ3-4</t>
  </si>
  <si>
    <t>HKN</t>
  </si>
  <si>
    <t>vermogen</t>
  </si>
  <si>
    <t>uren/jr</t>
  </si>
  <si>
    <t>Volume gerealiseerd</t>
  </si>
  <si>
    <t>2014-20: routekaart WoZ 2023; 2021-27: routekaart 2030</t>
  </si>
  <si>
    <t>Geïnformeerde aanname</t>
  </si>
  <si>
    <t>kostprijs wind op zee</t>
  </si>
  <si>
    <t>kostprijs zon-PV gem.</t>
  </si>
  <si>
    <t>Besparing door kostendaling</t>
  </si>
  <si>
    <t>SDE-basisbedrag Gemini (2014)</t>
  </si>
  <si>
    <t>Verantwoording kolommen C-P</t>
  </si>
  <si>
    <t>Marc Londo, NVDE</t>
  </si>
  <si>
    <t>April 2019</t>
  </si>
  <si>
    <t xml:space="preserve">Indicatieve berekening kostenbesparingen voor de overheid </t>
  </si>
  <si>
    <t>Door gerealiseerde (2014-2019) en te realiseren (2020-25) kostprijsreducties voor wind op land, zon-PV en wind op zee in de SDE</t>
  </si>
  <si>
    <t>tm 2020/23</t>
  </si>
  <si>
    <t xml:space="preserve">Totalen, effecten op </t>
  </si>
  <si>
    <t>EA</t>
  </si>
  <si>
    <t>KA</t>
  </si>
  <si>
    <t>2020/23-30</t>
  </si>
  <si>
    <t>2014-2017: SDE-(tender)bedragen referenties (rij 28)
2018-2027: subsidievrije tenders</t>
  </si>
  <si>
    <t>Aggregaties</t>
  </si>
  <si>
    <t>EA+KA</t>
  </si>
  <si>
    <t>Kosten zonder kostenreducties</t>
  </si>
  <si>
    <t>Besparingen door kostenreductie</t>
  </si>
  <si>
    <t xml:space="preserve">  Besparingen zon en wind op land </t>
  </si>
  <si>
    <t xml:space="preserve">  Besparingen wind op zee</t>
  </si>
  <si>
    <t xml:space="preserve">    Besparingen wind op land</t>
  </si>
  <si>
    <t xml:space="preserve">    Besparingen 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</si>
</sst>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43" fontId="0" fillId="0" borderId="0" xfId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7" fontId="0" fillId="0" borderId="0" xfId="0" quotePrefix="1" applyNumberFormat="1" applyFont="1"/>
    <xf numFmtId="0" fontId="0" fillId="0" borderId="0" xfId="0" applyAlignment="1">
      <alignment horizontal="center"/>
    </xf>
    <xf numFmtId="14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152401</xdr:colOff>
      <xdr:row>0</xdr:row>
      <xdr:rowOff>0</xdr:rowOff>
    </xdr:from>
    <xdr:to>
      <xdr:col>14</xdr:col>
      <xdr:colOff>238126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5CC17-4038-4F26-B80B-05A46BF924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6" y="0"/>
          <a:ext cx="2000250" cy="971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6E6E6-F0A2-42B8-B512-4C433B7460FC}">
  <dimension ref="A1:U49"/>
  <sheetViews>
    <sheetView tabSelected="1" workbookViewId="0">
      <pane xSplit="2" ySplit="7" topLeftCell="C22" activePane="bottomRight" state="frozen"/>
      <selection pane="topRight" activeCell="C1" sqref="C1"/>
      <selection pane="bottomLeft" activeCell="A8" sqref="A8"/>
      <selection pane="bottomRight" activeCell="T49" sqref="T49"/>
    </sheetView>
  </sheetViews>
  <sheetFormatPr defaultRowHeight="15" x14ac:dyDescent="0.25"/>
  <cols>
    <col min="1" max="1" width="27.42578125" customWidth="1"/>
    <col min="2" max="2" width="10.7109375" customWidth="1"/>
    <col min="3" max="3" width="9.28515625" customWidth="1"/>
    <col min="4" max="4" width="9.28515625" bestFit="1" customWidth="1"/>
    <col min="5" max="5" width="9.5703125" bestFit="1" customWidth="1"/>
    <col min="6" max="6" width="9.7109375" bestFit="1" customWidth="1"/>
    <col min="7" max="14" width="9.5703125" bestFit="1" customWidth="1"/>
    <col min="15" max="15" width="8.5703125" customWidth="1"/>
    <col min="16" max="16" width="8.85546875" customWidth="1"/>
    <col min="17" max="17" width="50.42578125" customWidth="1"/>
    <col min="18" max="18" width="10.7109375" customWidth="1"/>
    <col min="19" max="19" width="10.7109375" bestFit="1" customWidth="1"/>
    <col min="20" max="20" width="10.42578125" customWidth="1"/>
  </cols>
  <sheetData>
    <row r="1" spans="1:21" ht="18.75" x14ac:dyDescent="0.3">
      <c r="A1" s="11" t="s">
        <v>49</v>
      </c>
      <c r="L1" s="14"/>
      <c r="M1" s="14"/>
      <c r="N1" s="14"/>
      <c r="O1" s="14"/>
      <c r="R1" s="7"/>
      <c r="S1" s="7"/>
      <c r="T1" s="7"/>
      <c r="U1" s="7"/>
    </row>
    <row r="2" spans="1:21" s="12" customFormat="1" x14ac:dyDescent="0.25">
      <c r="A2" s="12" t="s">
        <v>50</v>
      </c>
      <c r="L2" s="14"/>
      <c r="M2" s="14"/>
      <c r="N2" s="14"/>
      <c r="O2" s="14"/>
      <c r="R2" s="7"/>
      <c r="S2" s="7"/>
      <c r="T2" s="7"/>
      <c r="U2" s="7"/>
    </row>
    <row r="3" spans="1:21" s="12" customFormat="1" x14ac:dyDescent="0.25">
      <c r="A3" s="12" t="s">
        <v>47</v>
      </c>
      <c r="L3" s="14"/>
      <c r="M3" s="14"/>
      <c r="N3" s="14"/>
      <c r="O3" s="14"/>
      <c r="R3" s="7"/>
      <c r="S3" s="7"/>
      <c r="T3" s="7"/>
      <c r="U3" s="7"/>
    </row>
    <row r="4" spans="1:21" s="12" customFormat="1" x14ac:dyDescent="0.25">
      <c r="A4" s="13" t="s">
        <v>48</v>
      </c>
      <c r="L4" s="14"/>
      <c r="M4" s="14"/>
      <c r="N4" s="14"/>
      <c r="O4" s="14"/>
      <c r="R4" s="7"/>
      <c r="S4" s="7"/>
      <c r="T4" s="7"/>
      <c r="U4" s="7"/>
    </row>
    <row r="5" spans="1:21" s="12" customFormat="1" x14ac:dyDescent="0.25">
      <c r="L5" s="14"/>
      <c r="M5" s="14"/>
      <c r="N5" s="14"/>
      <c r="O5" s="14"/>
      <c r="R5" s="14" t="s">
        <v>52</v>
      </c>
      <c r="S5" s="14"/>
      <c r="T5" s="14"/>
      <c r="U5" s="7"/>
    </row>
    <row r="6" spans="1:21" x14ac:dyDescent="0.25">
      <c r="A6" s="3" t="s">
        <v>6</v>
      </c>
      <c r="R6" t="s">
        <v>53</v>
      </c>
      <c r="S6" t="s">
        <v>54</v>
      </c>
      <c r="T6" t="s">
        <v>4</v>
      </c>
    </row>
    <row r="7" spans="1:21" x14ac:dyDescent="0.25">
      <c r="C7">
        <v>2014</v>
      </c>
      <c r="D7">
        <v>2015</v>
      </c>
      <c r="E7">
        <f t="shared" ref="E7:N7" si="0">D7+1</f>
        <v>2016</v>
      </c>
      <c r="F7">
        <f t="shared" si="0"/>
        <v>2017</v>
      </c>
      <c r="G7">
        <f t="shared" si="0"/>
        <v>2018</v>
      </c>
      <c r="H7">
        <f t="shared" si="0"/>
        <v>2019</v>
      </c>
      <c r="I7">
        <f t="shared" si="0"/>
        <v>2020</v>
      </c>
      <c r="J7">
        <f t="shared" si="0"/>
        <v>2021</v>
      </c>
      <c r="K7">
        <f t="shared" si="0"/>
        <v>2022</v>
      </c>
      <c r="L7">
        <f t="shared" si="0"/>
        <v>2023</v>
      </c>
      <c r="M7">
        <f t="shared" si="0"/>
        <v>2024</v>
      </c>
      <c r="N7">
        <f t="shared" si="0"/>
        <v>2025</v>
      </c>
      <c r="O7">
        <v>2026</v>
      </c>
      <c r="P7">
        <v>2027</v>
      </c>
      <c r="Q7" s="10" t="s">
        <v>46</v>
      </c>
      <c r="R7" t="s">
        <v>51</v>
      </c>
      <c r="S7" s="15" t="s">
        <v>55</v>
      </c>
      <c r="T7" t="s">
        <v>5</v>
      </c>
    </row>
    <row r="8" spans="1:21" s="5" customFormat="1" ht="32.25" customHeight="1" x14ac:dyDescent="0.25">
      <c r="A8" s="5" t="s">
        <v>21</v>
      </c>
      <c r="B8" s="5" t="s">
        <v>18</v>
      </c>
      <c r="C8" s="5">
        <v>8</v>
      </c>
      <c r="D8" s="5">
        <v>8.1</v>
      </c>
      <c r="E8" s="5">
        <v>7.6</v>
      </c>
      <c r="F8" s="5">
        <v>7</v>
      </c>
      <c r="G8" s="5">
        <v>5.9</v>
      </c>
      <c r="H8" s="5">
        <v>5.8</v>
      </c>
      <c r="I8" s="5">
        <v>5.9</v>
      </c>
      <c r="J8" s="5">
        <v>5.5</v>
      </c>
      <c r="K8" s="5">
        <v>5.2</v>
      </c>
      <c r="L8" s="5">
        <v>5</v>
      </c>
      <c r="M8" s="5">
        <v>4.9000000000000004</v>
      </c>
      <c r="N8" s="5">
        <v>4.7</v>
      </c>
      <c r="Q8" s="6" t="s">
        <v>29</v>
      </c>
    </row>
    <row r="9" spans="1:21" x14ac:dyDescent="0.25">
      <c r="A9" t="s">
        <v>2</v>
      </c>
      <c r="B9" t="s">
        <v>19</v>
      </c>
      <c r="C9">
        <v>15</v>
      </c>
      <c r="D9">
        <v>15</v>
      </c>
      <c r="E9">
        <v>15</v>
      </c>
      <c r="F9">
        <v>15</v>
      </c>
      <c r="G9">
        <v>15</v>
      </c>
      <c r="H9">
        <v>15</v>
      </c>
      <c r="I9">
        <v>15</v>
      </c>
      <c r="J9">
        <v>15</v>
      </c>
      <c r="K9">
        <v>15</v>
      </c>
      <c r="L9">
        <v>15</v>
      </c>
      <c r="M9">
        <v>15</v>
      </c>
      <c r="N9">
        <v>15</v>
      </c>
      <c r="Q9" t="s">
        <v>24</v>
      </c>
    </row>
    <row r="10" spans="1:21" ht="30" x14ac:dyDescent="0.25">
      <c r="A10" s="5" t="s">
        <v>25</v>
      </c>
      <c r="B10" s="5" t="s">
        <v>3</v>
      </c>
      <c r="C10" s="5">
        <v>189</v>
      </c>
      <c r="D10" s="5">
        <v>538</v>
      </c>
      <c r="E10" s="5">
        <v>957</v>
      </c>
      <c r="F10" s="5">
        <v>6111</v>
      </c>
      <c r="G10" s="8">
        <f>232+10.7/3.6*1000</f>
        <v>3204.2222222222217</v>
      </c>
      <c r="H10" s="5">
        <v>3500</v>
      </c>
      <c r="I10" s="5">
        <v>3000</v>
      </c>
      <c r="J10" s="5">
        <v>500</v>
      </c>
      <c r="K10" s="5">
        <v>500</v>
      </c>
      <c r="L10" s="5">
        <v>500</v>
      </c>
      <c r="M10" s="5">
        <v>500</v>
      </c>
      <c r="N10" s="5">
        <v>500</v>
      </c>
      <c r="Q10" s="4" t="s">
        <v>31</v>
      </c>
      <c r="R10" s="1">
        <f>SUM(C10:H10)</f>
        <v>14499.222222222223</v>
      </c>
      <c r="S10" s="2">
        <f>T10-R10</f>
        <v>5500</v>
      </c>
      <c r="T10" s="1">
        <f>SUM(C10:N10)</f>
        <v>19999.222222222223</v>
      </c>
      <c r="U10" t="s">
        <v>3</v>
      </c>
    </row>
    <row r="11" spans="1:21" x14ac:dyDescent="0.25">
      <c r="A11" t="s">
        <v>20</v>
      </c>
      <c r="B11" t="s">
        <v>18</v>
      </c>
      <c r="C11">
        <v>8</v>
      </c>
      <c r="D11">
        <v>8</v>
      </c>
      <c r="E11">
        <v>8</v>
      </c>
      <c r="F11">
        <v>8</v>
      </c>
      <c r="G11">
        <v>8</v>
      </c>
      <c r="H11">
        <v>8</v>
      </c>
      <c r="I11">
        <v>8</v>
      </c>
      <c r="J11">
        <v>8</v>
      </c>
      <c r="K11">
        <v>8</v>
      </c>
      <c r="L11">
        <v>8</v>
      </c>
      <c r="M11">
        <v>8</v>
      </c>
      <c r="N11">
        <v>8</v>
      </c>
      <c r="Q11" t="s">
        <v>26</v>
      </c>
      <c r="R11" s="1"/>
      <c r="T11" s="1"/>
    </row>
    <row r="12" spans="1:21" x14ac:dyDescent="0.25">
      <c r="A12" t="s">
        <v>44</v>
      </c>
      <c r="B12" t="s">
        <v>22</v>
      </c>
      <c r="C12">
        <f t="shared" ref="C12:N12" si="1">(C11-C8)/100*C10*C9</f>
        <v>0</v>
      </c>
      <c r="D12">
        <f t="shared" si="1"/>
        <v>-8.0699999999999719</v>
      </c>
      <c r="E12">
        <f t="shared" si="1"/>
        <v>57.420000000000051</v>
      </c>
      <c r="F12">
        <f t="shared" si="1"/>
        <v>916.65</v>
      </c>
      <c r="G12">
        <f t="shared" si="1"/>
        <v>1009.3299999999997</v>
      </c>
      <c r="H12">
        <f t="shared" si="1"/>
        <v>1155.0000000000002</v>
      </c>
      <c r="I12">
        <f t="shared" si="1"/>
        <v>944.99999999999989</v>
      </c>
      <c r="J12">
        <f t="shared" si="1"/>
        <v>187.5</v>
      </c>
      <c r="K12">
        <f t="shared" si="1"/>
        <v>209.99999999999997</v>
      </c>
      <c r="L12">
        <f t="shared" si="1"/>
        <v>225</v>
      </c>
      <c r="M12">
        <f t="shared" si="1"/>
        <v>232.49999999999997</v>
      </c>
      <c r="N12">
        <f t="shared" si="1"/>
        <v>247.5</v>
      </c>
      <c r="Q12" t="s">
        <v>27</v>
      </c>
      <c r="R12" s="1">
        <f>SUM(C12:I12)</f>
        <v>4075.33</v>
      </c>
      <c r="S12" s="1">
        <f>SUM(I12:N12)</f>
        <v>2047.5</v>
      </c>
      <c r="T12" s="1">
        <f>SUM(C12:N12)</f>
        <v>5177.83</v>
      </c>
      <c r="U12" t="s">
        <v>22</v>
      </c>
    </row>
    <row r="13" spans="1:21" x14ac:dyDescent="0.25">
      <c r="A13" t="s">
        <v>14</v>
      </c>
      <c r="B13" t="s">
        <v>18</v>
      </c>
      <c r="C13">
        <v>4.5</v>
      </c>
      <c r="D13">
        <v>4.5</v>
      </c>
      <c r="E13">
        <v>4.5</v>
      </c>
      <c r="F13">
        <v>4.5</v>
      </c>
      <c r="G13">
        <v>4.5</v>
      </c>
      <c r="H13">
        <v>4.5</v>
      </c>
      <c r="I13">
        <v>4.5</v>
      </c>
      <c r="J13">
        <v>4.5</v>
      </c>
      <c r="K13">
        <v>4.5</v>
      </c>
      <c r="L13">
        <v>4.5</v>
      </c>
      <c r="M13">
        <v>4.5</v>
      </c>
      <c r="N13">
        <v>4.5</v>
      </c>
      <c r="Q13" t="s">
        <v>28</v>
      </c>
      <c r="R13" s="1"/>
      <c r="T13" s="1"/>
    </row>
    <row r="14" spans="1:21" x14ac:dyDescent="0.25">
      <c r="A14" t="s">
        <v>15</v>
      </c>
      <c r="B14" t="s">
        <v>18</v>
      </c>
      <c r="C14">
        <f>C8-C13</f>
        <v>3.5</v>
      </c>
      <c r="D14">
        <f t="shared" ref="D14:N14" si="2">D8-D13</f>
        <v>3.5999999999999996</v>
      </c>
      <c r="E14">
        <f t="shared" si="2"/>
        <v>3.0999999999999996</v>
      </c>
      <c r="F14">
        <f t="shared" si="2"/>
        <v>2.5</v>
      </c>
      <c r="G14">
        <f t="shared" si="2"/>
        <v>1.4000000000000004</v>
      </c>
      <c r="H14">
        <f t="shared" si="2"/>
        <v>1.2999999999999998</v>
      </c>
      <c r="I14">
        <f t="shared" si="2"/>
        <v>1.4000000000000004</v>
      </c>
      <c r="J14">
        <f t="shared" si="2"/>
        <v>1</v>
      </c>
      <c r="K14">
        <f t="shared" si="2"/>
        <v>0.70000000000000018</v>
      </c>
      <c r="L14">
        <f t="shared" si="2"/>
        <v>0.5</v>
      </c>
      <c r="M14">
        <f t="shared" si="2"/>
        <v>0.40000000000000036</v>
      </c>
      <c r="N14">
        <f t="shared" si="2"/>
        <v>0.20000000000000018</v>
      </c>
      <c r="Q14" t="s">
        <v>27</v>
      </c>
      <c r="R14" s="1"/>
      <c r="T14" s="1"/>
    </row>
    <row r="15" spans="1:21" x14ac:dyDescent="0.25">
      <c r="A15" t="s">
        <v>16</v>
      </c>
      <c r="B15" t="s">
        <v>22</v>
      </c>
      <c r="C15" s="1">
        <f>(C8-C13)/100*C10*C9</f>
        <v>99.225000000000009</v>
      </c>
      <c r="D15" s="1">
        <f>(D8-D13)/100*D10*D9</f>
        <v>290.52</v>
      </c>
      <c r="E15" s="1">
        <f>(E8-E13)/100*E10*E9</f>
        <v>445.005</v>
      </c>
      <c r="F15" s="1">
        <f>(F8-F13)/100*F10*F9</f>
        <v>2291.625</v>
      </c>
      <c r="G15" s="1">
        <f>(G8-G13)/100*G10*G9</f>
        <v>672.88666666666677</v>
      </c>
      <c r="H15" s="1">
        <f>(H8-H13)/100*H10*H9</f>
        <v>682.49999999999989</v>
      </c>
      <c r="I15" s="1">
        <f>(I8-I13)/100*I10*I9</f>
        <v>630.00000000000023</v>
      </c>
      <c r="J15" s="1">
        <f>(J8-J13)/100*J10*J9</f>
        <v>75</v>
      </c>
      <c r="K15" s="1">
        <f>(K8-K13)/100*K10*K9</f>
        <v>52.500000000000014</v>
      </c>
      <c r="L15" s="1">
        <f>(L8-L13)/100*L10*L9</f>
        <v>37.5</v>
      </c>
      <c r="M15" s="1">
        <f>(M8-M13)/100*M10*M9</f>
        <v>30.000000000000028</v>
      </c>
      <c r="N15" s="1">
        <f>(N8-N13)/100*N10*N9</f>
        <v>15.000000000000014</v>
      </c>
      <c r="Q15" t="s">
        <v>27</v>
      </c>
      <c r="R15" s="1">
        <f>SUM(C15:I15)</f>
        <v>5111.7616666666663</v>
      </c>
      <c r="T15" s="1">
        <f>SUM(C15:N15)</f>
        <v>5321.7616666666663</v>
      </c>
      <c r="U15" t="s">
        <v>22</v>
      </c>
    </row>
    <row r="16" spans="1:21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R16" s="1"/>
      <c r="T16" s="1"/>
    </row>
    <row r="17" spans="1:21" x14ac:dyDescent="0.25">
      <c r="A17" s="3" t="s">
        <v>7</v>
      </c>
      <c r="R17" s="1"/>
      <c r="T17" s="1"/>
    </row>
    <row r="18" spans="1:21" x14ac:dyDescent="0.25">
      <c r="C18">
        <v>2014</v>
      </c>
      <c r="D18">
        <v>2015</v>
      </c>
      <c r="E18">
        <f t="shared" ref="E18" si="3">D18+1</f>
        <v>2016</v>
      </c>
      <c r="F18">
        <f t="shared" ref="F18" si="4">E18+1</f>
        <v>2017</v>
      </c>
      <c r="G18">
        <f t="shared" ref="G18" si="5">F18+1</f>
        <v>2018</v>
      </c>
      <c r="H18">
        <f t="shared" ref="H18" si="6">G18+1</f>
        <v>2019</v>
      </c>
      <c r="I18">
        <f t="shared" ref="I18" si="7">H18+1</f>
        <v>2020</v>
      </c>
      <c r="J18">
        <f t="shared" ref="J18" si="8">I18+1</f>
        <v>2021</v>
      </c>
      <c r="K18">
        <f t="shared" ref="K18" si="9">J18+1</f>
        <v>2022</v>
      </c>
      <c r="L18">
        <f t="shared" ref="L18" si="10">K18+1</f>
        <v>2023</v>
      </c>
      <c r="M18">
        <f t="shared" ref="M18" si="11">L18+1</f>
        <v>2024</v>
      </c>
      <c r="N18">
        <f t="shared" ref="N18" si="12">M18+1</f>
        <v>2025</v>
      </c>
      <c r="R18" s="1"/>
      <c r="T18" s="1"/>
    </row>
    <row r="19" spans="1:21" ht="30" x14ac:dyDescent="0.25">
      <c r="A19" s="5" t="s">
        <v>43</v>
      </c>
      <c r="B19" s="5" t="s">
        <v>18</v>
      </c>
      <c r="C19" s="5">
        <v>14.7</v>
      </c>
      <c r="D19" s="5">
        <v>14.1</v>
      </c>
      <c r="E19" s="5">
        <v>12.8</v>
      </c>
      <c r="F19" s="5">
        <v>12.5</v>
      </c>
      <c r="G19" s="5">
        <v>11</v>
      </c>
      <c r="H19" s="5">
        <v>9.4</v>
      </c>
      <c r="I19" s="5">
        <v>8.3000000000000007</v>
      </c>
      <c r="J19" s="5">
        <v>7.8</v>
      </c>
      <c r="K19" s="5">
        <v>7.3</v>
      </c>
      <c r="L19" s="5">
        <v>6.8</v>
      </c>
      <c r="M19" s="5">
        <v>6.3</v>
      </c>
      <c r="N19" s="5">
        <v>5.8</v>
      </c>
      <c r="Q19" s="6" t="s">
        <v>29</v>
      </c>
      <c r="R19" s="1"/>
      <c r="T19" s="1"/>
    </row>
    <row r="20" spans="1:21" x14ac:dyDescent="0.25">
      <c r="A20" t="s">
        <v>2</v>
      </c>
      <c r="B20" t="s">
        <v>19</v>
      </c>
      <c r="C20">
        <v>15</v>
      </c>
      <c r="D20">
        <v>15</v>
      </c>
      <c r="E20">
        <v>15</v>
      </c>
      <c r="F20">
        <v>15</v>
      </c>
      <c r="G20">
        <v>15</v>
      </c>
      <c r="H20">
        <v>15</v>
      </c>
      <c r="I20">
        <v>15</v>
      </c>
      <c r="J20">
        <v>15</v>
      </c>
      <c r="K20">
        <v>15</v>
      </c>
      <c r="L20">
        <v>15</v>
      </c>
      <c r="M20">
        <v>15</v>
      </c>
      <c r="N20">
        <v>15</v>
      </c>
      <c r="Q20" t="s">
        <v>24</v>
      </c>
      <c r="R20" s="1"/>
      <c r="T20" s="1"/>
    </row>
    <row r="21" spans="1:21" ht="30" x14ac:dyDescent="0.25">
      <c r="A21" t="s">
        <v>1</v>
      </c>
      <c r="B21" t="s">
        <v>3</v>
      </c>
      <c r="C21">
        <v>600</v>
      </c>
      <c r="D21">
        <v>200</v>
      </c>
      <c r="E21">
        <v>400</v>
      </c>
      <c r="F21">
        <v>900</v>
      </c>
      <c r="G21">
        <v>900</v>
      </c>
      <c r="H21">
        <v>1000</v>
      </c>
      <c r="I21">
        <v>1000</v>
      </c>
      <c r="J21">
        <v>1000</v>
      </c>
      <c r="K21">
        <v>1000</v>
      </c>
      <c r="L21">
        <v>1000</v>
      </c>
      <c r="M21">
        <v>1000</v>
      </c>
      <c r="N21">
        <v>1000</v>
      </c>
      <c r="Q21" s="4" t="s">
        <v>30</v>
      </c>
      <c r="R21" s="1">
        <f>SUM(C21:I21)</f>
        <v>5000</v>
      </c>
      <c r="S21" s="2">
        <f>T21-R21</f>
        <v>5000</v>
      </c>
      <c r="T21" s="1">
        <f>SUM(C21:N21)</f>
        <v>10000</v>
      </c>
      <c r="U21" t="s">
        <v>3</v>
      </c>
    </row>
    <row r="22" spans="1:21" x14ac:dyDescent="0.25">
      <c r="A22" t="s">
        <v>0</v>
      </c>
      <c r="B22" t="s">
        <v>18</v>
      </c>
      <c r="C22">
        <v>14.7</v>
      </c>
      <c r="D22">
        <v>14.7</v>
      </c>
      <c r="E22">
        <v>14.7</v>
      </c>
      <c r="F22">
        <v>14.7</v>
      </c>
      <c r="G22">
        <v>14.7</v>
      </c>
      <c r="H22">
        <v>14.7</v>
      </c>
      <c r="I22">
        <v>14.7</v>
      </c>
      <c r="J22">
        <v>14.7</v>
      </c>
      <c r="K22">
        <v>14.7</v>
      </c>
      <c r="L22">
        <v>14.7</v>
      </c>
      <c r="M22">
        <v>14.7</v>
      </c>
      <c r="N22">
        <v>14.7</v>
      </c>
      <c r="Q22" t="s">
        <v>32</v>
      </c>
      <c r="R22" s="1"/>
    </row>
    <row r="23" spans="1:21" x14ac:dyDescent="0.25">
      <c r="A23" t="s">
        <v>44</v>
      </c>
      <c r="B23" t="s">
        <v>22</v>
      </c>
      <c r="C23">
        <f t="shared" ref="C23:N23" si="13">(C22-C19)/100*C21*C20</f>
        <v>0</v>
      </c>
      <c r="D23">
        <f t="shared" si="13"/>
        <v>17.999999999999989</v>
      </c>
      <c r="E23">
        <f t="shared" si="13"/>
        <v>113.99999999999991</v>
      </c>
      <c r="F23">
        <f t="shared" si="13"/>
        <v>296.99999999999989</v>
      </c>
      <c r="G23">
        <f t="shared" si="13"/>
        <v>499.49999999999983</v>
      </c>
      <c r="H23">
        <f t="shared" si="13"/>
        <v>794.99999999999989</v>
      </c>
      <c r="I23">
        <f t="shared" si="13"/>
        <v>959.99999999999977</v>
      </c>
      <c r="J23">
        <f t="shared" si="13"/>
        <v>1034.9999999999998</v>
      </c>
      <c r="K23">
        <f t="shared" si="13"/>
        <v>1110</v>
      </c>
      <c r="L23">
        <f t="shared" si="13"/>
        <v>1185</v>
      </c>
      <c r="M23">
        <f t="shared" si="13"/>
        <v>1259.9999999999998</v>
      </c>
      <c r="N23">
        <f t="shared" si="13"/>
        <v>1334.9999999999998</v>
      </c>
      <c r="Q23" t="s">
        <v>27</v>
      </c>
      <c r="R23" s="1">
        <f>SUM(C23:I23)</f>
        <v>2683.4999999999991</v>
      </c>
      <c r="S23" s="1">
        <f>SUM(J23:N23)</f>
        <v>5925</v>
      </c>
      <c r="T23" s="1">
        <f>SUM(C23:N23)</f>
        <v>8608.4999999999982</v>
      </c>
      <c r="U23" t="s">
        <v>22</v>
      </c>
    </row>
    <row r="24" spans="1:21" x14ac:dyDescent="0.25">
      <c r="A24" t="s">
        <v>14</v>
      </c>
      <c r="B24" t="s">
        <v>18</v>
      </c>
      <c r="C24">
        <v>4.5</v>
      </c>
      <c r="D24">
        <v>4.5</v>
      </c>
      <c r="E24">
        <v>4.5</v>
      </c>
      <c r="F24">
        <v>4.5</v>
      </c>
      <c r="G24">
        <v>4.5</v>
      </c>
      <c r="H24">
        <v>4.5</v>
      </c>
      <c r="I24">
        <v>4.5</v>
      </c>
      <c r="J24">
        <v>4.5</v>
      </c>
      <c r="K24">
        <v>4.5</v>
      </c>
      <c r="L24">
        <v>4.5</v>
      </c>
      <c r="M24">
        <v>4.5</v>
      </c>
      <c r="N24">
        <v>4.5</v>
      </c>
      <c r="Q24" t="s">
        <v>28</v>
      </c>
      <c r="R24" s="1"/>
      <c r="T24" s="1"/>
    </row>
    <row r="25" spans="1:21" x14ac:dyDescent="0.25">
      <c r="A25" t="s">
        <v>15</v>
      </c>
      <c r="B25" t="s">
        <v>18</v>
      </c>
      <c r="C25">
        <f>C19-C24</f>
        <v>10.199999999999999</v>
      </c>
      <c r="D25">
        <f t="shared" ref="D25:N25" si="14">D19-D24</f>
        <v>9.6</v>
      </c>
      <c r="E25">
        <f t="shared" si="14"/>
        <v>8.3000000000000007</v>
      </c>
      <c r="F25">
        <f t="shared" si="14"/>
        <v>8</v>
      </c>
      <c r="G25">
        <f t="shared" si="14"/>
        <v>6.5</v>
      </c>
      <c r="H25">
        <f t="shared" si="14"/>
        <v>4.9000000000000004</v>
      </c>
      <c r="I25">
        <f t="shared" si="14"/>
        <v>3.8000000000000007</v>
      </c>
      <c r="J25">
        <f t="shared" si="14"/>
        <v>3.3</v>
      </c>
      <c r="K25">
        <f t="shared" si="14"/>
        <v>2.8</v>
      </c>
      <c r="L25">
        <f t="shared" si="14"/>
        <v>2.2999999999999998</v>
      </c>
      <c r="M25">
        <f t="shared" si="14"/>
        <v>1.7999999999999998</v>
      </c>
      <c r="N25">
        <f t="shared" si="14"/>
        <v>1.2999999999999998</v>
      </c>
      <c r="Q25" t="s">
        <v>27</v>
      </c>
      <c r="R25" s="1"/>
      <c r="T25" s="1"/>
    </row>
    <row r="26" spans="1:21" x14ac:dyDescent="0.25">
      <c r="A26" t="s">
        <v>16</v>
      </c>
      <c r="B26" t="s">
        <v>22</v>
      </c>
      <c r="C26" s="1">
        <f>(C19-C24)/100*C21*C20</f>
        <v>917.99999999999989</v>
      </c>
      <c r="D26" s="1">
        <f t="shared" ref="D26:N26" si="15">(D19-D24)/100*D21*D20</f>
        <v>288</v>
      </c>
      <c r="E26" s="1">
        <f t="shared" si="15"/>
        <v>498.00000000000006</v>
      </c>
      <c r="F26" s="1">
        <f t="shared" si="15"/>
        <v>1080</v>
      </c>
      <c r="G26" s="1">
        <f t="shared" si="15"/>
        <v>877.5</v>
      </c>
      <c r="H26" s="1">
        <f t="shared" si="15"/>
        <v>735</v>
      </c>
      <c r="I26" s="1">
        <f t="shared" si="15"/>
        <v>570.00000000000011</v>
      </c>
      <c r="J26" s="1">
        <f t="shared" si="15"/>
        <v>495</v>
      </c>
      <c r="K26" s="1">
        <f t="shared" si="15"/>
        <v>419.99999999999994</v>
      </c>
      <c r="L26" s="1">
        <f t="shared" si="15"/>
        <v>345</v>
      </c>
      <c r="M26" s="1">
        <f t="shared" si="15"/>
        <v>270</v>
      </c>
      <c r="N26" s="1">
        <f t="shared" si="15"/>
        <v>194.99999999999997</v>
      </c>
      <c r="Q26" t="s">
        <v>27</v>
      </c>
      <c r="R26" s="1">
        <f>SUM(C26:I26)</f>
        <v>4966.5</v>
      </c>
      <c r="S26" s="1">
        <f>SUM(J26:N26)</f>
        <v>1725</v>
      </c>
      <c r="T26" s="1">
        <f>SUM(C26:N26)</f>
        <v>6691.5</v>
      </c>
      <c r="U26" t="s">
        <v>22</v>
      </c>
    </row>
    <row r="28" spans="1:21" x14ac:dyDescent="0.25">
      <c r="A28" s="3" t="s">
        <v>8</v>
      </c>
      <c r="B28" t="s">
        <v>33</v>
      </c>
      <c r="C28" t="s">
        <v>9</v>
      </c>
      <c r="E28" t="s">
        <v>10</v>
      </c>
      <c r="F28" t="s">
        <v>11</v>
      </c>
      <c r="G28" t="s">
        <v>34</v>
      </c>
      <c r="H28" t="s">
        <v>35</v>
      </c>
      <c r="I28" t="s">
        <v>36</v>
      </c>
      <c r="J28" t="s">
        <v>13</v>
      </c>
      <c r="R28" s="1"/>
      <c r="T28" s="1"/>
    </row>
    <row r="29" spans="1:21" x14ac:dyDescent="0.25">
      <c r="C29">
        <v>2014</v>
      </c>
      <c r="D29">
        <v>2015</v>
      </c>
      <c r="E29">
        <f t="shared" ref="E29" si="16">D29+1</f>
        <v>2016</v>
      </c>
      <c r="F29">
        <f t="shared" ref="F29" si="17">E29+1</f>
        <v>2017</v>
      </c>
      <c r="G29">
        <f t="shared" ref="G29" si="18">F29+1</f>
        <v>2018</v>
      </c>
      <c r="H29">
        <f t="shared" ref="H29" si="19">G29+1</f>
        <v>2019</v>
      </c>
      <c r="I29">
        <f t="shared" ref="I29" si="20">H29+1</f>
        <v>2020</v>
      </c>
      <c r="J29">
        <f t="shared" ref="J29" si="21">I29+1</f>
        <v>2021</v>
      </c>
      <c r="K29">
        <f t="shared" ref="K29" si="22">J29+1</f>
        <v>2022</v>
      </c>
      <c r="L29">
        <f t="shared" ref="L29" si="23">K29+1</f>
        <v>2023</v>
      </c>
      <c r="M29">
        <f t="shared" ref="M29" si="24">L29+1</f>
        <v>2024</v>
      </c>
      <c r="N29">
        <f t="shared" ref="N29" si="25">M29+1</f>
        <v>2025</v>
      </c>
      <c r="O29">
        <v>2026</v>
      </c>
      <c r="P29">
        <v>2027</v>
      </c>
      <c r="R29" s="1"/>
      <c r="T29" s="1"/>
    </row>
    <row r="30" spans="1:21" ht="30" x14ac:dyDescent="0.25">
      <c r="A30" s="5" t="s">
        <v>42</v>
      </c>
      <c r="B30" s="5" t="s">
        <v>18</v>
      </c>
      <c r="C30" s="5">
        <v>14</v>
      </c>
      <c r="D30" s="5"/>
      <c r="E30" s="5">
        <v>7.5</v>
      </c>
      <c r="F30" s="5">
        <v>5.5</v>
      </c>
      <c r="G30" s="5">
        <v>4.5</v>
      </c>
      <c r="H30" s="5">
        <v>4.5</v>
      </c>
      <c r="I30" s="5">
        <v>4.5</v>
      </c>
      <c r="J30" s="5">
        <v>4.5</v>
      </c>
      <c r="K30" s="5">
        <v>4.5</v>
      </c>
      <c r="L30" s="5">
        <v>4.5</v>
      </c>
      <c r="M30" s="5">
        <v>4.5</v>
      </c>
      <c r="N30" s="5">
        <v>4.5</v>
      </c>
      <c r="O30" s="5">
        <v>4.5</v>
      </c>
      <c r="P30" s="5">
        <v>4.5</v>
      </c>
      <c r="Q30" s="4" t="s">
        <v>56</v>
      </c>
      <c r="R30" s="1"/>
      <c r="T30" s="1"/>
    </row>
    <row r="31" spans="1:21" x14ac:dyDescent="0.25">
      <c r="A31" t="s">
        <v>2</v>
      </c>
      <c r="B31" t="s">
        <v>19</v>
      </c>
      <c r="C31">
        <v>15</v>
      </c>
      <c r="E31">
        <v>15</v>
      </c>
      <c r="F31">
        <v>15</v>
      </c>
      <c r="G31">
        <v>15</v>
      </c>
      <c r="H31">
        <v>15</v>
      </c>
      <c r="I31">
        <v>15</v>
      </c>
      <c r="J31">
        <v>15</v>
      </c>
      <c r="K31">
        <v>15</v>
      </c>
      <c r="L31">
        <v>15</v>
      </c>
      <c r="M31">
        <v>15</v>
      </c>
      <c r="N31">
        <v>15</v>
      </c>
      <c r="O31">
        <v>15</v>
      </c>
      <c r="P31">
        <v>15</v>
      </c>
      <c r="Q31" t="s">
        <v>24</v>
      </c>
      <c r="R31" s="1"/>
      <c r="T31" s="1"/>
    </row>
    <row r="32" spans="1:21" x14ac:dyDescent="0.25">
      <c r="A32" t="s">
        <v>37</v>
      </c>
      <c r="B32" t="s">
        <v>12</v>
      </c>
      <c r="C32">
        <v>600</v>
      </c>
      <c r="E32" s="1">
        <v>700</v>
      </c>
      <c r="F32" s="1">
        <v>700</v>
      </c>
      <c r="G32" s="1">
        <v>700</v>
      </c>
      <c r="H32" s="1">
        <v>700</v>
      </c>
      <c r="I32" s="1">
        <v>700</v>
      </c>
      <c r="J32" s="1">
        <v>1000</v>
      </c>
      <c r="K32" s="1">
        <v>1000</v>
      </c>
      <c r="L32" s="1">
        <v>1000</v>
      </c>
      <c r="M32" s="1">
        <v>1000</v>
      </c>
      <c r="N32" s="1">
        <v>1000</v>
      </c>
      <c r="O32" s="1">
        <v>1000</v>
      </c>
      <c r="P32" s="1">
        <v>1000</v>
      </c>
      <c r="Q32" t="s">
        <v>40</v>
      </c>
      <c r="R32" s="1">
        <f>SUM(C32:I32)</f>
        <v>4100</v>
      </c>
      <c r="S32" s="1">
        <f>SUM(J32:P32)</f>
        <v>7000</v>
      </c>
      <c r="T32" s="1">
        <f>SUM(C32:P32)</f>
        <v>11100</v>
      </c>
      <c r="U32" t="s">
        <v>12</v>
      </c>
    </row>
    <row r="33" spans="1:21" x14ac:dyDescent="0.25">
      <c r="A33" t="s">
        <v>23</v>
      </c>
      <c r="B33" t="s">
        <v>38</v>
      </c>
      <c r="C33">
        <v>3200</v>
      </c>
      <c r="E33" s="1">
        <v>3500</v>
      </c>
      <c r="F33" s="1">
        <v>3700</v>
      </c>
      <c r="G33" s="1">
        <v>3800</v>
      </c>
      <c r="H33" s="1">
        <v>3900</v>
      </c>
      <c r="I33" s="1">
        <v>4000</v>
      </c>
      <c r="J33" s="1">
        <f t="shared" ref="J33:P33" si="26">I33+100</f>
        <v>4100</v>
      </c>
      <c r="K33" s="1">
        <f t="shared" si="26"/>
        <v>4200</v>
      </c>
      <c r="L33" s="1">
        <f t="shared" si="26"/>
        <v>4300</v>
      </c>
      <c r="M33" s="1">
        <f t="shared" si="26"/>
        <v>4400</v>
      </c>
      <c r="N33" s="1">
        <f t="shared" si="26"/>
        <v>4500</v>
      </c>
      <c r="O33" s="1">
        <f t="shared" si="26"/>
        <v>4600</v>
      </c>
      <c r="P33" s="1">
        <f t="shared" si="26"/>
        <v>4700</v>
      </c>
      <c r="Q33" t="s">
        <v>41</v>
      </c>
      <c r="R33" s="1"/>
      <c r="T33" s="1"/>
    </row>
    <row r="34" spans="1:21" x14ac:dyDescent="0.25">
      <c r="A34" t="s">
        <v>39</v>
      </c>
      <c r="B34" t="s">
        <v>3</v>
      </c>
      <c r="C34">
        <f>C32*C33/1000</f>
        <v>1920</v>
      </c>
      <c r="E34" s="1">
        <f t="shared" ref="E34:P34" si="27">E32*E33/1000</f>
        <v>2450</v>
      </c>
      <c r="F34" s="1">
        <f t="shared" si="27"/>
        <v>2590</v>
      </c>
      <c r="G34" s="1">
        <f t="shared" si="27"/>
        <v>2660</v>
      </c>
      <c r="H34" s="1">
        <f t="shared" si="27"/>
        <v>2730</v>
      </c>
      <c r="I34" s="1">
        <f t="shared" si="27"/>
        <v>2800</v>
      </c>
      <c r="J34" s="1">
        <f t="shared" si="27"/>
        <v>4100</v>
      </c>
      <c r="K34" s="1">
        <f t="shared" si="27"/>
        <v>4200</v>
      </c>
      <c r="L34" s="1">
        <f t="shared" si="27"/>
        <v>4300</v>
      </c>
      <c r="M34" s="1">
        <f t="shared" si="27"/>
        <v>4400</v>
      </c>
      <c r="N34" s="1">
        <f t="shared" si="27"/>
        <v>4500</v>
      </c>
      <c r="O34" s="1">
        <f t="shared" si="27"/>
        <v>4600</v>
      </c>
      <c r="P34" s="1">
        <f t="shared" si="27"/>
        <v>4700</v>
      </c>
      <c r="Q34" t="s">
        <v>27</v>
      </c>
      <c r="R34" s="1">
        <f>SUM(C34:I34)</f>
        <v>15150</v>
      </c>
      <c r="S34" s="1">
        <f>SUM(J34:N34)</f>
        <v>21500</v>
      </c>
      <c r="T34" s="1">
        <f>SUM(C34:P34)</f>
        <v>45950</v>
      </c>
      <c r="U34" t="s">
        <v>3</v>
      </c>
    </row>
    <row r="35" spans="1:21" x14ac:dyDescent="0.25">
      <c r="A35" t="s">
        <v>0</v>
      </c>
      <c r="B35" t="s">
        <v>18</v>
      </c>
      <c r="C35">
        <v>14</v>
      </c>
      <c r="E35">
        <v>14</v>
      </c>
      <c r="F35">
        <v>14</v>
      </c>
      <c r="G35">
        <v>14</v>
      </c>
      <c r="H35">
        <v>14</v>
      </c>
      <c r="I35">
        <v>14</v>
      </c>
      <c r="J35">
        <v>14</v>
      </c>
      <c r="K35">
        <v>14</v>
      </c>
      <c r="L35">
        <v>14</v>
      </c>
      <c r="M35">
        <v>14</v>
      </c>
      <c r="N35">
        <v>14</v>
      </c>
      <c r="O35">
        <v>14</v>
      </c>
      <c r="P35">
        <v>14</v>
      </c>
      <c r="Q35" t="s">
        <v>45</v>
      </c>
      <c r="R35" s="1"/>
    </row>
    <row r="36" spans="1:21" x14ac:dyDescent="0.25">
      <c r="A36" t="s">
        <v>44</v>
      </c>
      <c r="B36" t="s">
        <v>22</v>
      </c>
      <c r="C36">
        <f>(C35-C30)/100*C34*C31</f>
        <v>0</v>
      </c>
      <c r="E36" s="1">
        <f t="shared" ref="E36:P36" si="28">(E35-E30)/100*E34*E31</f>
        <v>2388.75</v>
      </c>
      <c r="F36" s="1">
        <f t="shared" si="28"/>
        <v>3302.25</v>
      </c>
      <c r="G36" s="1">
        <f t="shared" si="28"/>
        <v>3790.5000000000005</v>
      </c>
      <c r="H36" s="1">
        <f t="shared" si="28"/>
        <v>3890.2500000000005</v>
      </c>
      <c r="I36" s="1">
        <f t="shared" si="28"/>
        <v>3990</v>
      </c>
      <c r="J36" s="1">
        <f t="shared" si="28"/>
        <v>5842.5</v>
      </c>
      <c r="K36" s="1">
        <f t="shared" si="28"/>
        <v>5985</v>
      </c>
      <c r="L36" s="1">
        <f t="shared" si="28"/>
        <v>6127.5</v>
      </c>
      <c r="M36" s="1">
        <f t="shared" si="28"/>
        <v>6270</v>
      </c>
      <c r="N36" s="1">
        <f t="shared" si="28"/>
        <v>6412.5</v>
      </c>
      <c r="O36" s="1">
        <f t="shared" si="28"/>
        <v>6555</v>
      </c>
      <c r="P36" s="1">
        <f t="shared" si="28"/>
        <v>6697.5</v>
      </c>
      <c r="Q36" t="s">
        <v>27</v>
      </c>
      <c r="R36" s="1">
        <f>SUM(C36:I36)</f>
        <v>17361.75</v>
      </c>
      <c r="S36" s="2">
        <f>SUM(J36:P36)</f>
        <v>43890</v>
      </c>
      <c r="T36" s="1">
        <f>SUM(C36:P36)</f>
        <v>61251.75</v>
      </c>
      <c r="U36" t="s">
        <v>22</v>
      </c>
    </row>
    <row r="37" spans="1:21" x14ac:dyDescent="0.25">
      <c r="A37" t="s">
        <v>14</v>
      </c>
      <c r="B37" t="s">
        <v>18</v>
      </c>
      <c r="C37">
        <v>4.5</v>
      </c>
      <c r="E37">
        <v>4.5</v>
      </c>
      <c r="F37">
        <v>4.5</v>
      </c>
      <c r="G37">
        <v>4.5</v>
      </c>
      <c r="H37">
        <v>4.5</v>
      </c>
      <c r="I37">
        <v>4.5</v>
      </c>
      <c r="J37">
        <v>4.5</v>
      </c>
      <c r="K37">
        <v>4.5</v>
      </c>
      <c r="L37">
        <v>4.5</v>
      </c>
      <c r="M37">
        <v>4.5</v>
      </c>
      <c r="N37">
        <v>4.5</v>
      </c>
      <c r="O37">
        <v>4.5</v>
      </c>
      <c r="P37">
        <v>4.5</v>
      </c>
      <c r="Q37" t="s">
        <v>28</v>
      </c>
    </row>
    <row r="38" spans="1:21" x14ac:dyDescent="0.25">
      <c r="A38" t="s">
        <v>15</v>
      </c>
      <c r="B38" t="s">
        <v>18</v>
      </c>
      <c r="C38">
        <f>C30-C37</f>
        <v>9.5</v>
      </c>
      <c r="E38">
        <f t="shared" ref="E38:F38" si="29">E30-E37</f>
        <v>3</v>
      </c>
      <c r="F38">
        <f t="shared" si="29"/>
        <v>1</v>
      </c>
      <c r="G38" s="9">
        <f>G30-G37</f>
        <v>0</v>
      </c>
      <c r="H38" s="9">
        <f t="shared" ref="H38:P38" si="30">H30-H37</f>
        <v>0</v>
      </c>
      <c r="I38" s="9">
        <f t="shared" si="30"/>
        <v>0</v>
      </c>
      <c r="J38" s="9">
        <f t="shared" si="30"/>
        <v>0</v>
      </c>
      <c r="K38" s="9">
        <f t="shared" si="30"/>
        <v>0</v>
      </c>
      <c r="L38" s="9">
        <f t="shared" si="30"/>
        <v>0</v>
      </c>
      <c r="M38" s="9">
        <f t="shared" si="30"/>
        <v>0</v>
      </c>
      <c r="N38" s="9">
        <f t="shared" si="30"/>
        <v>0</v>
      </c>
      <c r="O38" s="9">
        <f t="shared" si="30"/>
        <v>0</v>
      </c>
      <c r="P38" s="9">
        <f t="shared" si="30"/>
        <v>0</v>
      </c>
      <c r="Q38" t="s">
        <v>27</v>
      </c>
    </row>
    <row r="39" spans="1:21" x14ac:dyDescent="0.25">
      <c r="A39" t="s">
        <v>16</v>
      </c>
      <c r="B39" t="s">
        <v>22</v>
      </c>
      <c r="C39" s="1">
        <f>(C30-C37)/100*C34*C31</f>
        <v>2736</v>
      </c>
      <c r="D39" s="1"/>
      <c r="E39" s="1">
        <f>(E30-E37)/100*E34*E31</f>
        <v>1102.5</v>
      </c>
      <c r="F39" s="1">
        <f>(F30-F37)/100*F34*F31</f>
        <v>388.50000000000006</v>
      </c>
      <c r="G39" s="1">
        <f>(G30-G37)/100*G34*G31</f>
        <v>0</v>
      </c>
      <c r="H39" s="1">
        <f t="shared" ref="H39:P39" si="31">(H30-H37)/100*H34*H31</f>
        <v>0</v>
      </c>
      <c r="I39" s="1">
        <f t="shared" si="31"/>
        <v>0</v>
      </c>
      <c r="J39" s="1">
        <f t="shared" si="31"/>
        <v>0</v>
      </c>
      <c r="K39" s="1">
        <f t="shared" si="31"/>
        <v>0</v>
      </c>
      <c r="L39" s="1">
        <f t="shared" si="31"/>
        <v>0</v>
      </c>
      <c r="M39" s="1">
        <f t="shared" si="31"/>
        <v>0</v>
      </c>
      <c r="N39" s="1">
        <f t="shared" si="31"/>
        <v>0</v>
      </c>
      <c r="O39" s="1">
        <f t="shared" si="31"/>
        <v>0</v>
      </c>
      <c r="P39" s="1">
        <f t="shared" si="31"/>
        <v>0</v>
      </c>
      <c r="Q39" t="s">
        <v>27</v>
      </c>
      <c r="R39" s="1">
        <f>SUM(C39:I39)</f>
        <v>4227</v>
      </c>
      <c r="S39" s="2">
        <f>SUM(J39:P39)</f>
        <v>0</v>
      </c>
      <c r="T39" s="1">
        <f>SUM(C39:N39)</f>
        <v>4227</v>
      </c>
      <c r="U39" t="s">
        <v>22</v>
      </c>
    </row>
    <row r="41" spans="1:21" x14ac:dyDescent="0.25">
      <c r="Q41" s="3" t="s">
        <v>57</v>
      </c>
    </row>
    <row r="42" spans="1:21" x14ac:dyDescent="0.25">
      <c r="R42" t="s">
        <v>53</v>
      </c>
      <c r="S42" t="s">
        <v>54</v>
      </c>
      <c r="T42" t="s">
        <v>58</v>
      </c>
    </row>
    <row r="43" spans="1:21" x14ac:dyDescent="0.25">
      <c r="Q43" t="s">
        <v>17</v>
      </c>
      <c r="R43" s="2">
        <f>R15+R26+R39</f>
        <v>14305.261666666665</v>
      </c>
      <c r="S43" s="2">
        <f>T43-R43</f>
        <v>1935</v>
      </c>
      <c r="T43" s="2">
        <f>T15+T26+T39</f>
        <v>16240.261666666665</v>
      </c>
      <c r="U43" t="s">
        <v>22</v>
      </c>
    </row>
    <row r="44" spans="1:21" x14ac:dyDescent="0.25">
      <c r="Q44" t="s">
        <v>59</v>
      </c>
      <c r="R44" s="2">
        <f>R15+R12+R26+R23+R39+R36</f>
        <v>38425.841666666667</v>
      </c>
      <c r="S44" s="2">
        <f>S15+S12+S26+S23+S39+S36</f>
        <v>53587.5</v>
      </c>
      <c r="T44" s="2">
        <f>T15+T12+T26+T23+T39+T36</f>
        <v>91278.341666666674</v>
      </c>
      <c r="U44" t="s">
        <v>22</v>
      </c>
    </row>
    <row r="45" spans="1:21" x14ac:dyDescent="0.25">
      <c r="Q45" t="s">
        <v>60</v>
      </c>
      <c r="R45" s="2">
        <f>R47+R36</f>
        <v>24120.579999999998</v>
      </c>
      <c r="S45" s="2">
        <f>T45-R45</f>
        <v>50917.5</v>
      </c>
      <c r="T45" s="2">
        <f>T47+T36</f>
        <v>75038.080000000002</v>
      </c>
      <c r="U45" t="s">
        <v>22</v>
      </c>
    </row>
    <row r="46" spans="1:21" x14ac:dyDescent="0.25">
      <c r="Q46" t="s">
        <v>62</v>
      </c>
      <c r="R46" s="2">
        <f>R36</f>
        <v>17361.75</v>
      </c>
      <c r="S46" s="2">
        <f>S36</f>
        <v>43890</v>
      </c>
      <c r="T46" s="2">
        <f>T36</f>
        <v>61251.75</v>
      </c>
      <c r="U46" t="s">
        <v>22</v>
      </c>
    </row>
    <row r="47" spans="1:21" x14ac:dyDescent="0.25">
      <c r="Q47" t="s">
        <v>61</v>
      </c>
      <c r="R47" s="2">
        <f>R12+R23</f>
        <v>6758.829999999999</v>
      </c>
      <c r="S47" s="2">
        <f>S12+S23</f>
        <v>7972.5</v>
      </c>
      <c r="T47" s="2">
        <f>T12+T23</f>
        <v>13786.329999999998</v>
      </c>
      <c r="U47" t="s">
        <v>22</v>
      </c>
    </row>
    <row r="48" spans="1:21" x14ac:dyDescent="0.25">
      <c r="Q48" t="s">
        <v>63</v>
      </c>
      <c r="R48" s="2">
        <f>R12</f>
        <v>4075.33</v>
      </c>
      <c r="S48" s="2">
        <f>S12</f>
        <v>2047.5</v>
      </c>
      <c r="T48" s="2">
        <f>T12</f>
        <v>5177.83</v>
      </c>
      <c r="U48" t="s">
        <v>22</v>
      </c>
    </row>
    <row r="49" spans="17:21" x14ac:dyDescent="0.25">
      <c r="Q49" t="s">
        <v>64</v>
      </c>
      <c r="R49" s="2">
        <f>R23</f>
        <v>2683.4999999999991</v>
      </c>
      <c r="S49" s="2">
        <f>S23</f>
        <v>5925</v>
      </c>
      <c r="T49" s="2">
        <f>T23</f>
        <v>8608.4999999999982</v>
      </c>
      <c r="U49" t="s">
        <v>22</v>
      </c>
    </row>
  </sheetData>
  <mergeCells count="2">
    <mergeCell ref="L1:O5"/>
    <mergeCell ref="R5:T5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2019-04-01T11:00:15Z</dcterms:created>
  <dcterms:modified xsi:type="dcterms:W3CDTF">2019-04-17T16:32:22Z</dcterms:modified>
</cp:coreProperties>
</file>