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2" yWindow="168" windowWidth="14520" windowHeight="11460" tabRatio="860" firstSheet="2" activeTab="4"/>
  </bookViews>
  <sheets>
    <sheet name="Invullen" sheetId="2" state="hidden" r:id="rId1"/>
    <sheet name="voorbeeld duurzame propositie 1" sheetId="6" state="hidden" r:id="rId2"/>
    <sheet name="Toelichting" sheetId="27" r:id="rId3"/>
    <sheet name="Opzoeklijsten" sheetId="4" r:id="rId4"/>
    <sheet name="TECHNOLOGIEMATRIX" sheetId="30" r:id="rId5"/>
    <sheet name="Formules kosten overzicht" sheetId="21" r:id="rId6"/>
  </sheets>
  <externalReferences>
    <externalReference r:id="rId7"/>
  </externalReferences>
  <definedNames>
    <definedName name="COP_KM" localSheetId="4">TECHNOLOGIEMATRIX!$G$8</definedName>
    <definedName name="COP_KM">#REF!</definedName>
    <definedName name="Ebiom_p" localSheetId="4">TECHNOLOGIEMATRIX!$G$5</definedName>
    <definedName name="Ebiom_p">#REF!</definedName>
    <definedName name="Ebiom_pellet" localSheetId="4">TECHNOLOGIEMATRIX!$G$5</definedName>
    <definedName name="Ebiom_pellet">#REF!</definedName>
    <definedName name="Ebiom_s" localSheetId="4">TECHNOLOGIEMATRIX!$G$6</definedName>
    <definedName name="Ebiom_s">#REF!</definedName>
    <definedName name="Ebiom_shreds" localSheetId="4">TECHNOLOGIEMATRIX!$G$6</definedName>
    <definedName name="Ebiom_shreds">#REF!</definedName>
    <definedName name="Ebiom_snip" localSheetId="4">TECHNOLOGIEMATRIX!$G$7</definedName>
    <definedName name="Ebiom_snip">#REF!</definedName>
    <definedName name="Eg" localSheetId="4">TECHNOLOGIEMATRIX!$G$3</definedName>
    <definedName name="Eg">#REF!</definedName>
    <definedName name="Ek" localSheetId="4">TECHNOLOGIEMATRIX!$G$4</definedName>
    <definedName name="Ek">#REF!</definedName>
    <definedName name="Everlies_BIOM" localSheetId="4">TECHNOLOGIEMATRIX!$G$5</definedName>
    <definedName name="Everlies_BIOM">#REF!</definedName>
    <definedName name="PMAX_BES_HOR" localSheetId="4">TECHNOLOGIEMATRIX!$AA$9</definedName>
    <definedName name="PMAX_BES_HOR">#REF!</definedName>
  </definedNames>
  <calcPr calcId="145621" iterate="1"/>
</workbook>
</file>

<file path=xl/calcChain.xml><?xml version="1.0" encoding="utf-8"?>
<calcChain xmlns="http://schemas.openxmlformats.org/spreadsheetml/2006/main">
  <c r="FC290" i="30" l="1"/>
  <c r="FE290" i="30"/>
  <c r="FI290" i="30" s="1"/>
  <c r="FF290" i="30"/>
  <c r="FG290" i="30"/>
  <c r="FH290" i="30"/>
  <c r="EZ290" i="30" l="1"/>
  <c r="HR314" i="30"/>
  <c r="HQ314" i="30"/>
  <c r="HP314" i="30"/>
  <c r="HN314" i="30"/>
  <c r="HI314" i="30"/>
  <c r="HH314" i="30"/>
  <c r="HG314" i="30"/>
  <c r="HE314" i="30"/>
  <c r="GZ314" i="30"/>
  <c r="GY314" i="30"/>
  <c r="GS314" i="30" s="1"/>
  <c r="GX314" i="30"/>
  <c r="GV314" i="30"/>
  <c r="GQ314" i="30"/>
  <c r="GP314" i="30"/>
  <c r="GO314" i="30"/>
  <c r="GM314" i="30"/>
  <c r="GG314" i="30"/>
  <c r="GC314" i="30" s="1"/>
  <c r="GF314" i="30"/>
  <c r="GE314" i="30"/>
  <c r="GB314" i="30"/>
  <c r="FY314" i="30"/>
  <c r="FT314" i="30"/>
  <c r="FS314" i="30" s="1"/>
  <c r="FR314" i="30"/>
  <c r="FP314" i="30"/>
  <c r="FM314" i="30"/>
  <c r="EX314" i="30"/>
  <c r="EW314" i="30"/>
  <c r="ES314" i="30"/>
  <c r="EN314" i="30"/>
  <c r="EM314" i="30"/>
  <c r="EI314" i="30"/>
  <c r="EA314" i="30"/>
  <c r="DZ314" i="30" s="1"/>
  <c r="DX314" i="30"/>
  <c r="DW314" i="30"/>
  <c r="DN314" i="30"/>
  <c r="DM314" i="30"/>
  <c r="DO314" i="30" s="1"/>
  <c r="DP314" i="30" s="1"/>
  <c r="DD314" i="30"/>
  <c r="DC314" i="30"/>
  <c r="DE314" i="30" s="1"/>
  <c r="DF314" i="30" s="1"/>
  <c r="CU314" i="30"/>
  <c r="CT314" i="30"/>
  <c r="CS314" i="30"/>
  <c r="CG314" i="30"/>
  <c r="CK314" i="30" s="1"/>
  <c r="CF314" i="30"/>
  <c r="CM314" i="30" s="1"/>
  <c r="BW314" i="30"/>
  <c r="BV314" i="30"/>
  <c r="BJ314" i="30"/>
  <c r="BN314" i="30" s="1"/>
  <c r="BI314" i="30"/>
  <c r="U314" i="30"/>
  <c r="T314" i="30"/>
  <c r="Q314" i="30"/>
  <c r="I314" i="30"/>
  <c r="H314" i="30"/>
  <c r="HO314" i="30" s="1"/>
  <c r="HS314" i="30" s="1"/>
  <c r="HR313" i="30"/>
  <c r="HQ313" i="30"/>
  <c r="HP313" i="30"/>
  <c r="HN313" i="30"/>
  <c r="HI313" i="30"/>
  <c r="HH313" i="30"/>
  <c r="HG313" i="30"/>
  <c r="HE313" i="30"/>
  <c r="GZ313" i="30"/>
  <c r="GY313" i="30"/>
  <c r="GX313" i="30"/>
  <c r="GV313" i="30"/>
  <c r="GQ313" i="30"/>
  <c r="GP313" i="30"/>
  <c r="GJ313" i="30" s="1"/>
  <c r="GO313" i="30"/>
  <c r="GM313" i="30"/>
  <c r="GG313" i="30"/>
  <c r="GC313" i="30" s="1"/>
  <c r="GF313" i="30"/>
  <c r="GE313" i="30"/>
  <c r="GB313" i="30"/>
  <c r="FY313" i="30"/>
  <c r="FT313" i="30"/>
  <c r="FR313" i="30"/>
  <c r="FP313" i="30"/>
  <c r="FM313" i="30"/>
  <c r="EX313" i="30"/>
  <c r="EW313" i="30"/>
  <c r="ES313" i="30"/>
  <c r="EN313" i="30"/>
  <c r="EM313" i="30"/>
  <c r="EI313" i="30"/>
  <c r="EA313" i="30"/>
  <c r="DZ313" i="30" s="1"/>
  <c r="DX313" i="30"/>
  <c r="DW313" i="30"/>
  <c r="DO313" i="30"/>
  <c r="DN313" i="30"/>
  <c r="DM313" i="30"/>
  <c r="DD313" i="30"/>
  <c r="DC313" i="30"/>
  <c r="CT313" i="30"/>
  <c r="CS313" i="30"/>
  <c r="CG313" i="30"/>
  <c r="CK313" i="30" s="1"/>
  <c r="CF313" i="30"/>
  <c r="CM313" i="30" s="1"/>
  <c r="BW313" i="30"/>
  <c r="BV313" i="30"/>
  <c r="BP313" i="30"/>
  <c r="BJ313" i="30"/>
  <c r="BN313" i="30" s="1"/>
  <c r="BI313" i="30"/>
  <c r="U313" i="30"/>
  <c r="T313" i="30"/>
  <c r="Q313" i="30"/>
  <c r="I313" i="30"/>
  <c r="H313" i="30"/>
  <c r="HR312" i="30"/>
  <c r="HQ312" i="30"/>
  <c r="HP312" i="30"/>
  <c r="HN312" i="30"/>
  <c r="HI312" i="30"/>
  <c r="HH312" i="30"/>
  <c r="HG312" i="30"/>
  <c r="HE312" i="30"/>
  <c r="GZ312" i="30"/>
  <c r="GY312" i="30"/>
  <c r="GX312" i="30"/>
  <c r="GW312" i="30"/>
  <c r="HA312" i="30" s="1"/>
  <c r="GT312" i="30" s="1"/>
  <c r="GV312" i="30"/>
  <c r="GQ312" i="30"/>
  <c r="GP312" i="30"/>
  <c r="GO312" i="30"/>
  <c r="GM312" i="30"/>
  <c r="GG312" i="30"/>
  <c r="GH312" i="30" s="1"/>
  <c r="GD312" i="30" s="1"/>
  <c r="GF312" i="30"/>
  <c r="GE312" i="30"/>
  <c r="GB312" i="30"/>
  <c r="FY312" i="30"/>
  <c r="FT312" i="30"/>
  <c r="FS312" i="30" s="1"/>
  <c r="FR312" i="30"/>
  <c r="FP312" i="30"/>
  <c r="FM312" i="30"/>
  <c r="EX312" i="30"/>
  <c r="EW312" i="30"/>
  <c r="ES312" i="30"/>
  <c r="EN312" i="30"/>
  <c r="EM312" i="30"/>
  <c r="EI312" i="30"/>
  <c r="EA312" i="30"/>
  <c r="DZ312" i="30" s="1"/>
  <c r="DX312" i="30"/>
  <c r="DW312" i="30"/>
  <c r="DN312" i="30"/>
  <c r="DM312" i="30"/>
  <c r="DI312" i="30"/>
  <c r="DD312" i="30"/>
  <c r="DC312" i="30"/>
  <c r="CT312" i="30"/>
  <c r="CS312" i="30"/>
  <c r="CG312" i="30"/>
  <c r="CF312" i="30"/>
  <c r="CM312" i="30" s="1"/>
  <c r="BW312" i="30"/>
  <c r="BV312" i="30"/>
  <c r="BJ312" i="30"/>
  <c r="BN312" i="30" s="1"/>
  <c r="BI312" i="30"/>
  <c r="BP312" i="30" s="1"/>
  <c r="U312" i="30"/>
  <c r="T312" i="30"/>
  <c r="Q312" i="30"/>
  <c r="L312" i="30"/>
  <c r="CI312" i="30" s="1"/>
  <c r="I312" i="30"/>
  <c r="H312" i="30"/>
  <c r="GN312" i="30" s="1"/>
  <c r="GR312" i="30" s="1"/>
  <c r="HR311" i="30"/>
  <c r="HQ311" i="30"/>
  <c r="HP311" i="30"/>
  <c r="HN311" i="30"/>
  <c r="HI311" i="30"/>
  <c r="HH311" i="30"/>
  <c r="HG311" i="30"/>
  <c r="HE311" i="30"/>
  <c r="GZ311" i="30"/>
  <c r="GY311" i="30"/>
  <c r="GS311" i="30" s="1"/>
  <c r="GX311" i="30"/>
  <c r="GV311" i="30"/>
  <c r="GQ311" i="30"/>
  <c r="GP311" i="30"/>
  <c r="GO311" i="30"/>
  <c r="GM311" i="30"/>
  <c r="GG311" i="30"/>
  <c r="GC311" i="30" s="1"/>
  <c r="GF311" i="30"/>
  <c r="GH311" i="30" s="1"/>
  <c r="FZ311" i="30" s="1"/>
  <c r="GE311" i="30"/>
  <c r="GB311" i="30"/>
  <c r="FY311" i="30"/>
  <c r="FT311" i="30"/>
  <c r="FS311" i="30" s="1"/>
  <c r="FR311" i="30"/>
  <c r="FP311" i="30"/>
  <c r="FM311" i="30"/>
  <c r="EX311" i="30"/>
  <c r="EW311" i="30"/>
  <c r="ES311" i="30"/>
  <c r="EN311" i="30"/>
  <c r="EM311" i="30"/>
  <c r="EI311" i="30"/>
  <c r="EA311" i="30"/>
  <c r="DZ311" i="30" s="1"/>
  <c r="DX311" i="30"/>
  <c r="DW311" i="30"/>
  <c r="DN311" i="30"/>
  <c r="DM311" i="30"/>
  <c r="DD311" i="30"/>
  <c r="DC311" i="30"/>
  <c r="DE311" i="30" s="1"/>
  <c r="CU311" i="30"/>
  <c r="CV311" i="30" s="1"/>
  <c r="CT311" i="30"/>
  <c r="CS311" i="30"/>
  <c r="CG311" i="30"/>
  <c r="CK311" i="30" s="1"/>
  <c r="CF311" i="30"/>
  <c r="BW311" i="30"/>
  <c r="BV311" i="30"/>
  <c r="BJ311" i="30"/>
  <c r="BN311" i="30" s="1"/>
  <c r="BI311" i="30"/>
  <c r="U311" i="30"/>
  <c r="T311" i="30"/>
  <c r="Q311" i="30"/>
  <c r="I311" i="30"/>
  <c r="H311" i="30"/>
  <c r="HO311" i="30" s="1"/>
  <c r="HS311" i="30" s="1"/>
  <c r="HL310" i="30"/>
  <c r="HM310" i="30" s="1"/>
  <c r="HC310" i="30"/>
  <c r="HD310" i="30" s="1"/>
  <c r="GU310" i="30"/>
  <c r="GT310" i="30"/>
  <c r="GK310" i="30"/>
  <c r="GL310" i="30" s="1"/>
  <c r="FT310" i="30"/>
  <c r="EA310" i="30"/>
  <c r="DZ310" i="30" s="1"/>
  <c r="AP310" i="30"/>
  <c r="AO310" i="30" s="1"/>
  <c r="I310" i="30"/>
  <c r="H310" i="30"/>
  <c r="AT310" i="30" s="1"/>
  <c r="HQ309" i="30"/>
  <c r="HN309" i="30"/>
  <c r="HH309" i="30"/>
  <c r="HE309" i="30"/>
  <c r="GY309" i="30"/>
  <c r="GV309" i="30"/>
  <c r="GP309" i="30"/>
  <c r="GM309" i="30"/>
  <c r="GG309" i="30"/>
  <c r="GF309" i="30"/>
  <c r="GE309" i="30"/>
  <c r="GC309" i="30"/>
  <c r="FY309" i="30"/>
  <c r="FT309" i="30"/>
  <c r="FN309" i="30" s="1"/>
  <c r="FS309" i="30"/>
  <c r="FQ309" i="30"/>
  <c r="FM309" i="30"/>
  <c r="EX309" i="30"/>
  <c r="ES309" i="30"/>
  <c r="EN309" i="30"/>
  <c r="EI309" i="30"/>
  <c r="EA309" i="30"/>
  <c r="DZ309" i="30"/>
  <c r="DW309" i="30"/>
  <c r="DM309" i="30"/>
  <c r="DC309" i="30"/>
  <c r="CS309" i="30"/>
  <c r="BV309" i="30"/>
  <c r="U309" i="30"/>
  <c r="M309" i="30"/>
  <c r="I309" i="30"/>
  <c r="H309" i="30"/>
  <c r="G309" i="30"/>
  <c r="CG309" i="30" s="1"/>
  <c r="HL308" i="30"/>
  <c r="HM308" i="30" s="1"/>
  <c r="HC308" i="30"/>
  <c r="HD308" i="30" s="1"/>
  <c r="GT308" i="30"/>
  <c r="GU308" i="30" s="1"/>
  <c r="GK308" i="30"/>
  <c r="GL308" i="30" s="1"/>
  <c r="FT308" i="30"/>
  <c r="EA308" i="30"/>
  <c r="DZ308" i="30" s="1"/>
  <c r="AP308" i="30"/>
  <c r="AO308" i="30"/>
  <c r="I308" i="30"/>
  <c r="H308" i="30" s="1"/>
  <c r="HR307" i="30"/>
  <c r="HQ307" i="30"/>
  <c r="HP307" i="30"/>
  <c r="HN307" i="30"/>
  <c r="HI307" i="30"/>
  <c r="HH307" i="30"/>
  <c r="HG307" i="30"/>
  <c r="HE307" i="30"/>
  <c r="GZ307" i="30"/>
  <c r="GY307" i="30"/>
  <c r="GX307" i="30"/>
  <c r="GV307" i="30"/>
  <c r="GQ307" i="30"/>
  <c r="GP307" i="30"/>
  <c r="GO307" i="30"/>
  <c r="GM307" i="30"/>
  <c r="GG307" i="30"/>
  <c r="GC307" i="30" s="1"/>
  <c r="GF307" i="30"/>
  <c r="GE307" i="30"/>
  <c r="GB307" i="30"/>
  <c r="FY307" i="30"/>
  <c r="FT307" i="30"/>
  <c r="FR307" i="30"/>
  <c r="FP307" i="30"/>
  <c r="FM307" i="30"/>
  <c r="FC307" i="30"/>
  <c r="FG307" i="30" s="1"/>
  <c r="EX307" i="30"/>
  <c r="EW307" i="30"/>
  <c r="ES307" i="30"/>
  <c r="EN307" i="30"/>
  <c r="EM307" i="30"/>
  <c r="EI307" i="30"/>
  <c r="EA307" i="30"/>
  <c r="DZ307" i="30" s="1"/>
  <c r="DX307" i="30"/>
  <c r="DW307" i="30"/>
  <c r="DO307" i="30"/>
  <c r="DQ307" i="30" s="1"/>
  <c r="DJ307" i="30" s="1"/>
  <c r="DN307" i="30"/>
  <c r="DM307" i="30"/>
  <c r="DD307" i="30"/>
  <c r="DC307" i="30"/>
  <c r="DE307" i="30" s="1"/>
  <c r="CT307" i="30"/>
  <c r="CS307" i="30"/>
  <c r="CG307" i="30"/>
  <c r="CK307" i="30" s="1"/>
  <c r="CF307" i="30"/>
  <c r="BW307" i="30"/>
  <c r="BV307" i="30"/>
  <c r="BX307" i="30" s="1"/>
  <c r="BY307" i="30" s="1"/>
  <c r="BJ307" i="30"/>
  <c r="BN307" i="30" s="1"/>
  <c r="BI307" i="30"/>
  <c r="U307" i="30"/>
  <c r="T307" i="30"/>
  <c r="Q307" i="30"/>
  <c r="I307" i="30"/>
  <c r="H307" i="30"/>
  <c r="V307" i="30" s="1"/>
  <c r="AT306" i="30"/>
  <c r="HH302" i="30"/>
  <c r="EX302" i="30"/>
  <c r="EN302" i="30"/>
  <c r="DC302" i="30"/>
  <c r="M302" i="30"/>
  <c r="I302" i="30"/>
  <c r="H302" i="30"/>
  <c r="G302" i="30"/>
  <c r="GQ302" i="30" s="1"/>
  <c r="F302" i="30"/>
  <c r="HE302" i="30" s="1"/>
  <c r="HN301" i="30"/>
  <c r="HH301" i="30"/>
  <c r="GV301" i="30"/>
  <c r="FT301" i="30"/>
  <c r="ES301" i="30"/>
  <c r="EI301" i="30"/>
  <c r="DM301" i="30"/>
  <c r="DC301" i="30"/>
  <c r="U301" i="30"/>
  <c r="M301" i="30"/>
  <c r="I301" i="30"/>
  <c r="H301" i="30" s="1"/>
  <c r="ET301" i="30" s="1"/>
  <c r="G301" i="30"/>
  <c r="F301" i="30"/>
  <c r="GP301" i="30" s="1"/>
  <c r="HF300" i="30"/>
  <c r="M300" i="30"/>
  <c r="I300" i="30"/>
  <c r="H300" i="30" s="1"/>
  <c r="GA300" i="30" s="1"/>
  <c r="G300" i="30"/>
  <c r="DX300" i="30" s="1"/>
  <c r="F300" i="30"/>
  <c r="HE300" i="30" s="1"/>
  <c r="GG299" i="30"/>
  <c r="GC299" i="30" s="1"/>
  <c r="ES299" i="30"/>
  <c r="M299" i="30"/>
  <c r="I299" i="30"/>
  <c r="H299" i="30" s="1"/>
  <c r="GW299" i="30" s="1"/>
  <c r="G299" i="30"/>
  <c r="GQ299" i="30" s="1"/>
  <c r="F299" i="30"/>
  <c r="HN299" i="30" s="1"/>
  <c r="M298" i="30"/>
  <c r="I298" i="30"/>
  <c r="H298" i="30" s="1"/>
  <c r="GW298" i="30" s="1"/>
  <c r="G298" i="30"/>
  <c r="DN298" i="30" s="1"/>
  <c r="F298" i="30"/>
  <c r="DM298" i="30" s="1"/>
  <c r="EX297" i="30"/>
  <c r="M297" i="30"/>
  <c r="I297" i="30"/>
  <c r="H297" i="30" s="1"/>
  <c r="FO297" i="30" s="1"/>
  <c r="G297" i="30"/>
  <c r="F297" i="30"/>
  <c r="EI297" i="30" s="1"/>
  <c r="HF296" i="30"/>
  <c r="GW296" i="30"/>
  <c r="DI296" i="30"/>
  <c r="CB296" i="30"/>
  <c r="BW296" i="30"/>
  <c r="M296" i="30"/>
  <c r="J296" i="30" s="1"/>
  <c r="GX296" i="30" s="1"/>
  <c r="HA296" i="30" s="1"/>
  <c r="I296" i="30"/>
  <c r="H296" i="30" s="1"/>
  <c r="GA296" i="30" s="1"/>
  <c r="G296" i="30"/>
  <c r="DX296" i="30" s="1"/>
  <c r="F296" i="30"/>
  <c r="HE296" i="30" s="1"/>
  <c r="M295" i="30"/>
  <c r="I295" i="30"/>
  <c r="H295" i="30" s="1"/>
  <c r="GW295" i="30" s="1"/>
  <c r="G295" i="30"/>
  <c r="GQ295" i="30" s="1"/>
  <c r="F295" i="30"/>
  <c r="EI295" i="30" s="1"/>
  <c r="M294" i="30"/>
  <c r="I294" i="30"/>
  <c r="H294" i="30" s="1"/>
  <c r="G294" i="30"/>
  <c r="GQ294" i="30" s="1"/>
  <c r="F294" i="30"/>
  <c r="HE294" i="30" s="1"/>
  <c r="GG293" i="30"/>
  <c r="GC293" i="30" s="1"/>
  <c r="CS293" i="30"/>
  <c r="M293" i="30"/>
  <c r="I293" i="30"/>
  <c r="H293" i="30" s="1"/>
  <c r="EK293" i="30" s="1"/>
  <c r="G293" i="30"/>
  <c r="CT293" i="30" s="1"/>
  <c r="F293" i="30"/>
  <c r="HN293" i="30" s="1"/>
  <c r="EW292" i="30"/>
  <c r="M292" i="30"/>
  <c r="J292" i="30" s="1"/>
  <c r="HG292" i="30" s="1"/>
  <c r="I292" i="30"/>
  <c r="H292" i="30" s="1"/>
  <c r="G292" i="30"/>
  <c r="GQ292" i="30" s="1"/>
  <c r="F292" i="30"/>
  <c r="GY291" i="30"/>
  <c r="GM291" i="30"/>
  <c r="EX291" i="30"/>
  <c r="DM291" i="30"/>
  <c r="U291" i="30"/>
  <c r="M291" i="30"/>
  <c r="I291" i="30"/>
  <c r="H291" i="30" s="1"/>
  <c r="G291" i="30"/>
  <c r="GQ291" i="30" s="1"/>
  <c r="F291" i="30"/>
  <c r="HN291" i="30" s="1"/>
  <c r="EA290" i="30"/>
  <c r="DZ290" i="30" s="1"/>
  <c r="M290" i="30"/>
  <c r="I290" i="30"/>
  <c r="H290" i="30" s="1"/>
  <c r="G290" i="30"/>
  <c r="F290" i="30"/>
  <c r="HE290" i="30" s="1"/>
  <c r="M289" i="30"/>
  <c r="I289" i="30"/>
  <c r="H289" i="30" s="1"/>
  <c r="FE289" i="30" s="1"/>
  <c r="G289" i="30"/>
  <c r="DD289" i="30" s="1"/>
  <c r="F289" i="30"/>
  <c r="M288" i="30"/>
  <c r="I288" i="30"/>
  <c r="H288" i="30" s="1"/>
  <c r="FE288" i="30" s="1"/>
  <c r="G288" i="30"/>
  <c r="F288" i="30"/>
  <c r="M287" i="30"/>
  <c r="I287" i="30"/>
  <c r="H287" i="30" s="1"/>
  <c r="G287" i="30"/>
  <c r="F287" i="30"/>
  <c r="M286" i="30"/>
  <c r="I286" i="30"/>
  <c r="H286" i="30" s="1"/>
  <c r="G286" i="30"/>
  <c r="F286" i="30"/>
  <c r="M285" i="30"/>
  <c r="I285" i="30"/>
  <c r="H285" i="30" s="1"/>
  <c r="FE285" i="30" s="1"/>
  <c r="G285" i="30"/>
  <c r="F285" i="30"/>
  <c r="M284" i="30"/>
  <c r="I284" i="30"/>
  <c r="H284" i="30" s="1"/>
  <c r="FE284" i="30" s="1"/>
  <c r="G284" i="30"/>
  <c r="F284" i="30"/>
  <c r="M283" i="30"/>
  <c r="I283" i="30"/>
  <c r="H283" i="30" s="1"/>
  <c r="G283" i="30"/>
  <c r="F283" i="30"/>
  <c r="M282" i="30"/>
  <c r="I282" i="30"/>
  <c r="H282" i="30" s="1"/>
  <c r="G282" i="30"/>
  <c r="F282" i="30"/>
  <c r="M281" i="30"/>
  <c r="J281" i="30" s="1"/>
  <c r="FF281" i="30" s="1"/>
  <c r="I281" i="30"/>
  <c r="H281" i="30" s="1"/>
  <c r="G281" i="30"/>
  <c r="F281" i="30"/>
  <c r="M280" i="30"/>
  <c r="I280" i="30"/>
  <c r="H280" i="30" s="1"/>
  <c r="FE280" i="30" s="1"/>
  <c r="G280" i="30"/>
  <c r="F280" i="30"/>
  <c r="M279" i="30"/>
  <c r="I279" i="30"/>
  <c r="H279" i="30" s="1"/>
  <c r="FE279" i="30" s="1"/>
  <c r="G279" i="30"/>
  <c r="F279" i="30"/>
  <c r="GY278" i="30"/>
  <c r="GE278" i="30"/>
  <c r="EI278" i="30"/>
  <c r="M278" i="30"/>
  <c r="J278" i="30" s="1"/>
  <c r="I278" i="30"/>
  <c r="H278" i="30"/>
  <c r="GW278" i="30" s="1"/>
  <c r="G278" i="30"/>
  <c r="HI278" i="30" s="1"/>
  <c r="F278" i="30"/>
  <c r="GM278" i="30" s="1"/>
  <c r="DN277" i="30"/>
  <c r="M277" i="30"/>
  <c r="J277" i="30" s="1"/>
  <c r="I277" i="30"/>
  <c r="H277" i="30" s="1"/>
  <c r="DS277" i="30" s="1"/>
  <c r="G277" i="30"/>
  <c r="HI277" i="30" s="1"/>
  <c r="F277" i="30"/>
  <c r="HE276" i="30"/>
  <c r="GM276" i="30"/>
  <c r="GE276" i="30"/>
  <c r="EI276" i="30"/>
  <c r="CS276" i="30"/>
  <c r="M276" i="30"/>
  <c r="I276" i="30"/>
  <c r="H276" i="30" s="1"/>
  <c r="G276" i="30"/>
  <c r="GZ276" i="30" s="1"/>
  <c r="F276" i="30"/>
  <c r="HQ276" i="30" s="1"/>
  <c r="M275" i="30"/>
  <c r="J275" i="30" s="1"/>
  <c r="I275" i="30"/>
  <c r="H275" i="30" s="1"/>
  <c r="G275" i="30"/>
  <c r="DD275" i="30" s="1"/>
  <c r="F275" i="30"/>
  <c r="HE275" i="30" s="1"/>
  <c r="HQ274" i="30"/>
  <c r="DM274" i="30"/>
  <c r="U274" i="30"/>
  <c r="M274" i="30"/>
  <c r="I274" i="30"/>
  <c r="H274" i="30" s="1"/>
  <c r="G274" i="30"/>
  <c r="DX274" i="30" s="1"/>
  <c r="F274" i="30"/>
  <c r="FM274" i="30" s="1"/>
  <c r="M273" i="30"/>
  <c r="I273" i="30"/>
  <c r="H273" i="30" s="1"/>
  <c r="GW273" i="30" s="1"/>
  <c r="G273" i="30"/>
  <c r="DX273" i="30" s="1"/>
  <c r="F273" i="30"/>
  <c r="EW273" i="30" s="1"/>
  <c r="M272" i="30"/>
  <c r="I272" i="30"/>
  <c r="H272" i="30" s="1"/>
  <c r="G272" i="30"/>
  <c r="HR272" i="30" s="1"/>
  <c r="F272" i="30"/>
  <c r="GV272" i="30" s="1"/>
  <c r="FT271" i="30"/>
  <c r="DC271" i="30"/>
  <c r="M271" i="30"/>
  <c r="J271" i="30" s="1"/>
  <c r="I271" i="30"/>
  <c r="H271" i="30" s="1"/>
  <c r="G271" i="30"/>
  <c r="F271" i="30"/>
  <c r="EX271" i="30" s="1"/>
  <c r="M270" i="30"/>
  <c r="I270" i="30"/>
  <c r="H270" i="30" s="1"/>
  <c r="G270" i="30"/>
  <c r="F270" i="30"/>
  <c r="GY270" i="30" s="1"/>
  <c r="HH269" i="30"/>
  <c r="GM269" i="30"/>
  <c r="GF269" i="30"/>
  <c r="EX269" i="30"/>
  <c r="EI269" i="30"/>
  <c r="U269" i="30"/>
  <c r="M269" i="30"/>
  <c r="I269" i="30"/>
  <c r="H269" i="30" s="1"/>
  <c r="N269" i="30" s="1"/>
  <c r="G269" i="30"/>
  <c r="GZ269" i="30" s="1"/>
  <c r="F269" i="30"/>
  <c r="HE269" i="30" s="1"/>
  <c r="GY268" i="30"/>
  <c r="GE268" i="30"/>
  <c r="M268" i="30"/>
  <c r="I268" i="30"/>
  <c r="H268" i="30" s="1"/>
  <c r="FO268" i="30" s="1"/>
  <c r="G268" i="30"/>
  <c r="GQ268" i="30" s="1"/>
  <c r="F268" i="30"/>
  <c r="CS268" i="30" s="1"/>
  <c r="HQ267" i="30"/>
  <c r="GV267" i="30"/>
  <c r="FM267" i="30"/>
  <c r="ES267" i="30"/>
  <c r="CT267" i="30"/>
  <c r="M267" i="30"/>
  <c r="I267" i="30"/>
  <c r="H267" i="30" s="1"/>
  <c r="G267" i="30"/>
  <c r="BW267" i="30" s="1"/>
  <c r="F267" i="30"/>
  <c r="DM267" i="30" s="1"/>
  <c r="DD266" i="30"/>
  <c r="M266" i="30"/>
  <c r="I266" i="30"/>
  <c r="H266" i="30" s="1"/>
  <c r="GW266" i="30" s="1"/>
  <c r="G266" i="30"/>
  <c r="DX266" i="30" s="1"/>
  <c r="F266" i="30"/>
  <c r="BI266" i="30" s="1"/>
  <c r="M265" i="30"/>
  <c r="I265" i="30"/>
  <c r="H265" i="30" s="1"/>
  <c r="GW265" i="30" s="1"/>
  <c r="G265" i="30"/>
  <c r="GZ265" i="30" s="1"/>
  <c r="F265" i="30"/>
  <c r="FT265" i="30" s="1"/>
  <c r="FN265" i="30" s="1"/>
  <c r="M264" i="30"/>
  <c r="I264" i="30"/>
  <c r="H264" i="30" s="1"/>
  <c r="GW264" i="30" s="1"/>
  <c r="G264" i="30"/>
  <c r="DX264" i="30" s="1"/>
  <c r="F264" i="30"/>
  <c r="EI264" i="30" s="1"/>
  <c r="M263" i="30"/>
  <c r="I263" i="30"/>
  <c r="H263" i="30" s="1"/>
  <c r="G263" i="30"/>
  <c r="GQ263" i="30" s="1"/>
  <c r="F263" i="30"/>
  <c r="FY263" i="30" s="1"/>
  <c r="M262" i="30"/>
  <c r="I262" i="30"/>
  <c r="H262" i="30" s="1"/>
  <c r="HO262" i="30" s="1"/>
  <c r="HS262" i="30" s="1"/>
  <c r="G262" i="30"/>
  <c r="F262" i="30"/>
  <c r="GE262" i="30" s="1"/>
  <c r="M261" i="30"/>
  <c r="I261" i="30"/>
  <c r="H261" i="30" s="1"/>
  <c r="G261" i="30"/>
  <c r="HI261" i="30" s="1"/>
  <c r="F261" i="30"/>
  <c r="HN261" i="30" s="1"/>
  <c r="M260" i="30"/>
  <c r="I260" i="30"/>
  <c r="H260" i="30" s="1"/>
  <c r="CY260" i="30" s="1"/>
  <c r="G260" i="30"/>
  <c r="CT260" i="30" s="1"/>
  <c r="F260" i="30"/>
  <c r="GV260" i="30" s="1"/>
  <c r="DN259" i="30"/>
  <c r="M259" i="30"/>
  <c r="I259" i="30"/>
  <c r="H259" i="30" s="1"/>
  <c r="HF259" i="30" s="1"/>
  <c r="G259" i="30"/>
  <c r="HR259" i="30" s="1"/>
  <c r="F259" i="30"/>
  <c r="HN259" i="30" s="1"/>
  <c r="M258" i="30"/>
  <c r="I258" i="30"/>
  <c r="H258" i="30" s="1"/>
  <c r="ET258" i="30" s="1"/>
  <c r="G258" i="30"/>
  <c r="DX258" i="30" s="1"/>
  <c r="F258" i="30"/>
  <c r="HR257" i="30"/>
  <c r="M257" i="30"/>
  <c r="J257" i="30" s="1"/>
  <c r="HG257" i="30" s="1"/>
  <c r="I257" i="30"/>
  <c r="H257" i="30" s="1"/>
  <c r="G257" i="30"/>
  <c r="HI257" i="30" s="1"/>
  <c r="F257" i="30"/>
  <c r="HE257" i="30" s="1"/>
  <c r="M256" i="30"/>
  <c r="I256" i="30"/>
  <c r="H256" i="30" s="1"/>
  <c r="G256" i="30"/>
  <c r="F256" i="30"/>
  <c r="CS256" i="30" s="1"/>
  <c r="DD255" i="30"/>
  <c r="M255" i="30"/>
  <c r="I255" i="30"/>
  <c r="H255" i="30" s="1"/>
  <c r="G255" i="30"/>
  <c r="GQ255" i="30" s="1"/>
  <c r="F255" i="30"/>
  <c r="DC255" i="30" s="1"/>
  <c r="CT254" i="30"/>
  <c r="M254" i="30"/>
  <c r="J254" i="30"/>
  <c r="I254" i="30"/>
  <c r="H254" i="30" s="1"/>
  <c r="FO254" i="30" s="1"/>
  <c r="G254" i="30"/>
  <c r="T254" i="30" s="1"/>
  <c r="F254" i="30"/>
  <c r="M253" i="30"/>
  <c r="I253" i="30"/>
  <c r="H253" i="30" s="1"/>
  <c r="G253" i="30"/>
  <c r="FG253" i="30" s="1"/>
  <c r="F253" i="30"/>
  <c r="M252" i="30"/>
  <c r="I252" i="30"/>
  <c r="H252" i="30" s="1"/>
  <c r="FE252" i="30" s="1"/>
  <c r="G252" i="30"/>
  <c r="FG252" i="30" s="1"/>
  <c r="F252" i="30"/>
  <c r="M251" i="30"/>
  <c r="I251" i="30"/>
  <c r="H251" i="30" s="1"/>
  <c r="G251" i="30"/>
  <c r="F251" i="30"/>
  <c r="M250" i="30"/>
  <c r="I250" i="30"/>
  <c r="H250" i="30" s="1"/>
  <c r="FE250" i="30" s="1"/>
  <c r="G250" i="30"/>
  <c r="F250" i="30"/>
  <c r="M249" i="30"/>
  <c r="I249" i="30"/>
  <c r="H249" i="30" s="1"/>
  <c r="G249" i="30"/>
  <c r="F249" i="30"/>
  <c r="M248" i="30"/>
  <c r="I248" i="30"/>
  <c r="H248" i="30" s="1"/>
  <c r="FE248" i="30" s="1"/>
  <c r="G248" i="30"/>
  <c r="F248" i="30"/>
  <c r="DD247" i="30"/>
  <c r="M247" i="30"/>
  <c r="J247" i="30" s="1"/>
  <c r="FF247" i="30" s="1"/>
  <c r="I247" i="30"/>
  <c r="H247" i="30" s="1"/>
  <c r="G247" i="30"/>
  <c r="F247" i="30"/>
  <c r="M246" i="30"/>
  <c r="I246" i="30"/>
  <c r="H246" i="30" s="1"/>
  <c r="FE246" i="30" s="1"/>
  <c r="G246" i="30"/>
  <c r="F246" i="30"/>
  <c r="M245" i="30"/>
  <c r="I245" i="30"/>
  <c r="H245" i="30" s="1"/>
  <c r="G245" i="30"/>
  <c r="F245" i="30"/>
  <c r="FC245" i="30" s="1"/>
  <c r="FH245" i="30" s="1"/>
  <c r="M244" i="30"/>
  <c r="I244" i="30"/>
  <c r="H244" i="30" s="1"/>
  <c r="FE244" i="30" s="1"/>
  <c r="G244" i="30"/>
  <c r="F244" i="30"/>
  <c r="M243" i="30"/>
  <c r="J243" i="30" s="1"/>
  <c r="I243" i="30"/>
  <c r="H243" i="30" s="1"/>
  <c r="FE243" i="30" s="1"/>
  <c r="G243" i="30"/>
  <c r="F243" i="30"/>
  <c r="M242" i="30"/>
  <c r="J242" i="30" s="1"/>
  <c r="I242" i="30"/>
  <c r="H242" i="30" s="1"/>
  <c r="GN242" i="30" s="1"/>
  <c r="G242" i="30"/>
  <c r="GZ242" i="30" s="1"/>
  <c r="F242" i="30"/>
  <c r="HH242" i="30" s="1"/>
  <c r="HR241" i="30"/>
  <c r="HI241" i="30"/>
  <c r="GZ241" i="30"/>
  <c r="GQ241" i="30"/>
  <c r="DX241" i="30"/>
  <c r="DN241" i="30"/>
  <c r="DD241" i="30"/>
  <c r="CT241" i="30"/>
  <c r="BW241" i="30"/>
  <c r="T241" i="30"/>
  <c r="M241" i="30"/>
  <c r="J241" i="30" s="1"/>
  <c r="I241" i="30"/>
  <c r="H241" i="30" s="1"/>
  <c r="F241" i="30"/>
  <c r="GP241" i="30" s="1"/>
  <c r="GJ241" i="30" s="1"/>
  <c r="M240" i="30"/>
  <c r="J240" i="30" s="1"/>
  <c r="HG240" i="30" s="1"/>
  <c r="I240" i="30"/>
  <c r="H240" i="30" s="1"/>
  <c r="G240" i="30"/>
  <c r="DX240" i="30" s="1"/>
  <c r="F240" i="30"/>
  <c r="HE240" i="30" s="1"/>
  <c r="M239" i="30"/>
  <c r="J239" i="30" s="1"/>
  <c r="GX239" i="30" s="1"/>
  <c r="I239" i="30"/>
  <c r="H239" i="30" s="1"/>
  <c r="GW239" i="30" s="1"/>
  <c r="G239" i="30"/>
  <c r="CT239" i="30" s="1"/>
  <c r="F239" i="30"/>
  <c r="HN239" i="30" s="1"/>
  <c r="M238" i="30"/>
  <c r="J238" i="30" s="1"/>
  <c r="I238" i="30"/>
  <c r="H238" i="30" s="1"/>
  <c r="GW238" i="30" s="1"/>
  <c r="G238" i="30"/>
  <c r="DX238" i="30" s="1"/>
  <c r="F238" i="30"/>
  <c r="FY238" i="30" s="1"/>
  <c r="M237" i="30"/>
  <c r="J237" i="30" s="1"/>
  <c r="GX237" i="30" s="1"/>
  <c r="I237" i="30"/>
  <c r="H237" i="30" s="1"/>
  <c r="G237" i="30"/>
  <c r="GQ237" i="30" s="1"/>
  <c r="F237" i="30"/>
  <c r="HN237" i="30" s="1"/>
  <c r="M236" i="30"/>
  <c r="J236" i="30" s="1"/>
  <c r="GX236" i="30" s="1"/>
  <c r="I236" i="30"/>
  <c r="H236" i="30" s="1"/>
  <c r="GW236" i="30" s="1"/>
  <c r="G236" i="30"/>
  <c r="DD236" i="30" s="1"/>
  <c r="F236" i="30"/>
  <c r="EN236" i="30" s="1"/>
  <c r="M235" i="30"/>
  <c r="J235" i="30" s="1"/>
  <c r="I235" i="30"/>
  <c r="H235" i="30" s="1"/>
  <c r="HO235" i="30" s="1"/>
  <c r="HS235" i="30" s="1"/>
  <c r="G235" i="30"/>
  <c r="HR235" i="30" s="1"/>
  <c r="F235" i="30"/>
  <c r="HN235" i="30" s="1"/>
  <c r="M234" i="30"/>
  <c r="J234" i="30" s="1"/>
  <c r="HP234" i="30" s="1"/>
  <c r="I234" i="30"/>
  <c r="H234" i="30" s="1"/>
  <c r="CB234" i="30" s="1"/>
  <c r="G234" i="30"/>
  <c r="F234" i="30"/>
  <c r="HH234" i="30" s="1"/>
  <c r="M233" i="30"/>
  <c r="J233" i="30" s="1"/>
  <c r="I233" i="30"/>
  <c r="H233" i="30" s="1"/>
  <c r="HF233" i="30" s="1"/>
  <c r="G233" i="30"/>
  <c r="HR233" i="30" s="1"/>
  <c r="F233" i="30"/>
  <c r="HN233" i="30" s="1"/>
  <c r="M232" i="30"/>
  <c r="J232" i="30" s="1"/>
  <c r="HP232" i="30" s="1"/>
  <c r="I232" i="30"/>
  <c r="H232" i="30" s="1"/>
  <c r="EJ232" i="30" s="1"/>
  <c r="G232" i="30"/>
  <c r="F232" i="30"/>
  <c r="HH232" i="30" s="1"/>
  <c r="M231" i="30"/>
  <c r="J231" i="30" s="1"/>
  <c r="I231" i="30"/>
  <c r="H231" i="30" s="1"/>
  <c r="HF231" i="30" s="1"/>
  <c r="G231" i="30"/>
  <c r="T231" i="30" s="1"/>
  <c r="F231" i="30"/>
  <c r="FY231" i="30" s="1"/>
  <c r="GQ230" i="30"/>
  <c r="GM230" i="30"/>
  <c r="EA230" i="30"/>
  <c r="DZ230" i="30" s="1"/>
  <c r="DW230" i="30"/>
  <c r="BW230" i="30"/>
  <c r="AY230" i="30"/>
  <c r="M230" i="30"/>
  <c r="J230" i="30" s="1"/>
  <c r="I230" i="30"/>
  <c r="H230" i="30" s="1"/>
  <c r="G230" i="30"/>
  <c r="GZ230" i="30" s="1"/>
  <c r="F230" i="30"/>
  <c r="HH230" i="30" s="1"/>
  <c r="HR229" i="30"/>
  <c r="HI229" i="30"/>
  <c r="GZ229" i="30"/>
  <c r="GQ229" i="30"/>
  <c r="GE229" i="30"/>
  <c r="FR229" i="30"/>
  <c r="EN229" i="30"/>
  <c r="EA229" i="30"/>
  <c r="DZ229" i="30" s="1"/>
  <c r="DX229" i="30"/>
  <c r="DN229" i="30"/>
  <c r="DD229" i="30"/>
  <c r="CT229" i="30"/>
  <c r="CS229" i="30"/>
  <c r="BW229" i="30"/>
  <c r="BV229" i="30"/>
  <c r="BJ229" i="30"/>
  <c r="BN229" i="30" s="1"/>
  <c r="AY229" i="30"/>
  <c r="AB229" i="30"/>
  <c r="T229" i="30"/>
  <c r="Q229" i="30"/>
  <c r="M229" i="30"/>
  <c r="J229" i="30" s="1"/>
  <c r="GX229" i="30" s="1"/>
  <c r="I229" i="30"/>
  <c r="H229" i="30" s="1"/>
  <c r="F229" i="30"/>
  <c r="HH229" i="30" s="1"/>
  <c r="DN228" i="30"/>
  <c r="M228" i="30"/>
  <c r="J228" i="30" s="1"/>
  <c r="GO228" i="30" s="1"/>
  <c r="I228" i="30"/>
  <c r="H228" i="30" s="1"/>
  <c r="EU228" i="30" s="1"/>
  <c r="G228" i="30"/>
  <c r="AB228" i="30" s="1"/>
  <c r="F228" i="30"/>
  <c r="HE228" i="30" s="1"/>
  <c r="EI227" i="30"/>
  <c r="BV227" i="30"/>
  <c r="M227" i="30"/>
  <c r="J227" i="30" s="1"/>
  <c r="GX227" i="30" s="1"/>
  <c r="I227" i="30"/>
  <c r="H227" i="30" s="1"/>
  <c r="EU227" i="30" s="1"/>
  <c r="G227" i="30"/>
  <c r="FR227" i="30" s="1"/>
  <c r="F227" i="30"/>
  <c r="HN227" i="30" s="1"/>
  <c r="GG226" i="30"/>
  <c r="GC226" i="30" s="1"/>
  <c r="EN226" i="30"/>
  <c r="DW226" i="30"/>
  <c r="DM226" i="30"/>
  <c r="M226" i="30"/>
  <c r="J226" i="30" s="1"/>
  <c r="GX226" i="30" s="1"/>
  <c r="I226" i="30"/>
  <c r="H226" i="30" s="1"/>
  <c r="G226" i="30"/>
  <c r="F226" i="30"/>
  <c r="FY226" i="30" s="1"/>
  <c r="HQ225" i="30"/>
  <c r="FY225" i="30"/>
  <c r="BV225" i="30"/>
  <c r="AB225" i="30"/>
  <c r="M225" i="30"/>
  <c r="J225" i="30" s="1"/>
  <c r="GX225" i="30" s="1"/>
  <c r="I225" i="30"/>
  <c r="H225" i="30" s="1"/>
  <c r="G225" i="30"/>
  <c r="HR225" i="30" s="1"/>
  <c r="F225" i="30"/>
  <c r="GP225" i="30" s="1"/>
  <c r="HE224" i="30"/>
  <c r="EI224" i="30"/>
  <c r="CS224" i="30"/>
  <c r="BV224" i="30"/>
  <c r="M224" i="30"/>
  <c r="J224" i="30" s="1"/>
  <c r="I224" i="30"/>
  <c r="H224" i="30" s="1"/>
  <c r="G224" i="30"/>
  <c r="CF224" i="30" s="1"/>
  <c r="F224" i="30"/>
  <c r="HQ224" i="30" s="1"/>
  <c r="M223" i="30"/>
  <c r="J223" i="30" s="1"/>
  <c r="I223" i="30"/>
  <c r="H223" i="30" s="1"/>
  <c r="G223" i="30"/>
  <c r="GZ223" i="30" s="1"/>
  <c r="F223" i="30"/>
  <c r="DW223" i="30" s="1"/>
  <c r="DW222" i="30"/>
  <c r="M222" i="30"/>
  <c r="J222" i="30" s="1"/>
  <c r="I222" i="30"/>
  <c r="H222" i="30" s="1"/>
  <c r="G222" i="30"/>
  <c r="HR222" i="30" s="1"/>
  <c r="F222" i="30"/>
  <c r="GQ221" i="30"/>
  <c r="GE221" i="30"/>
  <c r="BV221" i="30"/>
  <c r="M221" i="30"/>
  <c r="J221" i="30" s="1"/>
  <c r="I221" i="30"/>
  <c r="H221" i="30" s="1"/>
  <c r="G221" i="30"/>
  <c r="DN221" i="30" s="1"/>
  <c r="F221" i="30"/>
  <c r="GY221" i="30" s="1"/>
  <c r="GM220" i="30"/>
  <c r="M220" i="30"/>
  <c r="J220" i="30" s="1"/>
  <c r="I220" i="30"/>
  <c r="H220" i="30" s="1"/>
  <c r="G220" i="30"/>
  <c r="DX220" i="30" s="1"/>
  <c r="F220" i="30"/>
  <c r="EN219" i="30"/>
  <c r="M219" i="30"/>
  <c r="J219" i="30" s="1"/>
  <c r="I219" i="30"/>
  <c r="H219" i="30" s="1"/>
  <c r="G219" i="30"/>
  <c r="GZ219" i="30" s="1"/>
  <c r="F219" i="30"/>
  <c r="HN219" i="30" s="1"/>
  <c r="CG218" i="30"/>
  <c r="M218" i="30"/>
  <c r="I218" i="30"/>
  <c r="H218" i="30" s="1"/>
  <c r="GN218" i="30" s="1"/>
  <c r="G218" i="30"/>
  <c r="GZ218" i="30" s="1"/>
  <c r="F218" i="30"/>
  <c r="HN218" i="30" s="1"/>
  <c r="M217" i="30"/>
  <c r="I217" i="30"/>
  <c r="H217" i="30" s="1"/>
  <c r="FE217" i="30" s="1"/>
  <c r="G217" i="30"/>
  <c r="F217" i="30"/>
  <c r="FC217" i="30" s="1"/>
  <c r="FH217" i="30" s="1"/>
  <c r="EX216" i="30"/>
  <c r="M216" i="30"/>
  <c r="I216" i="30"/>
  <c r="H216" i="30" s="1"/>
  <c r="G216" i="30"/>
  <c r="FG216" i="30" s="1"/>
  <c r="F216" i="30"/>
  <c r="M215" i="30"/>
  <c r="I215" i="30"/>
  <c r="H215" i="30" s="1"/>
  <c r="FE215" i="30" s="1"/>
  <c r="G215" i="30"/>
  <c r="F215" i="30"/>
  <c r="M214" i="30"/>
  <c r="I214" i="30"/>
  <c r="H214" i="30" s="1"/>
  <c r="G214" i="30"/>
  <c r="F214" i="30"/>
  <c r="M213" i="30"/>
  <c r="I213" i="30"/>
  <c r="H213" i="30" s="1"/>
  <c r="FE213" i="30" s="1"/>
  <c r="G213" i="30"/>
  <c r="F213" i="30"/>
  <c r="M212" i="30"/>
  <c r="I212" i="30"/>
  <c r="H212" i="30" s="1"/>
  <c r="FE212" i="30" s="1"/>
  <c r="G212" i="30"/>
  <c r="F212" i="30"/>
  <c r="M211" i="30"/>
  <c r="I211" i="30"/>
  <c r="H211" i="30" s="1"/>
  <c r="FE211" i="30" s="1"/>
  <c r="G211" i="30"/>
  <c r="F211" i="30"/>
  <c r="M210" i="30"/>
  <c r="I210" i="30"/>
  <c r="H210" i="30" s="1"/>
  <c r="FE210" i="30" s="1"/>
  <c r="G210" i="30"/>
  <c r="F210" i="30"/>
  <c r="M209" i="30"/>
  <c r="I209" i="30"/>
  <c r="H209" i="30" s="1"/>
  <c r="G209" i="30"/>
  <c r="FG209" i="30" s="1"/>
  <c r="F209" i="30"/>
  <c r="GY208" i="30"/>
  <c r="ES208" i="30"/>
  <c r="M208" i="30"/>
  <c r="I208" i="30"/>
  <c r="H208" i="30"/>
  <c r="G208" i="30"/>
  <c r="FG208" i="30" s="1"/>
  <c r="F208" i="30"/>
  <c r="M207" i="30"/>
  <c r="I207" i="30"/>
  <c r="H207" i="30" s="1"/>
  <c r="G207" i="30"/>
  <c r="F207" i="30"/>
  <c r="HH206" i="30"/>
  <c r="GM206" i="30"/>
  <c r="DC206" i="30"/>
  <c r="M206" i="30"/>
  <c r="I206" i="30"/>
  <c r="H206" i="30" s="1"/>
  <c r="CY206" i="30" s="1"/>
  <c r="G206" i="30"/>
  <c r="GQ206" i="30" s="1"/>
  <c r="F206" i="30"/>
  <c r="HQ206" i="30" s="1"/>
  <c r="M205" i="30"/>
  <c r="I205" i="30"/>
  <c r="H205" i="30" s="1"/>
  <c r="EY205" i="30" s="1"/>
  <c r="G205" i="30"/>
  <c r="F205" i="30"/>
  <c r="HE205" i="30" s="1"/>
  <c r="GF204" i="30"/>
  <c r="EW204" i="30"/>
  <c r="CF204" i="30"/>
  <c r="M204" i="30"/>
  <c r="I204" i="30"/>
  <c r="H204" i="30" s="1"/>
  <c r="G204" i="30"/>
  <c r="DX204" i="30" s="1"/>
  <c r="F204" i="30"/>
  <c r="HQ204" i="30" s="1"/>
  <c r="DN203" i="30"/>
  <c r="M203" i="30"/>
  <c r="I203" i="30"/>
  <c r="H203" i="30" s="1"/>
  <c r="G203" i="30"/>
  <c r="HR203" i="30" s="1"/>
  <c r="F203" i="30"/>
  <c r="DM203" i="30" s="1"/>
  <c r="GY202" i="30"/>
  <c r="CS202" i="30"/>
  <c r="M202" i="30"/>
  <c r="I202" i="30"/>
  <c r="H202" i="30" s="1"/>
  <c r="G202" i="30"/>
  <c r="GZ202" i="30" s="1"/>
  <c r="F202" i="30"/>
  <c r="HH202" i="30" s="1"/>
  <c r="HI201" i="30"/>
  <c r="GY201" i="30"/>
  <c r="FT201" i="30"/>
  <c r="DD201" i="30"/>
  <c r="T201" i="30"/>
  <c r="M201" i="30"/>
  <c r="J201" i="30" s="1"/>
  <c r="I201" i="30"/>
  <c r="H201" i="30" s="1"/>
  <c r="G201" i="30"/>
  <c r="HR201" i="30" s="1"/>
  <c r="F201" i="30"/>
  <c r="HN201" i="30" s="1"/>
  <c r="ES200" i="30"/>
  <c r="CS200" i="30"/>
  <c r="M200" i="30"/>
  <c r="I200" i="30"/>
  <c r="H200" i="30" s="1"/>
  <c r="G200" i="30"/>
  <c r="GZ200" i="30" s="1"/>
  <c r="F200" i="30"/>
  <c r="HH200" i="30" s="1"/>
  <c r="HQ199" i="30"/>
  <c r="HE199" i="30"/>
  <c r="GM199" i="30"/>
  <c r="GE199" i="30"/>
  <c r="FY199" i="30"/>
  <c r="ES199" i="30"/>
  <c r="DC199" i="30"/>
  <c r="U199" i="30"/>
  <c r="M199" i="30"/>
  <c r="I199" i="30"/>
  <c r="H199" i="30" s="1"/>
  <c r="G199" i="30"/>
  <c r="F199" i="30"/>
  <c r="HN199" i="30" s="1"/>
  <c r="GY198" i="30"/>
  <c r="GE198" i="30"/>
  <c r="M198" i="30"/>
  <c r="I198" i="30"/>
  <c r="H198" i="30" s="1"/>
  <c r="G198" i="30"/>
  <c r="GZ198" i="30" s="1"/>
  <c r="F198" i="30"/>
  <c r="HH198" i="30" s="1"/>
  <c r="HQ197" i="30"/>
  <c r="HI197" i="30"/>
  <c r="GM197" i="30"/>
  <c r="FY197" i="30"/>
  <c r="EX197" i="30"/>
  <c r="CT197" i="30"/>
  <c r="M197" i="30"/>
  <c r="I197" i="30"/>
  <c r="H197" i="30" s="1"/>
  <c r="G197" i="30"/>
  <c r="HR197" i="30" s="1"/>
  <c r="F197" i="30"/>
  <c r="HN197" i="30" s="1"/>
  <c r="GM196" i="30"/>
  <c r="M196" i="30"/>
  <c r="I196" i="30"/>
  <c r="H196" i="30" s="1"/>
  <c r="G196" i="30"/>
  <c r="GZ196" i="30" s="1"/>
  <c r="F196" i="30"/>
  <c r="HH196" i="30" s="1"/>
  <c r="GV195" i="30"/>
  <c r="ES195" i="30"/>
  <c r="CT195" i="30"/>
  <c r="T195" i="30"/>
  <c r="M195" i="30"/>
  <c r="J195" i="30" s="1"/>
  <c r="I195" i="30"/>
  <c r="H195" i="30" s="1"/>
  <c r="G195" i="30"/>
  <c r="HR195" i="30" s="1"/>
  <c r="F195" i="30"/>
  <c r="HN195" i="30" s="1"/>
  <c r="M194" i="30"/>
  <c r="I194" i="30"/>
  <c r="H194" i="30" s="1"/>
  <c r="G194" i="30"/>
  <c r="GZ194" i="30" s="1"/>
  <c r="F194" i="30"/>
  <c r="HE193" i="30"/>
  <c r="GF193" i="30"/>
  <c r="GE193" i="30"/>
  <c r="ES193" i="30"/>
  <c r="CG193" i="30"/>
  <c r="M193" i="30"/>
  <c r="I193" i="30"/>
  <c r="H193" i="30" s="1"/>
  <c r="G193" i="30"/>
  <c r="HR193" i="30" s="1"/>
  <c r="F193" i="30"/>
  <c r="HN193" i="30" s="1"/>
  <c r="GY192" i="30"/>
  <c r="GM192" i="30"/>
  <c r="M192" i="30"/>
  <c r="I192" i="30"/>
  <c r="H192" i="30" s="1"/>
  <c r="G192" i="30"/>
  <c r="GZ192" i="30" s="1"/>
  <c r="F192" i="30"/>
  <c r="HH192" i="30" s="1"/>
  <c r="HH191" i="30"/>
  <c r="HE191" i="30"/>
  <c r="GV191" i="30"/>
  <c r="GM191" i="30"/>
  <c r="FT191" i="30"/>
  <c r="FN191" i="30" s="1"/>
  <c r="FQ191" i="30"/>
  <c r="ES191" i="30"/>
  <c r="EI191" i="30"/>
  <c r="CS191" i="30"/>
  <c r="U191" i="30"/>
  <c r="M191" i="30"/>
  <c r="I191" i="30"/>
  <c r="H191" i="30" s="1"/>
  <c r="G191" i="30"/>
  <c r="HR191" i="30" s="1"/>
  <c r="F191" i="30"/>
  <c r="HN191" i="30" s="1"/>
  <c r="M190" i="30"/>
  <c r="I190" i="30"/>
  <c r="H190" i="30" s="1"/>
  <c r="G190" i="30"/>
  <c r="GZ190" i="30" s="1"/>
  <c r="F190" i="30"/>
  <c r="HH190" i="30" s="1"/>
  <c r="M189" i="30"/>
  <c r="I189" i="30"/>
  <c r="H189" i="30" s="1"/>
  <c r="G189" i="30"/>
  <c r="HR189" i="30" s="1"/>
  <c r="F189" i="30"/>
  <c r="M188" i="30"/>
  <c r="I188" i="30"/>
  <c r="H188" i="30" s="1"/>
  <c r="G188" i="30"/>
  <c r="F188" i="30"/>
  <c r="HI187" i="30"/>
  <c r="HE187" i="30"/>
  <c r="GE187" i="30"/>
  <c r="EM187" i="30"/>
  <c r="DC187" i="30"/>
  <c r="CS187" i="30"/>
  <c r="M187" i="30"/>
  <c r="I187" i="30"/>
  <c r="H187" i="30" s="1"/>
  <c r="GW187" i="30" s="1"/>
  <c r="G187" i="30"/>
  <c r="HR187" i="30" s="1"/>
  <c r="F187" i="30"/>
  <c r="HN187" i="30" s="1"/>
  <c r="GM186" i="30"/>
  <c r="M186" i="30"/>
  <c r="I186" i="30"/>
  <c r="H186" i="30" s="1"/>
  <c r="FO186" i="30" s="1"/>
  <c r="G186" i="30"/>
  <c r="GQ186" i="30" s="1"/>
  <c r="F186" i="30"/>
  <c r="HH186" i="30" s="1"/>
  <c r="HI185" i="30"/>
  <c r="EU185" i="30"/>
  <c r="EM185" i="30"/>
  <c r="T185" i="30"/>
  <c r="M185" i="30"/>
  <c r="J185" i="30" s="1"/>
  <c r="GO185" i="30" s="1"/>
  <c r="I185" i="30"/>
  <c r="H185" i="30" s="1"/>
  <c r="G185" i="30"/>
  <c r="HR185" i="30" s="1"/>
  <c r="F185" i="30"/>
  <c r="HN185" i="30" s="1"/>
  <c r="DN184" i="30"/>
  <c r="M184" i="30"/>
  <c r="I184" i="30"/>
  <c r="H184" i="30" s="1"/>
  <c r="CB184" i="30" s="1"/>
  <c r="G184" i="30"/>
  <c r="GQ184" i="30" s="1"/>
  <c r="F184" i="30"/>
  <c r="M183" i="30"/>
  <c r="I183" i="30"/>
  <c r="H183" i="30" s="1"/>
  <c r="G183" i="30"/>
  <c r="HR183" i="30" s="1"/>
  <c r="F183" i="30"/>
  <c r="HE183" i="30" s="1"/>
  <c r="ES182" i="30"/>
  <c r="DS182" i="30"/>
  <c r="M182" i="30"/>
  <c r="I182" i="30"/>
  <c r="H182" i="30" s="1"/>
  <c r="EJ182" i="30" s="1"/>
  <c r="G182" i="30"/>
  <c r="DX182" i="30" s="1"/>
  <c r="F182" i="30"/>
  <c r="CS182" i="30" s="1"/>
  <c r="HE181" i="30"/>
  <c r="GG181" i="30"/>
  <c r="GC181" i="30" s="1"/>
  <c r="ES181" i="30"/>
  <c r="DD181" i="30"/>
  <c r="U181" i="30"/>
  <c r="M181" i="30"/>
  <c r="J181" i="30" s="1"/>
  <c r="GO181" i="30" s="1"/>
  <c r="I181" i="30"/>
  <c r="H181" i="30" s="1"/>
  <c r="G181" i="30"/>
  <c r="HR181" i="30" s="1"/>
  <c r="F181" i="30"/>
  <c r="HN181" i="30" s="1"/>
  <c r="HR180" i="30"/>
  <c r="M180" i="30"/>
  <c r="J180" i="30" s="1"/>
  <c r="GX180" i="30" s="1"/>
  <c r="I180" i="30"/>
  <c r="H180" i="30" s="1"/>
  <c r="G180" i="30"/>
  <c r="DX180" i="30" s="1"/>
  <c r="F180" i="30"/>
  <c r="HE179" i="30"/>
  <c r="GV179" i="30"/>
  <c r="GM179" i="30"/>
  <c r="FY179" i="30"/>
  <c r="FM179" i="30"/>
  <c r="EX179" i="30"/>
  <c r="ES179" i="30"/>
  <c r="DM179" i="30"/>
  <c r="DC179" i="30"/>
  <c r="M179" i="30"/>
  <c r="I179" i="30"/>
  <c r="H179" i="30" s="1"/>
  <c r="G179" i="30"/>
  <c r="HI179" i="30" s="1"/>
  <c r="F179" i="30"/>
  <c r="HN179" i="30" s="1"/>
  <c r="HO178" i="30"/>
  <c r="HS178" i="30" s="1"/>
  <c r="EY178" i="30"/>
  <c r="EU178" i="30"/>
  <c r="M178" i="30"/>
  <c r="I178" i="30"/>
  <c r="H178" i="30" s="1"/>
  <c r="DS178" i="30" s="1"/>
  <c r="G178" i="30"/>
  <c r="F178" i="30"/>
  <c r="HE178" i="30" s="1"/>
  <c r="HL177" i="30"/>
  <c r="HC177" i="30"/>
  <c r="GT177" i="30"/>
  <c r="GK177" i="30"/>
  <c r="AP177" i="30"/>
  <c r="AO177" i="30" s="1"/>
  <c r="HL176" i="30"/>
  <c r="HC176" i="30"/>
  <c r="GT176" i="30"/>
  <c r="GK176" i="30"/>
  <c r="AP176" i="30"/>
  <c r="AO176" i="30" s="1"/>
  <c r="HL175" i="30"/>
  <c r="HC175" i="30"/>
  <c r="GT175" i="30"/>
  <c r="GK175" i="30"/>
  <c r="AP175" i="30"/>
  <c r="AO175" i="30" s="1"/>
  <c r="M174" i="30"/>
  <c r="I174" i="30"/>
  <c r="H174" i="30" s="1"/>
  <c r="G174" i="30"/>
  <c r="GZ174" i="30" s="1"/>
  <c r="F174" i="30"/>
  <c r="ES174" i="30" s="1"/>
  <c r="U173" i="30"/>
  <c r="T173" i="30"/>
  <c r="M173" i="30"/>
  <c r="I173" i="30"/>
  <c r="H173" i="30" s="1"/>
  <c r="G173" i="30"/>
  <c r="HR173" i="30" s="1"/>
  <c r="F173" i="30"/>
  <c r="ES173" i="30" s="1"/>
  <c r="M172" i="30"/>
  <c r="I172" i="30"/>
  <c r="H172" i="30" s="1"/>
  <c r="G172" i="30"/>
  <c r="GZ172" i="30" s="1"/>
  <c r="F172" i="30"/>
  <c r="GV171" i="30"/>
  <c r="M171" i="30"/>
  <c r="I171" i="30"/>
  <c r="H171" i="30" s="1"/>
  <c r="G171" i="30"/>
  <c r="CT171" i="30" s="1"/>
  <c r="F171" i="30"/>
  <c r="FY171" i="30" s="1"/>
  <c r="GM170" i="30"/>
  <c r="M170" i="30"/>
  <c r="I170" i="30"/>
  <c r="H170" i="30" s="1"/>
  <c r="G170" i="30"/>
  <c r="GZ170" i="30" s="1"/>
  <c r="F170" i="30"/>
  <c r="HH170" i="30" s="1"/>
  <c r="M169" i="30"/>
  <c r="I169" i="30"/>
  <c r="H169" i="30" s="1"/>
  <c r="G169" i="30"/>
  <c r="HR169" i="30" s="1"/>
  <c r="F169" i="30"/>
  <c r="HN169" i="30" s="1"/>
  <c r="M168" i="30"/>
  <c r="I168" i="30"/>
  <c r="H168" i="30" s="1"/>
  <c r="G168" i="30"/>
  <c r="GZ168" i="30" s="1"/>
  <c r="F168" i="30"/>
  <c r="M167" i="30"/>
  <c r="I167" i="30"/>
  <c r="H167" i="30" s="1"/>
  <c r="G167" i="30"/>
  <c r="HI167" i="30" s="1"/>
  <c r="F167" i="30"/>
  <c r="M166" i="30"/>
  <c r="I166" i="30"/>
  <c r="H166" i="30" s="1"/>
  <c r="G166" i="30"/>
  <c r="GZ166" i="30" s="1"/>
  <c r="F166" i="30"/>
  <c r="GM166" i="30" s="1"/>
  <c r="HL165" i="30"/>
  <c r="HC165" i="30"/>
  <c r="GT165" i="30"/>
  <c r="GK165" i="30"/>
  <c r="EA165" i="30"/>
  <c r="DZ165" i="30" s="1"/>
  <c r="AP165" i="30"/>
  <c r="AO165" i="30" s="1"/>
  <c r="H165" i="30"/>
  <c r="M164" i="30"/>
  <c r="I164" i="30"/>
  <c r="H164" i="30" s="1"/>
  <c r="G164" i="30"/>
  <c r="GQ164" i="30" s="1"/>
  <c r="F164" i="30"/>
  <c r="M163" i="30"/>
  <c r="I163" i="30"/>
  <c r="H163" i="30" s="1"/>
  <c r="GW163" i="30" s="1"/>
  <c r="G163" i="30"/>
  <c r="F163" i="30"/>
  <c r="GE163" i="30" s="1"/>
  <c r="M162" i="30"/>
  <c r="I162" i="30"/>
  <c r="H162" i="30" s="1"/>
  <c r="G162" i="30"/>
  <c r="F162" i="30"/>
  <c r="M161" i="30"/>
  <c r="I161" i="30"/>
  <c r="H161" i="30" s="1"/>
  <c r="GW161" i="30" s="1"/>
  <c r="G161" i="30"/>
  <c r="HI161" i="30" s="1"/>
  <c r="F161" i="30"/>
  <c r="GE161" i="30" s="1"/>
  <c r="M160" i="30"/>
  <c r="I160" i="30"/>
  <c r="H160" i="30" s="1"/>
  <c r="G160" i="30"/>
  <c r="GQ160" i="30" s="1"/>
  <c r="F160" i="30"/>
  <c r="M159" i="30"/>
  <c r="I159" i="30"/>
  <c r="H159" i="30" s="1"/>
  <c r="GW159" i="30" s="1"/>
  <c r="G159" i="30"/>
  <c r="HI159" i="30" s="1"/>
  <c r="F159" i="30"/>
  <c r="HQ159" i="30" s="1"/>
  <c r="M158" i="30"/>
  <c r="I158" i="30"/>
  <c r="H158" i="30" s="1"/>
  <c r="G158" i="30"/>
  <c r="GQ158" i="30" s="1"/>
  <c r="F158" i="30"/>
  <c r="HN158" i="30" s="1"/>
  <c r="M157" i="30"/>
  <c r="I157" i="30"/>
  <c r="H157" i="30" s="1"/>
  <c r="FE157" i="30" s="1"/>
  <c r="G157" i="30"/>
  <c r="F157" i="30"/>
  <c r="M156" i="30"/>
  <c r="I156" i="30"/>
  <c r="H156" i="30" s="1"/>
  <c r="FE156" i="30" s="1"/>
  <c r="G156" i="30"/>
  <c r="F156" i="30"/>
  <c r="M155" i="30"/>
  <c r="I155" i="30"/>
  <c r="H155" i="30" s="1"/>
  <c r="G155" i="30"/>
  <c r="F155" i="30"/>
  <c r="M154" i="30"/>
  <c r="I154" i="30"/>
  <c r="H154" i="30" s="1"/>
  <c r="FE154" i="30" s="1"/>
  <c r="G154" i="30"/>
  <c r="FG154" i="30" s="1"/>
  <c r="F154" i="30"/>
  <c r="M153" i="30"/>
  <c r="I153" i="30"/>
  <c r="H153" i="30" s="1"/>
  <c r="FE153" i="30" s="1"/>
  <c r="G153" i="30"/>
  <c r="F153" i="30"/>
  <c r="M152" i="30"/>
  <c r="I152" i="30"/>
  <c r="H152" i="30" s="1"/>
  <c r="G152" i="30"/>
  <c r="F152" i="30"/>
  <c r="M151" i="30"/>
  <c r="I151" i="30"/>
  <c r="H151" i="30" s="1"/>
  <c r="FE151" i="30" s="1"/>
  <c r="G151" i="30"/>
  <c r="DD151" i="30" s="1"/>
  <c r="F151" i="30"/>
  <c r="M150" i="30"/>
  <c r="I150" i="30"/>
  <c r="H150" i="30" s="1"/>
  <c r="G150" i="30"/>
  <c r="F150" i="30"/>
  <c r="M149" i="30"/>
  <c r="I149" i="30"/>
  <c r="H149" i="30" s="1"/>
  <c r="G149" i="30"/>
  <c r="F149" i="30"/>
  <c r="M148" i="30"/>
  <c r="I148" i="30"/>
  <c r="H148" i="30" s="1"/>
  <c r="G148" i="30"/>
  <c r="F148" i="30"/>
  <c r="M147" i="30"/>
  <c r="I147" i="30"/>
  <c r="H147" i="30" s="1"/>
  <c r="FE147" i="30" s="1"/>
  <c r="G147" i="30"/>
  <c r="F147" i="30"/>
  <c r="GF146" i="30"/>
  <c r="FT146" i="30"/>
  <c r="FN146" i="30" s="1"/>
  <c r="U146" i="30"/>
  <c r="M146" i="30"/>
  <c r="I146" i="30"/>
  <c r="H146" i="30" s="1"/>
  <c r="HF146" i="30" s="1"/>
  <c r="G146" i="30"/>
  <c r="F146" i="30"/>
  <c r="HN146" i="30" s="1"/>
  <c r="M145" i="30"/>
  <c r="I145" i="30"/>
  <c r="H145" i="30" s="1"/>
  <c r="GN145" i="30" s="1"/>
  <c r="G145" i="30"/>
  <c r="GZ145" i="30" s="1"/>
  <c r="F145" i="30"/>
  <c r="HH145" i="30" s="1"/>
  <c r="DD144" i="30"/>
  <c r="M144" i="30"/>
  <c r="J144" i="30" s="1"/>
  <c r="I144" i="30"/>
  <c r="H144" i="30" s="1"/>
  <c r="HF144" i="30" s="1"/>
  <c r="G144" i="30"/>
  <c r="GQ144" i="30" s="1"/>
  <c r="F144" i="30"/>
  <c r="HN144" i="30" s="1"/>
  <c r="M143" i="30"/>
  <c r="J143" i="30"/>
  <c r="HP143" i="30" s="1"/>
  <c r="I143" i="30"/>
  <c r="H143" i="30" s="1"/>
  <c r="G143" i="30"/>
  <c r="GZ143" i="30" s="1"/>
  <c r="F143" i="30"/>
  <c r="HH143" i="30" s="1"/>
  <c r="HH142" i="30"/>
  <c r="EX142" i="30"/>
  <c r="M142" i="30"/>
  <c r="I142" i="30"/>
  <c r="H142" i="30" s="1"/>
  <c r="HF142" i="30" s="1"/>
  <c r="G142" i="30"/>
  <c r="GQ142" i="30" s="1"/>
  <c r="F142" i="30"/>
  <c r="HN142" i="30" s="1"/>
  <c r="M141" i="30"/>
  <c r="J141" i="30"/>
  <c r="HP141" i="30" s="1"/>
  <c r="I141" i="30"/>
  <c r="H141" i="30" s="1"/>
  <c r="G141" i="30"/>
  <c r="GZ141" i="30" s="1"/>
  <c r="F141" i="30"/>
  <c r="HH141" i="30" s="1"/>
  <c r="GF140" i="30"/>
  <c r="EX140" i="30"/>
  <c r="M140" i="30"/>
  <c r="I140" i="30"/>
  <c r="H140" i="30"/>
  <c r="HF140" i="30" s="1"/>
  <c r="G140" i="30"/>
  <c r="GQ140" i="30" s="1"/>
  <c r="F140" i="30"/>
  <c r="HN140" i="30" s="1"/>
  <c r="HR139" i="30"/>
  <c r="M139" i="30"/>
  <c r="J139" i="30" s="1"/>
  <c r="HP139" i="30" s="1"/>
  <c r="I139" i="30"/>
  <c r="H139" i="30" s="1"/>
  <c r="G139" i="30"/>
  <c r="GZ139" i="30" s="1"/>
  <c r="F139" i="30"/>
  <c r="HH139" i="30" s="1"/>
  <c r="HH138" i="30"/>
  <c r="M138" i="30"/>
  <c r="J138" i="30" s="1"/>
  <c r="I138" i="30"/>
  <c r="H138" i="30"/>
  <c r="HF138" i="30" s="1"/>
  <c r="G138" i="30"/>
  <c r="GQ138" i="30" s="1"/>
  <c r="F138" i="30"/>
  <c r="HN138" i="30" s="1"/>
  <c r="M137" i="30"/>
  <c r="J137" i="30" s="1"/>
  <c r="HP137" i="30" s="1"/>
  <c r="I137" i="30"/>
  <c r="H137" i="30" s="1"/>
  <c r="G137" i="30"/>
  <c r="GZ137" i="30" s="1"/>
  <c r="F137" i="30"/>
  <c r="HH137" i="30" s="1"/>
  <c r="DN136" i="30"/>
  <c r="M136" i="30"/>
  <c r="I136" i="30"/>
  <c r="H136" i="30" s="1"/>
  <c r="HF136" i="30" s="1"/>
  <c r="G136" i="30"/>
  <c r="GQ136" i="30" s="1"/>
  <c r="F136" i="30"/>
  <c r="HN136" i="30" s="1"/>
  <c r="DN135" i="30"/>
  <c r="M135" i="30"/>
  <c r="J135" i="30" s="1"/>
  <c r="HP135" i="30" s="1"/>
  <c r="I135" i="30"/>
  <c r="H135" i="30"/>
  <c r="GN135" i="30" s="1"/>
  <c r="G135" i="30"/>
  <c r="GZ135" i="30" s="1"/>
  <c r="F135" i="30"/>
  <c r="HH135" i="30" s="1"/>
  <c r="HI134" i="30"/>
  <c r="DD134" i="30"/>
  <c r="CT134" i="30"/>
  <c r="M134" i="30"/>
  <c r="I134" i="30"/>
  <c r="H134" i="30" s="1"/>
  <c r="HF134" i="30" s="1"/>
  <c r="G134" i="30"/>
  <c r="GQ134" i="30" s="1"/>
  <c r="F134" i="30"/>
  <c r="HN134" i="30" s="1"/>
  <c r="M133" i="30"/>
  <c r="J133" i="30" s="1"/>
  <c r="HP133" i="30" s="1"/>
  <c r="I133" i="30"/>
  <c r="H133" i="30" s="1"/>
  <c r="G133" i="30"/>
  <c r="GZ133" i="30" s="1"/>
  <c r="F133" i="30"/>
  <c r="HH133" i="30" s="1"/>
  <c r="M132" i="30"/>
  <c r="I132" i="30"/>
  <c r="H132" i="30" s="1"/>
  <c r="HF132" i="30" s="1"/>
  <c r="G132" i="30"/>
  <c r="F132" i="30"/>
  <c r="HN132" i="30" s="1"/>
  <c r="M131" i="30"/>
  <c r="J131" i="30"/>
  <c r="I131" i="30"/>
  <c r="H131" i="30" s="1"/>
  <c r="GN131" i="30" s="1"/>
  <c r="G131" i="30"/>
  <c r="GZ131" i="30" s="1"/>
  <c r="F131" i="30"/>
  <c r="EA131" i="30" s="1"/>
  <c r="DZ131" i="30" s="1"/>
  <c r="M130" i="30"/>
  <c r="I130" i="30"/>
  <c r="H130" i="30" s="1"/>
  <c r="ET130" i="30" s="1"/>
  <c r="G130" i="30"/>
  <c r="GQ130" i="30" s="1"/>
  <c r="F130" i="30"/>
  <c r="HN130" i="30" s="1"/>
  <c r="M129" i="30"/>
  <c r="I129" i="30"/>
  <c r="H129" i="30" s="1"/>
  <c r="G129" i="30"/>
  <c r="GZ129" i="30" s="1"/>
  <c r="F129" i="30"/>
  <c r="HN129" i="30" s="1"/>
  <c r="M128" i="30"/>
  <c r="I128" i="30"/>
  <c r="H128" i="30" s="1"/>
  <c r="G128" i="30"/>
  <c r="GQ128" i="30" s="1"/>
  <c r="F128" i="30"/>
  <c r="HN128" i="30" s="1"/>
  <c r="M127" i="30"/>
  <c r="I127" i="30"/>
  <c r="H127" i="30" s="1"/>
  <c r="EJ127" i="30" s="1"/>
  <c r="G127" i="30"/>
  <c r="GZ127" i="30" s="1"/>
  <c r="F127" i="30"/>
  <c r="GP127" i="30" s="1"/>
  <c r="M126" i="30"/>
  <c r="I126" i="30"/>
  <c r="H126" i="30" s="1"/>
  <c r="G126" i="30"/>
  <c r="GQ126" i="30" s="1"/>
  <c r="F126" i="30"/>
  <c r="FT126" i="30" s="1"/>
  <c r="M125" i="30"/>
  <c r="I125" i="30"/>
  <c r="H125" i="30" s="1"/>
  <c r="GA125" i="30" s="1"/>
  <c r="G125" i="30"/>
  <c r="GZ125" i="30" s="1"/>
  <c r="F125" i="30"/>
  <c r="EN125" i="30" s="1"/>
  <c r="M124" i="30"/>
  <c r="I124" i="30"/>
  <c r="H124" i="30" s="1"/>
  <c r="G124" i="30"/>
  <c r="GQ124" i="30" s="1"/>
  <c r="F124" i="30"/>
  <c r="HE124" i="30" s="1"/>
  <c r="DW123" i="30"/>
  <c r="M123" i="30"/>
  <c r="I123" i="30"/>
  <c r="H123" i="30" s="1"/>
  <c r="GA123" i="30" s="1"/>
  <c r="G123" i="30"/>
  <c r="DX123" i="30" s="1"/>
  <c r="F123" i="30"/>
  <c r="HN123" i="30" s="1"/>
  <c r="M122" i="30"/>
  <c r="I122" i="30"/>
  <c r="H122" i="30" s="1"/>
  <c r="EJ122" i="30" s="1"/>
  <c r="G122" i="30"/>
  <c r="BJ122" i="30" s="1"/>
  <c r="F122" i="30"/>
  <c r="HQ122" i="30" s="1"/>
  <c r="M121" i="30"/>
  <c r="I121" i="30"/>
  <c r="H121" i="30" s="1"/>
  <c r="G121" i="30"/>
  <c r="F121" i="30"/>
  <c r="M120" i="30"/>
  <c r="I120" i="30"/>
  <c r="H120" i="30" s="1"/>
  <c r="G120" i="30"/>
  <c r="F120" i="30"/>
  <c r="M119" i="30"/>
  <c r="I119" i="30"/>
  <c r="H119" i="30" s="1"/>
  <c r="FE119" i="30" s="1"/>
  <c r="G119" i="30"/>
  <c r="F119" i="30"/>
  <c r="M118" i="30"/>
  <c r="I118" i="30"/>
  <c r="H118" i="30" s="1"/>
  <c r="G118" i="30"/>
  <c r="F118" i="30"/>
  <c r="M117" i="30"/>
  <c r="I117" i="30"/>
  <c r="H117" i="30" s="1"/>
  <c r="FE117" i="30" s="1"/>
  <c r="G117" i="30"/>
  <c r="F117" i="30"/>
  <c r="M116" i="30"/>
  <c r="I116" i="30"/>
  <c r="H116" i="30" s="1"/>
  <c r="G116" i="30"/>
  <c r="F116" i="30"/>
  <c r="M115" i="30"/>
  <c r="I115" i="30"/>
  <c r="H115" i="30" s="1"/>
  <c r="FE115" i="30" s="1"/>
  <c r="G115" i="30"/>
  <c r="F115" i="30"/>
  <c r="M114" i="30"/>
  <c r="I114" i="30"/>
  <c r="H114" i="30" s="1"/>
  <c r="G114" i="30"/>
  <c r="F114" i="30"/>
  <c r="M113" i="30"/>
  <c r="I113" i="30"/>
  <c r="H113" i="30" s="1"/>
  <c r="FE113" i="30" s="1"/>
  <c r="G113" i="30"/>
  <c r="F113" i="30"/>
  <c r="M112" i="30"/>
  <c r="I112" i="30"/>
  <c r="H112" i="30" s="1"/>
  <c r="G112" i="30"/>
  <c r="F112" i="30"/>
  <c r="M111" i="30"/>
  <c r="I111" i="30"/>
  <c r="H111" i="30" s="1"/>
  <c r="FE111" i="30" s="1"/>
  <c r="G111" i="30"/>
  <c r="F111" i="30"/>
  <c r="M110" i="30"/>
  <c r="J110" i="30" s="1"/>
  <c r="I110" i="30"/>
  <c r="H110" i="30" s="1"/>
  <c r="GW110" i="30" s="1"/>
  <c r="G110" i="30"/>
  <c r="HI110" i="30" s="1"/>
  <c r="F110" i="30"/>
  <c r="HN110" i="30" s="1"/>
  <c r="M109" i="30"/>
  <c r="I109" i="30"/>
  <c r="H109" i="30" s="1"/>
  <c r="G109" i="30"/>
  <c r="GQ109" i="30" s="1"/>
  <c r="F109" i="30"/>
  <c r="M108" i="30"/>
  <c r="I108" i="30"/>
  <c r="H108" i="30" s="1"/>
  <c r="GW108" i="30" s="1"/>
  <c r="G108" i="30"/>
  <c r="HI108" i="30" s="1"/>
  <c r="F108" i="30"/>
  <c r="HN108" i="30" s="1"/>
  <c r="M107" i="30"/>
  <c r="I107" i="30"/>
  <c r="H107" i="30" s="1"/>
  <c r="G107" i="30"/>
  <c r="GQ107" i="30" s="1"/>
  <c r="F107" i="30"/>
  <c r="FT106" i="30"/>
  <c r="FQ106" i="30" s="1"/>
  <c r="M106" i="30"/>
  <c r="I106" i="30"/>
  <c r="H106" i="30"/>
  <c r="GW106" i="30" s="1"/>
  <c r="G106" i="30"/>
  <c r="HI106" i="30" s="1"/>
  <c r="F106" i="30"/>
  <c r="HN106" i="30" s="1"/>
  <c r="M105" i="30"/>
  <c r="I105" i="30"/>
  <c r="H105" i="30" s="1"/>
  <c r="G105" i="30"/>
  <c r="GQ105" i="30" s="1"/>
  <c r="F105" i="30"/>
  <c r="M104" i="30"/>
  <c r="I104" i="30"/>
  <c r="H104" i="30" s="1"/>
  <c r="GW104" i="30" s="1"/>
  <c r="G104" i="30"/>
  <c r="HI104" i="30" s="1"/>
  <c r="F104" i="30"/>
  <c r="HN104" i="30" s="1"/>
  <c r="M103" i="30"/>
  <c r="I103" i="30"/>
  <c r="H103" i="30" s="1"/>
  <c r="G103" i="30"/>
  <c r="GQ103" i="30" s="1"/>
  <c r="F103" i="30"/>
  <c r="M102" i="30"/>
  <c r="I102" i="30"/>
  <c r="H102" i="30" s="1"/>
  <c r="GW102" i="30" s="1"/>
  <c r="G102" i="30"/>
  <c r="HI102" i="30" s="1"/>
  <c r="F102" i="30"/>
  <c r="HQ102" i="30" s="1"/>
  <c r="M101" i="30"/>
  <c r="I101" i="30"/>
  <c r="H101" i="30" s="1"/>
  <c r="G101" i="30"/>
  <c r="F101" i="30"/>
  <c r="M100" i="30"/>
  <c r="J100" i="30" s="1"/>
  <c r="I100" i="30"/>
  <c r="H100" i="30" s="1"/>
  <c r="GW100" i="30" s="1"/>
  <c r="G100" i="30"/>
  <c r="HI100" i="30" s="1"/>
  <c r="F100" i="30"/>
  <c r="HQ100" i="30" s="1"/>
  <c r="M99" i="30"/>
  <c r="I99" i="30"/>
  <c r="H99" i="30" s="1"/>
  <c r="G99" i="30"/>
  <c r="F99" i="30"/>
  <c r="GZ98" i="30"/>
  <c r="GY98" i="30"/>
  <c r="FY98" i="30"/>
  <c r="DC98" i="30"/>
  <c r="CG98" i="30"/>
  <c r="M98" i="30"/>
  <c r="J98" i="30" s="1"/>
  <c r="I98" i="30"/>
  <c r="H98" i="30" s="1"/>
  <c r="CY98" i="30" s="1"/>
  <c r="G98" i="30"/>
  <c r="HI98" i="30" s="1"/>
  <c r="F98" i="30"/>
  <c r="HN98" i="30" s="1"/>
  <c r="HN97" i="30"/>
  <c r="BV97" i="30"/>
  <c r="M97" i="30"/>
  <c r="I97" i="30"/>
  <c r="H97" i="30" s="1"/>
  <c r="G97" i="30"/>
  <c r="DN97" i="30" s="1"/>
  <c r="F97" i="30"/>
  <c r="DW97" i="30" s="1"/>
  <c r="GZ96" i="30"/>
  <c r="DC96" i="30"/>
  <c r="T96" i="30"/>
  <c r="M96" i="30"/>
  <c r="J96" i="30" s="1"/>
  <c r="HP96" i="30" s="1"/>
  <c r="I96" i="30"/>
  <c r="H96" i="30" s="1"/>
  <c r="G96" i="30"/>
  <c r="HI96" i="30" s="1"/>
  <c r="F96" i="30"/>
  <c r="HN96" i="30" s="1"/>
  <c r="HR95" i="30"/>
  <c r="M95" i="30"/>
  <c r="J95" i="30"/>
  <c r="GX95" i="30" s="1"/>
  <c r="I95" i="30"/>
  <c r="H95" i="30" s="1"/>
  <c r="EJ95" i="30" s="1"/>
  <c r="G95" i="30"/>
  <c r="GQ95" i="30" s="1"/>
  <c r="F95" i="30"/>
  <c r="HN95" i="30" s="1"/>
  <c r="GZ94" i="30"/>
  <c r="FM94" i="30"/>
  <c r="T94" i="30"/>
  <c r="M94" i="30"/>
  <c r="J94" i="30" s="1"/>
  <c r="HP94" i="30" s="1"/>
  <c r="I94" i="30"/>
  <c r="H94" i="30" s="1"/>
  <c r="G94" i="30"/>
  <c r="CT94" i="30" s="1"/>
  <c r="F94" i="30"/>
  <c r="HN94" i="30" s="1"/>
  <c r="FO93" i="30"/>
  <c r="EK93" i="30"/>
  <c r="CB93" i="30"/>
  <c r="M93" i="30"/>
  <c r="J93" i="30" s="1"/>
  <c r="I93" i="30"/>
  <c r="H93" i="30" s="1"/>
  <c r="HF93" i="30" s="1"/>
  <c r="G93" i="30"/>
  <c r="F93" i="30"/>
  <c r="DX92" i="30"/>
  <c r="CS92" i="30"/>
  <c r="M92" i="30"/>
  <c r="J92" i="30" s="1"/>
  <c r="GX92" i="30" s="1"/>
  <c r="I92" i="30"/>
  <c r="H92" i="30" s="1"/>
  <c r="GW92" i="30" s="1"/>
  <c r="HA92" i="30" s="1"/>
  <c r="G92" i="30"/>
  <c r="HI92" i="30" s="1"/>
  <c r="F92" i="30"/>
  <c r="DM92" i="30" s="1"/>
  <c r="HG91" i="30"/>
  <c r="M91" i="30"/>
  <c r="J91" i="30" s="1"/>
  <c r="GX91" i="30" s="1"/>
  <c r="I91" i="30"/>
  <c r="H91" i="30" s="1"/>
  <c r="GW91" i="30" s="1"/>
  <c r="G91" i="30"/>
  <c r="DX91" i="30" s="1"/>
  <c r="F91" i="30"/>
  <c r="HE91" i="30" s="1"/>
  <c r="GG90" i="30"/>
  <c r="GC90" i="30" s="1"/>
  <c r="M90" i="30"/>
  <c r="J90" i="30" s="1"/>
  <c r="GX90" i="30" s="1"/>
  <c r="I90" i="30"/>
  <c r="H90" i="30" s="1"/>
  <c r="G90" i="30"/>
  <c r="BW90" i="30" s="1"/>
  <c r="F90" i="30"/>
  <c r="FR89" i="30"/>
  <c r="ES89" i="30"/>
  <c r="EN89" i="30"/>
  <c r="DW89" i="30"/>
  <c r="BI89" i="30"/>
  <c r="M89" i="30"/>
  <c r="J89" i="30" s="1"/>
  <c r="HG89" i="30" s="1"/>
  <c r="I89" i="30"/>
  <c r="H89" i="30" s="1"/>
  <c r="GW89" i="30" s="1"/>
  <c r="G89" i="30"/>
  <c r="DX89" i="30" s="1"/>
  <c r="F89" i="30"/>
  <c r="GM89" i="30" s="1"/>
  <c r="GQ88" i="30"/>
  <c r="T88" i="30"/>
  <c r="M88" i="30"/>
  <c r="J88" i="30" s="1"/>
  <c r="GX88" i="30" s="1"/>
  <c r="I88" i="30"/>
  <c r="H88" i="30" s="1"/>
  <c r="G88" i="30"/>
  <c r="F88" i="30"/>
  <c r="HE88" i="30" s="1"/>
  <c r="EN87" i="30"/>
  <c r="EJ87" i="30"/>
  <c r="BW87" i="30"/>
  <c r="BV87" i="30"/>
  <c r="M87" i="30"/>
  <c r="J87" i="30" s="1"/>
  <c r="GX87" i="30" s="1"/>
  <c r="I87" i="30"/>
  <c r="H87" i="30" s="1"/>
  <c r="G87" i="30"/>
  <c r="HI87" i="30" s="1"/>
  <c r="F87" i="30"/>
  <c r="CS87" i="30" s="1"/>
  <c r="HH86" i="30"/>
  <c r="GE86" i="30"/>
  <c r="EX86" i="30"/>
  <c r="ES86" i="30"/>
  <c r="M86" i="30"/>
  <c r="J86" i="30" s="1"/>
  <c r="GX86" i="30" s="1"/>
  <c r="I86" i="30"/>
  <c r="H86" i="30" s="1"/>
  <c r="G86" i="30"/>
  <c r="GQ86" i="30" s="1"/>
  <c r="F86" i="30"/>
  <c r="GY86" i="30" s="1"/>
  <c r="M85" i="30"/>
  <c r="I85" i="30"/>
  <c r="H85" i="30" s="1"/>
  <c r="HO85" i="30" s="1"/>
  <c r="HS85" i="30" s="1"/>
  <c r="G85" i="30"/>
  <c r="F85" i="30"/>
  <c r="EI85" i="30" s="1"/>
  <c r="M84" i="30"/>
  <c r="J84" i="30"/>
  <c r="HG84" i="30" s="1"/>
  <c r="I84" i="30"/>
  <c r="H84" i="30" s="1"/>
  <c r="G84" i="30"/>
  <c r="DN84" i="30" s="1"/>
  <c r="F84" i="30"/>
  <c r="GZ83" i="30"/>
  <c r="DD83" i="30"/>
  <c r="M83" i="30"/>
  <c r="J83" i="30" s="1"/>
  <c r="I83" i="30"/>
  <c r="H83" i="30" s="1"/>
  <c r="GW83" i="30" s="1"/>
  <c r="G83" i="30"/>
  <c r="HI83" i="30" s="1"/>
  <c r="F83" i="30"/>
  <c r="DM83" i="30" s="1"/>
  <c r="M82" i="30"/>
  <c r="J82" i="30" s="1"/>
  <c r="HG82" i="30" s="1"/>
  <c r="I82" i="30"/>
  <c r="H82" i="30" s="1"/>
  <c r="G82" i="30"/>
  <c r="GQ82" i="30" s="1"/>
  <c r="F82" i="30"/>
  <c r="HI81" i="30"/>
  <c r="GY81" i="30"/>
  <c r="GM81" i="30"/>
  <c r="GG81" i="30"/>
  <c r="GC81" i="30" s="1"/>
  <c r="FT81" i="30"/>
  <c r="FQ81" i="30" s="1"/>
  <c r="FM81" i="30"/>
  <c r="DM81" i="30"/>
  <c r="DD81" i="30"/>
  <c r="DC81" i="30"/>
  <c r="CG81" i="30"/>
  <c r="M81" i="30"/>
  <c r="J81" i="30" s="1"/>
  <c r="I81" i="30"/>
  <c r="H81" i="30" s="1"/>
  <c r="GW81" i="30" s="1"/>
  <c r="G81" i="30"/>
  <c r="CT81" i="30" s="1"/>
  <c r="F81" i="30"/>
  <c r="GV81" i="30" s="1"/>
  <c r="HR80" i="30"/>
  <c r="DN80" i="30"/>
  <c r="M80" i="30"/>
  <c r="J80" i="30"/>
  <c r="HG80" i="30" s="1"/>
  <c r="I80" i="30"/>
  <c r="H80" i="30" s="1"/>
  <c r="G80" i="30"/>
  <c r="GQ80" i="30" s="1"/>
  <c r="F80" i="30"/>
  <c r="HH79" i="30"/>
  <c r="HE79" i="30"/>
  <c r="GY79" i="30"/>
  <c r="GG79" i="30"/>
  <c r="GC79" i="30" s="1"/>
  <c r="GF79" i="30"/>
  <c r="GE79" i="30"/>
  <c r="FT79" i="30"/>
  <c r="FQ79" i="30" s="1"/>
  <c r="EX79" i="30"/>
  <c r="ES79" i="30"/>
  <c r="EI79" i="30"/>
  <c r="DC79" i="30"/>
  <c r="CS79" i="30"/>
  <c r="T79" i="30"/>
  <c r="M79" i="30"/>
  <c r="J79" i="30" s="1"/>
  <c r="I79" i="30"/>
  <c r="H79" i="30"/>
  <c r="GW79" i="30" s="1"/>
  <c r="G79" i="30"/>
  <c r="CG79" i="30" s="1"/>
  <c r="F79" i="30"/>
  <c r="HN79" i="30" s="1"/>
  <c r="M78" i="30"/>
  <c r="J78" i="30" s="1"/>
  <c r="HG78" i="30" s="1"/>
  <c r="I78" i="30"/>
  <c r="H78" i="30" s="1"/>
  <c r="G78" i="30"/>
  <c r="GQ78" i="30" s="1"/>
  <c r="F78" i="30"/>
  <c r="HH77" i="30"/>
  <c r="FT77" i="30"/>
  <c r="FQ77" i="30" s="1"/>
  <c r="U77" i="30"/>
  <c r="M77" i="30"/>
  <c r="J77" i="30" s="1"/>
  <c r="I77" i="30"/>
  <c r="H77" i="30"/>
  <c r="GW77" i="30" s="1"/>
  <c r="G77" i="30"/>
  <c r="GZ77" i="30" s="1"/>
  <c r="F77" i="30"/>
  <c r="GY77" i="30" s="1"/>
  <c r="M76" i="30"/>
  <c r="J76" i="30" s="1"/>
  <c r="HG76" i="30" s="1"/>
  <c r="I76" i="30"/>
  <c r="H76" i="30" s="1"/>
  <c r="G76" i="30"/>
  <c r="F76" i="30"/>
  <c r="HQ75" i="30"/>
  <c r="HH75" i="30"/>
  <c r="GM75" i="30"/>
  <c r="GG75" i="30"/>
  <c r="GE75" i="30"/>
  <c r="GC75" i="30"/>
  <c r="FY75" i="30"/>
  <c r="EX75" i="30"/>
  <c r="ES75" i="30"/>
  <c r="DM75" i="30"/>
  <c r="DD75" i="30"/>
  <c r="DC75" i="30"/>
  <c r="CG75" i="30"/>
  <c r="T75" i="30"/>
  <c r="M75" i="30"/>
  <c r="J75" i="30" s="1"/>
  <c r="I75" i="30"/>
  <c r="H75" i="30" s="1"/>
  <c r="GW75" i="30" s="1"/>
  <c r="G75" i="30"/>
  <c r="HI75" i="30" s="1"/>
  <c r="F75" i="30"/>
  <c r="GY75" i="30" s="1"/>
  <c r="HR74" i="30"/>
  <c r="M74" i="30"/>
  <c r="I74" i="30"/>
  <c r="H74" i="30" s="1"/>
  <c r="G74" i="30"/>
  <c r="GQ74" i="30" s="1"/>
  <c r="F74" i="30"/>
  <c r="HI73" i="30"/>
  <c r="GZ73" i="30"/>
  <c r="M73" i="30"/>
  <c r="I73" i="30"/>
  <c r="H73" i="30" s="1"/>
  <c r="GW73" i="30" s="1"/>
  <c r="G73" i="30"/>
  <c r="CT73" i="30" s="1"/>
  <c r="F73" i="30"/>
  <c r="DN72" i="30"/>
  <c r="M72" i="30"/>
  <c r="J72" i="30"/>
  <c r="HG72" i="30" s="1"/>
  <c r="I72" i="30"/>
  <c r="H72" i="30" s="1"/>
  <c r="G72" i="30"/>
  <c r="GQ72" i="30" s="1"/>
  <c r="F72" i="30"/>
  <c r="HE71" i="30"/>
  <c r="GV71" i="30"/>
  <c r="GE71" i="30"/>
  <c r="FM71" i="30"/>
  <c r="DC71" i="30"/>
  <c r="M71" i="30"/>
  <c r="I71" i="30"/>
  <c r="H71" i="30" s="1"/>
  <c r="GW71" i="30" s="1"/>
  <c r="G71" i="30"/>
  <c r="CG71" i="30" s="1"/>
  <c r="F71" i="30"/>
  <c r="HN71" i="30" s="1"/>
  <c r="DN70" i="30"/>
  <c r="M70" i="30"/>
  <c r="I70" i="30"/>
  <c r="H70" i="30" s="1"/>
  <c r="G70" i="30"/>
  <c r="GQ70" i="30" s="1"/>
  <c r="F70" i="30"/>
  <c r="GM69" i="30"/>
  <c r="DC69" i="30"/>
  <c r="M69" i="30"/>
  <c r="I69" i="30"/>
  <c r="H69" i="30"/>
  <c r="GW69" i="30" s="1"/>
  <c r="G69" i="30"/>
  <c r="GZ69" i="30" s="1"/>
  <c r="F69" i="30"/>
  <c r="GV69" i="30" s="1"/>
  <c r="M68" i="30"/>
  <c r="I68" i="30"/>
  <c r="H68" i="30" s="1"/>
  <c r="G68" i="30"/>
  <c r="GQ68" i="30" s="1"/>
  <c r="F68" i="30"/>
  <c r="HH67" i="30"/>
  <c r="GV67" i="30"/>
  <c r="GE67" i="30"/>
  <c r="FM67" i="30"/>
  <c r="EI67" i="30"/>
  <c r="U67" i="30"/>
  <c r="M67" i="30"/>
  <c r="I67" i="30"/>
  <c r="H67" i="30" s="1"/>
  <c r="GW67" i="30" s="1"/>
  <c r="G67" i="30"/>
  <c r="F67" i="30"/>
  <c r="HN67" i="30" s="1"/>
  <c r="M66" i="30"/>
  <c r="J66" i="30" s="1"/>
  <c r="HG66" i="30" s="1"/>
  <c r="I66" i="30"/>
  <c r="H66" i="30" s="1"/>
  <c r="G66" i="30"/>
  <c r="GQ66" i="30" s="1"/>
  <c r="F66" i="30"/>
  <c r="FT65" i="30"/>
  <c r="FQ65" i="30" s="1"/>
  <c r="M65" i="30"/>
  <c r="I65" i="30"/>
  <c r="H65" i="30" s="1"/>
  <c r="GW65" i="30" s="1"/>
  <c r="G65" i="30"/>
  <c r="DD65" i="30" s="1"/>
  <c r="F65" i="30"/>
  <c r="HN65" i="30" s="1"/>
  <c r="M64" i="30"/>
  <c r="I64" i="30"/>
  <c r="H64" i="30" s="1"/>
  <c r="G64" i="30"/>
  <c r="GQ64" i="30" s="1"/>
  <c r="F64" i="30"/>
  <c r="GZ63" i="30"/>
  <c r="DD63" i="30"/>
  <c r="T63" i="30"/>
  <c r="M63" i="30"/>
  <c r="J63" i="30" s="1"/>
  <c r="I63" i="30"/>
  <c r="H63" i="30" s="1"/>
  <c r="GW63" i="30" s="1"/>
  <c r="G63" i="30"/>
  <c r="HI63" i="30" s="1"/>
  <c r="F63" i="30"/>
  <c r="HN63" i="30" s="1"/>
  <c r="HR62" i="30"/>
  <c r="DN62" i="30"/>
  <c r="M62" i="30"/>
  <c r="J62" i="30" s="1"/>
  <c r="HG62" i="30" s="1"/>
  <c r="I62" i="30"/>
  <c r="H62" i="30" s="1"/>
  <c r="G62" i="30"/>
  <c r="GQ62" i="30" s="1"/>
  <c r="F62" i="30"/>
  <c r="DD61" i="30"/>
  <c r="M61" i="30"/>
  <c r="I61" i="30"/>
  <c r="H61" i="30" s="1"/>
  <c r="GW61" i="30" s="1"/>
  <c r="G61" i="30"/>
  <c r="T61" i="30" s="1"/>
  <c r="F61" i="30"/>
  <c r="HN61" i="30" s="1"/>
  <c r="DN60" i="30"/>
  <c r="M60" i="30"/>
  <c r="I60" i="30"/>
  <c r="H60" i="30" s="1"/>
  <c r="G60" i="30"/>
  <c r="GQ60" i="30" s="1"/>
  <c r="F60" i="30"/>
  <c r="GV59" i="30"/>
  <c r="EX59" i="30"/>
  <c r="M59" i="30"/>
  <c r="I59" i="30"/>
  <c r="H59" i="30" s="1"/>
  <c r="GW59" i="30" s="1"/>
  <c r="G59" i="30"/>
  <c r="F59" i="30"/>
  <c r="HN59" i="30" s="1"/>
  <c r="DN58" i="30"/>
  <c r="M58" i="30"/>
  <c r="I58" i="30"/>
  <c r="H58" i="30" s="1"/>
  <c r="G58" i="30"/>
  <c r="GQ58" i="30" s="1"/>
  <c r="F58" i="30"/>
  <c r="HE57" i="30"/>
  <c r="EX57" i="30"/>
  <c r="EI57" i="30"/>
  <c r="U57" i="30"/>
  <c r="M57" i="30"/>
  <c r="J57" i="30" s="1"/>
  <c r="I57" i="30"/>
  <c r="H57" i="30"/>
  <c r="GW57" i="30" s="1"/>
  <c r="G57" i="30"/>
  <c r="DD57" i="30" s="1"/>
  <c r="F57" i="30"/>
  <c r="HN57" i="30" s="1"/>
  <c r="M56" i="30"/>
  <c r="I56" i="30"/>
  <c r="H56" i="30" s="1"/>
  <c r="G56" i="30"/>
  <c r="GQ56" i="30" s="1"/>
  <c r="F56" i="30"/>
  <c r="HQ55" i="30"/>
  <c r="HE55" i="30"/>
  <c r="GZ55" i="30"/>
  <c r="GG55" i="30"/>
  <c r="GC55" i="30" s="1"/>
  <c r="FY55" i="30"/>
  <c r="EX55" i="30"/>
  <c r="ES55" i="30"/>
  <c r="DD55" i="30"/>
  <c r="CG55" i="30"/>
  <c r="M55" i="30"/>
  <c r="I55" i="30"/>
  <c r="H55" i="30" s="1"/>
  <c r="GW55" i="30" s="1"/>
  <c r="G55" i="30"/>
  <c r="HI55" i="30" s="1"/>
  <c r="F55" i="30"/>
  <c r="HN55" i="30" s="1"/>
  <c r="DS54" i="30"/>
  <c r="M54" i="30"/>
  <c r="I54" i="30"/>
  <c r="H54" i="30" s="1"/>
  <c r="EJ54" i="30" s="1"/>
  <c r="G54" i="30"/>
  <c r="GQ54" i="30" s="1"/>
  <c r="F54" i="30"/>
  <c r="M53" i="30"/>
  <c r="J53" i="30" s="1"/>
  <c r="HP53" i="30" s="1"/>
  <c r="I53" i="30"/>
  <c r="H53" i="30" s="1"/>
  <c r="G53" i="30"/>
  <c r="DD53" i="30" s="1"/>
  <c r="F53" i="30"/>
  <c r="HN53" i="30" s="1"/>
  <c r="HR52" i="30"/>
  <c r="DN52" i="30"/>
  <c r="M52" i="30"/>
  <c r="J52" i="30" s="1"/>
  <c r="GX52" i="30" s="1"/>
  <c r="I52" i="30"/>
  <c r="H52" i="30" s="1"/>
  <c r="G52" i="30"/>
  <c r="GQ52" i="30" s="1"/>
  <c r="F52" i="30"/>
  <c r="GZ51" i="30"/>
  <c r="GG51" i="30"/>
  <c r="GC51" i="30" s="1"/>
  <c r="EI51" i="30"/>
  <c r="DM51" i="30"/>
  <c r="DC51" i="30"/>
  <c r="T51" i="30"/>
  <c r="M51" i="30"/>
  <c r="I51" i="30"/>
  <c r="H51" i="30"/>
  <c r="G51" i="30"/>
  <c r="DD51" i="30" s="1"/>
  <c r="F51" i="30"/>
  <c r="HN51" i="30" s="1"/>
  <c r="HF50" i="30"/>
  <c r="M50" i="30"/>
  <c r="I50" i="30"/>
  <c r="H50" i="30" s="1"/>
  <c r="EJ50" i="30" s="1"/>
  <c r="G50" i="30"/>
  <c r="HR50" i="30" s="1"/>
  <c r="F50" i="30"/>
  <c r="DC49" i="30"/>
  <c r="M49" i="30"/>
  <c r="I49" i="30"/>
  <c r="H49" i="30" s="1"/>
  <c r="G49" i="30"/>
  <c r="CG49" i="30" s="1"/>
  <c r="F49" i="30"/>
  <c r="HN49" i="30" s="1"/>
  <c r="GE48" i="30"/>
  <c r="BV48" i="30"/>
  <c r="M48" i="30"/>
  <c r="I48" i="30"/>
  <c r="H48" i="30" s="1"/>
  <c r="HO48" i="30" s="1"/>
  <c r="HS48" i="30" s="1"/>
  <c r="G48" i="30"/>
  <c r="F48" i="30"/>
  <c r="GM48" i="30" s="1"/>
  <c r="HH47" i="30"/>
  <c r="GE47" i="30"/>
  <c r="ES47" i="30"/>
  <c r="CS47" i="30"/>
  <c r="U47" i="30"/>
  <c r="M47" i="30"/>
  <c r="I47" i="30"/>
  <c r="H47" i="30"/>
  <c r="EY47" i="30" s="1"/>
  <c r="G47" i="30"/>
  <c r="CG47" i="30" s="1"/>
  <c r="F47" i="30"/>
  <c r="HN47" i="30" s="1"/>
  <c r="EJ46" i="30"/>
  <c r="U46" i="30"/>
  <c r="M46" i="30"/>
  <c r="I46" i="30"/>
  <c r="H46" i="30" s="1"/>
  <c r="HF46" i="30" s="1"/>
  <c r="G46" i="30"/>
  <c r="DX46" i="30" s="1"/>
  <c r="F46" i="30"/>
  <c r="HE46" i="30" s="1"/>
  <c r="HQ45" i="30"/>
  <c r="HH45" i="30"/>
  <c r="HE45" i="30"/>
  <c r="GM45" i="30"/>
  <c r="GG45" i="30"/>
  <c r="GC45" i="30"/>
  <c r="FT45" i="30"/>
  <c r="FN45" i="30" s="1"/>
  <c r="FM45" i="30"/>
  <c r="EI45" i="30"/>
  <c r="DM45" i="30"/>
  <c r="CT45" i="30"/>
  <c r="BJ45" i="30"/>
  <c r="M45" i="30"/>
  <c r="I45" i="30"/>
  <c r="H45" i="30" s="1"/>
  <c r="G45" i="30"/>
  <c r="DD45" i="30" s="1"/>
  <c r="F45" i="30"/>
  <c r="HN45" i="30" s="1"/>
  <c r="M44" i="30"/>
  <c r="I44" i="30"/>
  <c r="H44" i="30" s="1"/>
  <c r="GW44" i="30" s="1"/>
  <c r="G44" i="30"/>
  <c r="DX44" i="30" s="1"/>
  <c r="F44" i="30"/>
  <c r="HE44" i="30" s="1"/>
  <c r="FT43" i="30"/>
  <c r="FN43" i="30" s="1"/>
  <c r="U43" i="30"/>
  <c r="T43" i="30"/>
  <c r="M43" i="30"/>
  <c r="I43" i="30"/>
  <c r="H43" i="30" s="1"/>
  <c r="G43" i="30"/>
  <c r="CT43" i="30" s="1"/>
  <c r="F43" i="30"/>
  <c r="HN43" i="30" s="1"/>
  <c r="HO42" i="30"/>
  <c r="HS42" i="30" s="1"/>
  <c r="FM42" i="30"/>
  <c r="BV42" i="30"/>
  <c r="M42" i="30"/>
  <c r="I42" i="30"/>
  <c r="H42" i="30" s="1"/>
  <c r="GW42" i="30" s="1"/>
  <c r="G42" i="30"/>
  <c r="F42" i="30"/>
  <c r="GY42" i="30" s="1"/>
  <c r="GE41" i="30"/>
  <c r="M41" i="30"/>
  <c r="I41" i="30"/>
  <c r="H41" i="30" s="1"/>
  <c r="GA41" i="30" s="1"/>
  <c r="G41" i="30"/>
  <c r="GQ41" i="30" s="1"/>
  <c r="F41" i="30"/>
  <c r="HN41" i="30" s="1"/>
  <c r="FO40" i="30"/>
  <c r="M40" i="30"/>
  <c r="I40" i="30"/>
  <c r="H40" i="30" s="1"/>
  <c r="GW40" i="30" s="1"/>
  <c r="G40" i="30"/>
  <c r="HI40" i="30" s="1"/>
  <c r="F40" i="30"/>
  <c r="HE40" i="30" s="1"/>
  <c r="GG39" i="30"/>
  <c r="GC39" i="30" s="1"/>
  <c r="M39" i="30"/>
  <c r="I39" i="30"/>
  <c r="H39" i="30"/>
  <c r="GW39" i="30" s="1"/>
  <c r="G39" i="30"/>
  <c r="GQ39" i="30" s="1"/>
  <c r="F39" i="30"/>
  <c r="EI39" i="30" s="1"/>
  <c r="GY38" i="30"/>
  <c r="GA38" i="30"/>
  <c r="DS38" i="30"/>
  <c r="M38" i="30"/>
  <c r="L38" i="30"/>
  <c r="AL38" i="30" s="1"/>
  <c r="I38" i="30"/>
  <c r="H38" i="30"/>
  <c r="GN38" i="30" s="1"/>
  <c r="G38" i="30"/>
  <c r="HI38" i="30" s="1"/>
  <c r="F38" i="30"/>
  <c r="HH38" i="30" s="1"/>
  <c r="GZ37" i="30"/>
  <c r="FY37" i="30"/>
  <c r="DN37" i="30"/>
  <c r="CG37" i="30"/>
  <c r="U37" i="30"/>
  <c r="M37" i="30"/>
  <c r="I37" i="30"/>
  <c r="H37" i="30" s="1"/>
  <c r="G37" i="30"/>
  <c r="DD37" i="30" s="1"/>
  <c r="F37" i="30"/>
  <c r="HN37" i="30" s="1"/>
  <c r="M36" i="30"/>
  <c r="I36" i="30"/>
  <c r="H36" i="30" s="1"/>
  <c r="G36" i="30"/>
  <c r="GZ36" i="30" s="1"/>
  <c r="F36" i="30"/>
  <c r="GY36" i="30" s="1"/>
  <c r="GV35" i="30"/>
  <c r="FT35" i="30"/>
  <c r="U35" i="30"/>
  <c r="M35" i="30"/>
  <c r="I35" i="30"/>
  <c r="H35" i="30" s="1"/>
  <c r="G35" i="30"/>
  <c r="CG35" i="30" s="1"/>
  <c r="F35" i="30"/>
  <c r="HN35" i="30" s="1"/>
  <c r="M34" i="30"/>
  <c r="I34" i="30"/>
  <c r="H34" i="30" s="1"/>
  <c r="G34" i="30"/>
  <c r="GZ34" i="30" s="1"/>
  <c r="F34" i="30"/>
  <c r="GG33" i="30"/>
  <c r="GC33" i="30" s="1"/>
  <c r="EM33" i="30"/>
  <c r="U33" i="30"/>
  <c r="M33" i="30"/>
  <c r="I33" i="30"/>
  <c r="H33" i="30" s="1"/>
  <c r="G33" i="30"/>
  <c r="DN33" i="30" s="1"/>
  <c r="F33" i="30"/>
  <c r="HN33" i="30" s="1"/>
  <c r="FO32" i="30"/>
  <c r="M32" i="30"/>
  <c r="I32" i="30"/>
  <c r="H32" i="30"/>
  <c r="GN32" i="30" s="1"/>
  <c r="G32" i="30"/>
  <c r="GZ32" i="30" s="1"/>
  <c r="F32" i="30"/>
  <c r="GY32" i="30" s="1"/>
  <c r="HH31" i="30"/>
  <c r="GG31" i="30"/>
  <c r="GC31" i="30" s="1"/>
  <c r="FY31" i="30"/>
  <c r="FT31" i="30"/>
  <c r="EM31" i="30"/>
  <c r="DN31" i="30"/>
  <c r="CG31" i="30"/>
  <c r="U31" i="30"/>
  <c r="M31" i="30"/>
  <c r="I31" i="30"/>
  <c r="H31" i="30" s="1"/>
  <c r="G31" i="30"/>
  <c r="GZ31" i="30" s="1"/>
  <c r="F31" i="30"/>
  <c r="HN31" i="30" s="1"/>
  <c r="M30" i="30"/>
  <c r="I30" i="30"/>
  <c r="H30" i="30" s="1"/>
  <c r="G30" i="30"/>
  <c r="GZ30" i="30" s="1"/>
  <c r="F30" i="30"/>
  <c r="GY30" i="30" s="1"/>
  <c r="HH29" i="30"/>
  <c r="GV29" i="30"/>
  <c r="GG29" i="30"/>
  <c r="GC29" i="30" s="1"/>
  <c r="FY29" i="30"/>
  <c r="DM29" i="30"/>
  <c r="U29" i="30"/>
  <c r="M29" i="30"/>
  <c r="I29" i="30"/>
  <c r="H29" i="30" s="1"/>
  <c r="G29" i="30"/>
  <c r="EM29" i="30" s="1"/>
  <c r="F29" i="30"/>
  <c r="HN29" i="30" s="1"/>
  <c r="HO28" i="30"/>
  <c r="HS28" i="30" s="1"/>
  <c r="M28" i="30"/>
  <c r="I28" i="30"/>
  <c r="H28" i="30"/>
  <c r="GN28" i="30" s="1"/>
  <c r="G28" i="30"/>
  <c r="GZ28" i="30" s="1"/>
  <c r="F28" i="30"/>
  <c r="GY28" i="30" s="1"/>
  <c r="HH27" i="30"/>
  <c r="GV27" i="30"/>
  <c r="GG27" i="30"/>
  <c r="GC27" i="30" s="1"/>
  <c r="FY27" i="30"/>
  <c r="FT27" i="30"/>
  <c r="DD27" i="30"/>
  <c r="U27" i="30"/>
  <c r="M27" i="30"/>
  <c r="I27" i="30"/>
  <c r="H27" i="30" s="1"/>
  <c r="G27" i="30"/>
  <c r="EM27" i="30" s="1"/>
  <c r="F27" i="30"/>
  <c r="HN27" i="30" s="1"/>
  <c r="M26" i="30"/>
  <c r="I26" i="30"/>
  <c r="H26" i="30" s="1"/>
  <c r="G26" i="30"/>
  <c r="GZ26" i="30" s="1"/>
  <c r="F26" i="30"/>
  <c r="GY26" i="30" s="1"/>
  <c r="M25" i="30"/>
  <c r="I25" i="30"/>
  <c r="H25" i="30" s="1"/>
  <c r="G25" i="30"/>
  <c r="HR25" i="30" s="1"/>
  <c r="F25" i="30"/>
  <c r="HN25" i="30" s="1"/>
  <c r="M24" i="30"/>
  <c r="I24" i="30"/>
  <c r="H24" i="30" s="1"/>
  <c r="HF24" i="30" s="1"/>
  <c r="G24" i="30"/>
  <c r="HR24" i="30" s="1"/>
  <c r="F24" i="30"/>
  <c r="HN24" i="30" s="1"/>
  <c r="M23" i="30"/>
  <c r="I23" i="30"/>
  <c r="H23" i="30" s="1"/>
  <c r="G23" i="30"/>
  <c r="HR23" i="30" s="1"/>
  <c r="F23" i="30"/>
  <c r="M22" i="30"/>
  <c r="I22" i="30"/>
  <c r="H22" i="30" s="1"/>
  <c r="G22" i="30"/>
  <c r="HR22" i="30" s="1"/>
  <c r="F22" i="30"/>
  <c r="HN22" i="30" s="1"/>
  <c r="M21" i="30"/>
  <c r="I21" i="30"/>
  <c r="H21" i="30" s="1"/>
  <c r="G21" i="30"/>
  <c r="HR21" i="30" s="1"/>
  <c r="F21" i="30"/>
  <c r="HN21" i="30" s="1"/>
  <c r="M20" i="30"/>
  <c r="I20" i="30"/>
  <c r="H20" i="30" s="1"/>
  <c r="HF20" i="30" s="1"/>
  <c r="G20" i="30"/>
  <c r="HR20" i="30" s="1"/>
  <c r="F20" i="30"/>
  <c r="HN20" i="30" s="1"/>
  <c r="M19" i="30"/>
  <c r="I19" i="30"/>
  <c r="H19" i="30" s="1"/>
  <c r="G19" i="30"/>
  <c r="HR19" i="30" s="1"/>
  <c r="F19" i="30"/>
  <c r="HN19" i="30" s="1"/>
  <c r="M18" i="30"/>
  <c r="I18" i="30"/>
  <c r="H18" i="30" s="1"/>
  <c r="G18" i="30"/>
  <c r="HR18" i="30" s="1"/>
  <c r="F18" i="30"/>
  <c r="HE18" i="30" s="1"/>
  <c r="M17" i="30"/>
  <c r="I17" i="30"/>
  <c r="H17" i="30" s="1"/>
  <c r="G17" i="30"/>
  <c r="CT17" i="30" s="1"/>
  <c r="F17" i="30"/>
  <c r="M16" i="30"/>
  <c r="I16" i="30"/>
  <c r="H16" i="30" s="1"/>
  <c r="G16" i="30"/>
  <c r="HR16" i="30" s="1"/>
  <c r="F16" i="30"/>
  <c r="M15" i="30"/>
  <c r="I15" i="30"/>
  <c r="H15" i="30" s="1"/>
  <c r="G15" i="30"/>
  <c r="CT15" i="30" s="1"/>
  <c r="F15" i="30"/>
  <c r="GP15" i="30" s="1"/>
  <c r="EP314" i="30" l="1"/>
  <c r="HK311" i="30"/>
  <c r="EP312" i="30"/>
  <c r="FJ314" i="30"/>
  <c r="HB314" i="30"/>
  <c r="EF313" i="30"/>
  <c r="EF314" i="30"/>
  <c r="J249" i="30"/>
  <c r="FF249" i="30" s="1"/>
  <c r="J250" i="30"/>
  <c r="GB250" i="30" s="1"/>
  <c r="FT233" i="30"/>
  <c r="FN233" i="30" s="1"/>
  <c r="DN231" i="30"/>
  <c r="FY233" i="30"/>
  <c r="GM239" i="30"/>
  <c r="T233" i="30"/>
  <c r="GV235" i="30"/>
  <c r="DW238" i="30"/>
  <c r="J282" i="30"/>
  <c r="GO282" i="30" s="1"/>
  <c r="FC279" i="30"/>
  <c r="FG279" i="30"/>
  <c r="GZ280" i="30"/>
  <c r="FG280" i="30"/>
  <c r="FC280" i="30"/>
  <c r="DN281" i="30"/>
  <c r="FG281" i="30"/>
  <c r="FC281" i="30"/>
  <c r="DX282" i="30"/>
  <c r="FG282" i="30"/>
  <c r="FC282" i="30"/>
  <c r="DN283" i="30"/>
  <c r="FG283" i="30"/>
  <c r="FC283" i="30"/>
  <c r="FH283" i="30" s="1"/>
  <c r="DD284" i="30"/>
  <c r="FG284" i="30"/>
  <c r="FC284" i="30"/>
  <c r="DX285" i="30"/>
  <c r="FG285" i="30"/>
  <c r="FC285" i="30"/>
  <c r="FH285" i="30" s="1"/>
  <c r="FG286" i="30"/>
  <c r="FC286" i="30"/>
  <c r="FH286" i="30" s="1"/>
  <c r="DX287" i="30"/>
  <c r="FG287" i="30"/>
  <c r="FC287" i="30"/>
  <c r="GV289" i="30"/>
  <c r="GW281" i="30"/>
  <c r="FE281" i="30"/>
  <c r="FI281" i="30" s="1"/>
  <c r="HO282" i="30"/>
  <c r="HS282" i="30" s="1"/>
  <c r="FE282" i="30"/>
  <c r="DI283" i="30"/>
  <c r="FE283" i="30"/>
  <c r="GW286" i="30"/>
  <c r="FE286" i="30"/>
  <c r="GW287" i="30"/>
  <c r="FE287" i="30"/>
  <c r="FC288" i="30"/>
  <c r="FH288" i="30" s="1"/>
  <c r="FG288" i="30"/>
  <c r="GQ289" i="30"/>
  <c r="FG289" i="30"/>
  <c r="FC289" i="30"/>
  <c r="FH289" i="30" s="1"/>
  <c r="FF282" i="30"/>
  <c r="HN279" i="30"/>
  <c r="FH279" i="30"/>
  <c r="GY280" i="30"/>
  <c r="FH280" i="30"/>
  <c r="FR281" i="30"/>
  <c r="FH281" i="30"/>
  <c r="EZ281" i="30" s="1"/>
  <c r="GY282" i="30"/>
  <c r="FH282" i="30"/>
  <c r="EZ282" i="30" s="1"/>
  <c r="GM283" i="30"/>
  <c r="HN284" i="30"/>
  <c r="FH284" i="30"/>
  <c r="HE285" i="30"/>
  <c r="HE286" i="30"/>
  <c r="HE287" i="30"/>
  <c r="FH287" i="30"/>
  <c r="CB287" i="30"/>
  <c r="HR243" i="30"/>
  <c r="FG243" i="30"/>
  <c r="HR244" i="30"/>
  <c r="FG244" i="30"/>
  <c r="GQ245" i="30"/>
  <c r="FG245" i="30"/>
  <c r="EZ245" i="30" s="1"/>
  <c r="GZ246" i="30"/>
  <c r="FG246" i="30"/>
  <c r="HR247" i="30"/>
  <c r="FG247" i="30"/>
  <c r="HN248" i="30"/>
  <c r="FC248" i="30"/>
  <c r="FH248" i="30" s="1"/>
  <c r="HN249" i="30"/>
  <c r="FC249" i="30"/>
  <c r="FH249" i="30" s="1"/>
  <c r="GM250" i="30"/>
  <c r="FC250" i="30"/>
  <c r="FH250" i="30" s="1"/>
  <c r="ES250" i="30"/>
  <c r="GN251" i="30"/>
  <c r="FE251" i="30"/>
  <c r="FO253" i="30"/>
  <c r="FE253" i="30"/>
  <c r="HO245" i="30"/>
  <c r="HS245" i="30" s="1"/>
  <c r="FE245" i="30"/>
  <c r="GW247" i="30"/>
  <c r="FE247" i="30"/>
  <c r="FI247" i="30" s="1"/>
  <c r="HR248" i="30"/>
  <c r="FG248" i="30"/>
  <c r="HI249" i="30"/>
  <c r="FG249" i="30"/>
  <c r="HI250" i="30"/>
  <c r="FG250" i="30"/>
  <c r="GZ250" i="30"/>
  <c r="GO243" i="30"/>
  <c r="FF243" i="30"/>
  <c r="FI243" i="30" s="1"/>
  <c r="GA249" i="30"/>
  <c r="FE249" i="30"/>
  <c r="HH251" i="30"/>
  <c r="FC251" i="30"/>
  <c r="FH251" i="30" s="1"/>
  <c r="HE252" i="30"/>
  <c r="FC252" i="30"/>
  <c r="FH252" i="30" s="1"/>
  <c r="EZ252" i="30" s="1"/>
  <c r="GP253" i="30"/>
  <c r="FC253" i="30"/>
  <c r="FH253" i="30" s="1"/>
  <c r="EZ253" i="30" s="1"/>
  <c r="GM253" i="30"/>
  <c r="HQ243" i="30"/>
  <c r="FC243" i="30"/>
  <c r="FH243" i="30" s="1"/>
  <c r="HN244" i="30"/>
  <c r="FC244" i="30"/>
  <c r="FH244" i="30" s="1"/>
  <c r="HQ246" i="30"/>
  <c r="FC246" i="30"/>
  <c r="FH246" i="30" s="1"/>
  <c r="HQ247" i="30"/>
  <c r="FC247" i="30"/>
  <c r="FH247" i="30" s="1"/>
  <c r="FF250" i="30"/>
  <c r="FI250" i="30" s="1"/>
  <c r="DD251" i="30"/>
  <c r="FG251" i="30"/>
  <c r="BV281" i="30"/>
  <c r="GZ282" i="30"/>
  <c r="U285" i="30"/>
  <c r="EA281" i="30"/>
  <c r="DZ281" i="30" s="1"/>
  <c r="U283" i="30"/>
  <c r="HH286" i="30"/>
  <c r="FM281" i="30"/>
  <c r="DX284" i="30"/>
  <c r="HN281" i="30"/>
  <c r="GM284" i="30"/>
  <c r="CG256" i="30"/>
  <c r="HH260" i="30"/>
  <c r="J261" i="30"/>
  <c r="GX261" i="30" s="1"/>
  <c r="EZ208" i="30"/>
  <c r="ET208" i="30"/>
  <c r="FE208" i="30"/>
  <c r="GW214" i="30"/>
  <c r="FE214" i="30"/>
  <c r="GW216" i="30"/>
  <c r="FE216" i="30"/>
  <c r="GE216" i="30"/>
  <c r="HQ207" i="30"/>
  <c r="FC207" i="30"/>
  <c r="FH207" i="30" s="1"/>
  <c r="EN207" i="30"/>
  <c r="HE209" i="30"/>
  <c r="FC209" i="30"/>
  <c r="FH209" i="30" s="1"/>
  <c r="EZ209" i="30" s="1"/>
  <c r="GF210" i="30"/>
  <c r="FC210" i="30"/>
  <c r="FH210" i="30" s="1"/>
  <c r="GY210" i="30"/>
  <c r="J211" i="30"/>
  <c r="FF211" i="30" s="1"/>
  <c r="FI211" i="30" s="1"/>
  <c r="J215" i="30"/>
  <c r="GQ207" i="30"/>
  <c r="FG207" i="30"/>
  <c r="EZ207" i="30" s="1"/>
  <c r="HQ208" i="30"/>
  <c r="FC208" i="30"/>
  <c r="FH208" i="30" s="1"/>
  <c r="GZ210" i="30"/>
  <c r="FG210" i="30"/>
  <c r="FR211" i="30"/>
  <c r="FC211" i="30"/>
  <c r="FH211" i="30" s="1"/>
  <c r="HH212" i="30"/>
  <c r="FC212" i="30"/>
  <c r="FH212" i="30" s="1"/>
  <c r="FC213" i="30"/>
  <c r="FH213" i="30" s="1"/>
  <c r="FT214" i="30"/>
  <c r="FQ214" i="30" s="1"/>
  <c r="FC214" i="30"/>
  <c r="FH214" i="30" s="1"/>
  <c r="FC215" i="30"/>
  <c r="FH215" i="30" s="1"/>
  <c r="HQ216" i="30"/>
  <c r="FC216" i="30"/>
  <c r="FH216" i="30" s="1"/>
  <c r="EZ216" i="30" s="1"/>
  <c r="CS216" i="30"/>
  <c r="HR217" i="30"/>
  <c r="FG217" i="30"/>
  <c r="EZ217" i="30" s="1"/>
  <c r="EU207" i="30"/>
  <c r="FE207" i="30"/>
  <c r="EY209" i="30"/>
  <c r="FE209" i="30"/>
  <c r="GQ211" i="30"/>
  <c r="FG211" i="30"/>
  <c r="HI212" i="30"/>
  <c r="FG212" i="30"/>
  <c r="HR213" i="30"/>
  <c r="FG213" i="30"/>
  <c r="CT214" i="30"/>
  <c r="FG214" i="30"/>
  <c r="EZ214" i="30" s="1"/>
  <c r="GQ215" i="30"/>
  <c r="FG215" i="30"/>
  <c r="HE147" i="30"/>
  <c r="FC147" i="30"/>
  <c r="FH147" i="30" s="1"/>
  <c r="BV148" i="30"/>
  <c r="FC148" i="30"/>
  <c r="FH148" i="30" s="1"/>
  <c r="FT149" i="30"/>
  <c r="FC149" i="30"/>
  <c r="FH149" i="30" s="1"/>
  <c r="FC150" i="30"/>
  <c r="FH150" i="30" s="1"/>
  <c r="GF151" i="30"/>
  <c r="FC151" i="30"/>
  <c r="FH151" i="30" s="1"/>
  <c r="HR155" i="30"/>
  <c r="FG155" i="30"/>
  <c r="BW156" i="30"/>
  <c r="FG156" i="30"/>
  <c r="HR157" i="30"/>
  <c r="FG157" i="30"/>
  <c r="GZ147" i="30"/>
  <c r="FG147" i="30"/>
  <c r="BW148" i="30"/>
  <c r="FG148" i="30"/>
  <c r="CT149" i="30"/>
  <c r="FG149" i="30"/>
  <c r="HR150" i="30"/>
  <c r="FG150" i="30"/>
  <c r="EZ150" i="30" s="1"/>
  <c r="HR151" i="30"/>
  <c r="FG151" i="30"/>
  <c r="EZ151" i="30" s="1"/>
  <c r="GM152" i="30"/>
  <c r="FC152" i="30"/>
  <c r="FH152" i="30" s="1"/>
  <c r="HN153" i="30"/>
  <c r="FC153" i="30"/>
  <c r="FH153" i="30" s="1"/>
  <c r="GF153" i="30"/>
  <c r="EY155" i="30"/>
  <c r="FE155" i="30"/>
  <c r="HO148" i="30"/>
  <c r="HS148" i="30" s="1"/>
  <c r="FE148" i="30"/>
  <c r="EU149" i="30"/>
  <c r="FE149" i="30"/>
  <c r="HF150" i="30"/>
  <c r="FE150" i="30"/>
  <c r="GQ152" i="30"/>
  <c r="FG152" i="30"/>
  <c r="DD153" i="30"/>
  <c r="FG153" i="30"/>
  <c r="HQ153" i="30"/>
  <c r="J155" i="30"/>
  <c r="J157" i="30"/>
  <c r="FF157" i="30" s="1"/>
  <c r="FI157" i="30" s="1"/>
  <c r="CB152" i="30"/>
  <c r="FE152" i="30"/>
  <c r="HH154" i="30"/>
  <c r="FC154" i="30"/>
  <c r="FH154" i="30" s="1"/>
  <c r="EZ154" i="30" s="1"/>
  <c r="HN155" i="30"/>
  <c r="FC155" i="30"/>
  <c r="FH155" i="30" s="1"/>
  <c r="FC156" i="30"/>
  <c r="FH156" i="30" s="1"/>
  <c r="FC157" i="30"/>
  <c r="FH157" i="30" s="1"/>
  <c r="T157" i="30"/>
  <c r="J207" i="30"/>
  <c r="HI207" i="30"/>
  <c r="EX208" i="30"/>
  <c r="HF209" i="30"/>
  <c r="DD211" i="30"/>
  <c r="DC214" i="30"/>
  <c r="GM216" i="30"/>
  <c r="J217" i="30"/>
  <c r="DM207" i="30"/>
  <c r="GE208" i="30"/>
  <c r="CS210" i="30"/>
  <c r="DN211" i="30"/>
  <c r="GM214" i="30"/>
  <c r="DN207" i="30"/>
  <c r="CS208" i="30"/>
  <c r="GV208" i="30"/>
  <c r="EX210" i="30"/>
  <c r="EX212" i="30"/>
  <c r="J213" i="30"/>
  <c r="CS214" i="30"/>
  <c r="HR215" i="30"/>
  <c r="J148" i="30"/>
  <c r="FY149" i="30"/>
  <c r="GZ151" i="30"/>
  <c r="GY154" i="30"/>
  <c r="EX155" i="30"/>
  <c r="CT157" i="30"/>
  <c r="BX148" i="30"/>
  <c r="HR148" i="30"/>
  <c r="GZ149" i="30"/>
  <c r="J150" i="30"/>
  <c r="FF150" i="30" s="1"/>
  <c r="HE151" i="30"/>
  <c r="FM153" i="30"/>
  <c r="CG155" i="30"/>
  <c r="FY155" i="30"/>
  <c r="GZ157" i="30"/>
  <c r="CG149" i="30"/>
  <c r="CS152" i="30"/>
  <c r="CT155" i="30"/>
  <c r="GV155" i="30"/>
  <c r="DD149" i="30"/>
  <c r="FY151" i="30"/>
  <c r="GY152" i="30"/>
  <c r="DD155" i="30"/>
  <c r="ES159" i="30"/>
  <c r="J167" i="30"/>
  <c r="T164" i="30"/>
  <c r="EM167" i="30"/>
  <c r="DC161" i="30"/>
  <c r="CS166" i="30"/>
  <c r="EX169" i="30"/>
  <c r="HQ169" i="30"/>
  <c r="J159" i="30"/>
  <c r="GF159" i="30"/>
  <c r="EX161" i="30"/>
  <c r="GZ167" i="30"/>
  <c r="FM169" i="30"/>
  <c r="CG159" i="30"/>
  <c r="GY159" i="30"/>
  <c r="J160" i="30"/>
  <c r="HG160" i="30" s="1"/>
  <c r="GY161" i="30"/>
  <c r="U169" i="30"/>
  <c r="FY169" i="30"/>
  <c r="CT159" i="30"/>
  <c r="HI160" i="30"/>
  <c r="GV163" i="30"/>
  <c r="ES169" i="30"/>
  <c r="GG169" i="30"/>
  <c r="GC169" i="30" s="1"/>
  <c r="HN112" i="30"/>
  <c r="HN114" i="30"/>
  <c r="HN116" i="30"/>
  <c r="HN118" i="30"/>
  <c r="HN119" i="30"/>
  <c r="HE120" i="30"/>
  <c r="HN121" i="30"/>
  <c r="GQ111" i="30"/>
  <c r="FG111" i="30"/>
  <c r="FC111" i="30"/>
  <c r="FH111" i="30" s="1"/>
  <c r="HI112" i="30"/>
  <c r="FG112" i="30"/>
  <c r="FC112" i="30"/>
  <c r="FH112" i="30" s="1"/>
  <c r="GQ113" i="30"/>
  <c r="FG113" i="30"/>
  <c r="FC113" i="30"/>
  <c r="FH113" i="30" s="1"/>
  <c r="HI114" i="30"/>
  <c r="FG114" i="30"/>
  <c r="FC114" i="30"/>
  <c r="FH114" i="30" s="1"/>
  <c r="GQ115" i="30"/>
  <c r="FG115" i="30"/>
  <c r="FC115" i="30"/>
  <c r="FH115" i="30" s="1"/>
  <c r="HI116" i="30"/>
  <c r="FG116" i="30"/>
  <c r="FC116" i="30"/>
  <c r="FH116" i="30" s="1"/>
  <c r="GQ117" i="30"/>
  <c r="FG117" i="30"/>
  <c r="FC117" i="30"/>
  <c r="FH117" i="30" s="1"/>
  <c r="HI118" i="30"/>
  <c r="FG118" i="30"/>
  <c r="FC118" i="30"/>
  <c r="FH118" i="30" s="1"/>
  <c r="HR119" i="30"/>
  <c r="FG119" i="30"/>
  <c r="FC119" i="30"/>
  <c r="FH119" i="30" s="1"/>
  <c r="DX120" i="30"/>
  <c r="FG120" i="30"/>
  <c r="FC120" i="30"/>
  <c r="FH120" i="30" s="1"/>
  <c r="GQ121" i="30"/>
  <c r="FG121" i="30"/>
  <c r="FC121" i="30"/>
  <c r="FH121" i="30" s="1"/>
  <c r="GW112" i="30"/>
  <c r="FE112" i="30"/>
  <c r="GW114" i="30"/>
  <c r="FE114" i="30"/>
  <c r="GW116" i="30"/>
  <c r="FE116" i="30"/>
  <c r="GW118" i="30"/>
  <c r="FE118" i="30"/>
  <c r="HF120" i="30"/>
  <c r="FE120" i="30"/>
  <c r="GW121" i="30"/>
  <c r="FE121" i="30"/>
  <c r="GV231" i="30"/>
  <c r="HQ233" i="30"/>
  <c r="HO234" i="30"/>
  <c r="HS234" i="30" s="1"/>
  <c r="FP237" i="30"/>
  <c r="T239" i="30"/>
  <c r="GY239" i="30"/>
  <c r="U233" i="30"/>
  <c r="CT235" i="30"/>
  <c r="HG237" i="30"/>
  <c r="CG239" i="30"/>
  <c r="CK239" i="30" s="1"/>
  <c r="HF232" i="30"/>
  <c r="EI239" i="30"/>
  <c r="HO232" i="30"/>
  <c r="HS232" i="30" s="1"/>
  <c r="FO234" i="30"/>
  <c r="U237" i="30"/>
  <c r="FR241" i="30"/>
  <c r="DN124" i="30"/>
  <c r="T128" i="30"/>
  <c r="DC125" i="30"/>
  <c r="EA125" i="30"/>
  <c r="DZ125" i="30" s="1"/>
  <c r="GF132" i="30"/>
  <c r="J124" i="30"/>
  <c r="HG124" i="30" s="1"/>
  <c r="GY125" i="30"/>
  <c r="J126" i="30"/>
  <c r="HP126" i="30" s="1"/>
  <c r="Q123" i="30"/>
  <c r="CT124" i="30"/>
  <c r="DW125" i="30"/>
  <c r="GV125" i="30"/>
  <c r="DN127" i="30"/>
  <c r="U132" i="30"/>
  <c r="ES123" i="30"/>
  <c r="CS125" i="30"/>
  <c r="ES125" i="30"/>
  <c r="HH125" i="30"/>
  <c r="GV128" i="30"/>
  <c r="HH132" i="30"/>
  <c r="GM125" i="30"/>
  <c r="HH126" i="30"/>
  <c r="J127" i="30"/>
  <c r="J112" i="30"/>
  <c r="FF112" i="30" s="1"/>
  <c r="HQ114" i="30"/>
  <c r="J116" i="30"/>
  <c r="FF116" i="30" s="1"/>
  <c r="GG120" i="30"/>
  <c r="GC120" i="30" s="1"/>
  <c r="EX121" i="30"/>
  <c r="GY121" i="30"/>
  <c r="HQ116" i="30"/>
  <c r="FT121" i="30"/>
  <c r="FN121" i="30" s="1"/>
  <c r="HH121" i="30"/>
  <c r="DC121" i="30"/>
  <c r="FY121" i="30"/>
  <c r="HQ121" i="30"/>
  <c r="FT112" i="30"/>
  <c r="FQ112" i="30" s="1"/>
  <c r="J114" i="30"/>
  <c r="FF114" i="30" s="1"/>
  <c r="FT118" i="30"/>
  <c r="FQ118" i="30" s="1"/>
  <c r="ES121" i="30"/>
  <c r="GF121" i="30"/>
  <c r="BW243" i="30"/>
  <c r="CT250" i="30"/>
  <c r="CS253" i="30"/>
  <c r="GZ243" i="30"/>
  <c r="T243" i="30"/>
  <c r="CS250" i="30"/>
  <c r="CT251" i="30"/>
  <c r="DW256" i="30"/>
  <c r="CF258" i="30"/>
  <c r="T261" i="30"/>
  <c r="GM264" i="30"/>
  <c r="GE265" i="30"/>
  <c r="HQ262" i="30"/>
  <c r="CS265" i="30"/>
  <c r="GM265" i="30"/>
  <c r="J256" i="30"/>
  <c r="DD257" i="30"/>
  <c r="CG260" i="30"/>
  <c r="DW264" i="30"/>
  <c r="EX265" i="30"/>
  <c r="HE265" i="30"/>
  <c r="Q256" i="30"/>
  <c r="ES264" i="30"/>
  <c r="FM265" i="30"/>
  <c r="HQ265" i="30"/>
  <c r="GN133" i="30"/>
  <c r="DS133" i="30"/>
  <c r="EU147" i="30"/>
  <c r="ET147" i="30"/>
  <c r="GN30" i="30"/>
  <c r="HF30" i="30"/>
  <c r="CB30" i="30"/>
  <c r="GA30" i="30"/>
  <c r="FO30" i="30"/>
  <c r="DS30" i="30"/>
  <c r="HO30" i="30"/>
  <c r="HS30" i="30" s="1"/>
  <c r="GN139" i="30"/>
  <c r="HF139" i="30"/>
  <c r="EJ139" i="30"/>
  <c r="GN36" i="30"/>
  <c r="DS36" i="30"/>
  <c r="CB36" i="30"/>
  <c r="FO36" i="30"/>
  <c r="HO36" i="30"/>
  <c r="HS36" i="30" s="1"/>
  <c r="HF36" i="30"/>
  <c r="GA36" i="30"/>
  <c r="GN26" i="30"/>
  <c r="HF26" i="30"/>
  <c r="GA26" i="30"/>
  <c r="HO26" i="30"/>
  <c r="HS26" i="30" s="1"/>
  <c r="DS26" i="30"/>
  <c r="FO26" i="30"/>
  <c r="EJ26" i="30"/>
  <c r="CB26" i="30"/>
  <c r="GN34" i="30"/>
  <c r="CB34" i="30"/>
  <c r="DS34" i="30"/>
  <c r="HO34" i="30"/>
  <c r="HS34" i="30" s="1"/>
  <c r="HF34" i="30"/>
  <c r="GA34" i="30"/>
  <c r="FO34" i="30"/>
  <c r="CY53" i="30"/>
  <c r="GN53" i="30"/>
  <c r="ET53" i="30"/>
  <c r="GV31" i="30"/>
  <c r="GA32" i="30"/>
  <c r="FT33" i="30"/>
  <c r="FY35" i="30"/>
  <c r="EM37" i="30"/>
  <c r="DD39" i="30"/>
  <c r="DE39" i="30" s="1"/>
  <c r="DF39" i="30" s="1"/>
  <c r="GF41" i="30"/>
  <c r="FY42" i="30"/>
  <c r="GQ43" i="30"/>
  <c r="BW45" i="30"/>
  <c r="GQ45" i="30"/>
  <c r="EK46" i="30"/>
  <c r="EX47" i="30"/>
  <c r="DW48" i="30"/>
  <c r="FM49" i="30"/>
  <c r="GM51" i="30"/>
  <c r="HE53" i="30"/>
  <c r="CS55" i="30"/>
  <c r="FT57" i="30"/>
  <c r="FQ57" i="30" s="1"/>
  <c r="U59" i="30"/>
  <c r="GY59" i="30"/>
  <c r="GG63" i="30"/>
  <c r="GC63" i="30" s="1"/>
  <c r="J65" i="30"/>
  <c r="DN66" i="30"/>
  <c r="FT67" i="30"/>
  <c r="FQ67" i="30" s="1"/>
  <c r="DD71" i="30"/>
  <c r="GY71" i="30"/>
  <c r="FM75" i="30"/>
  <c r="GG77" i="30"/>
  <c r="GC77" i="30" s="1"/>
  <c r="U79" i="30"/>
  <c r="GV79" i="30"/>
  <c r="GF81" i="30"/>
  <c r="GH81" i="30" s="1"/>
  <c r="FZ81" i="30" s="1"/>
  <c r="DN82" i="30"/>
  <c r="HE89" i="30"/>
  <c r="FT94" i="30"/>
  <c r="FM96" i="30"/>
  <c r="EX98" i="30"/>
  <c r="J102" i="30"/>
  <c r="J108" i="30"/>
  <c r="FT110" i="30"/>
  <c r="FQ110" i="30" s="1"/>
  <c r="HQ112" i="30"/>
  <c r="BV123" i="30"/>
  <c r="HI124" i="30"/>
  <c r="EW125" i="30"/>
  <c r="CG126" i="30"/>
  <c r="CT128" i="30"/>
  <c r="DC134" i="30"/>
  <c r="HR135" i="30"/>
  <c r="HI140" i="30"/>
  <c r="HI142" i="30"/>
  <c r="T144" i="30"/>
  <c r="J147" i="30"/>
  <c r="J149" i="30"/>
  <c r="HQ149" i="30"/>
  <c r="HI163" i="30"/>
  <c r="CT163" i="30"/>
  <c r="CG163" i="30"/>
  <c r="GY53" i="30"/>
  <c r="GE63" i="30"/>
  <c r="HQ88" i="30"/>
  <c r="FY33" i="30"/>
  <c r="GG35" i="30"/>
  <c r="GC35" i="30" s="1"/>
  <c r="FT37" i="30"/>
  <c r="CB38" i="30"/>
  <c r="GE39" i="30"/>
  <c r="GV41" i="30"/>
  <c r="HH43" i="30"/>
  <c r="CG45" i="30"/>
  <c r="CK45" i="30" s="1"/>
  <c r="GZ45" i="30"/>
  <c r="EU46" i="30"/>
  <c r="FY47" i="30"/>
  <c r="FO48" i="30"/>
  <c r="GF49" i="30"/>
  <c r="J51" i="30"/>
  <c r="HP51" i="30" s="1"/>
  <c r="GY51" i="30"/>
  <c r="CT55" i="30"/>
  <c r="GV57" i="30"/>
  <c r="CS59" i="30"/>
  <c r="HE59" i="30"/>
  <c r="DC61" i="30"/>
  <c r="DE61" i="30" s="1"/>
  <c r="DF61" i="30" s="1"/>
  <c r="U65" i="30"/>
  <c r="FY67" i="30"/>
  <c r="EI71" i="30"/>
  <c r="GZ71" i="30"/>
  <c r="HR82" i="30"/>
  <c r="HI89" i="30"/>
  <c r="HA91" i="30"/>
  <c r="FP96" i="30"/>
  <c r="EN97" i="30"/>
  <c r="FM98" i="30"/>
  <c r="U102" i="30"/>
  <c r="J106" i="30"/>
  <c r="GB106" i="30" s="1"/>
  <c r="FT108" i="30"/>
  <c r="FQ108" i="30" s="1"/>
  <c r="HQ110" i="30"/>
  <c r="GE121" i="30"/>
  <c r="DI122" i="30"/>
  <c r="CY123" i="30"/>
  <c r="EX125" i="30"/>
  <c r="CT126" i="30"/>
  <c r="DD128" i="30"/>
  <c r="HR142" i="30"/>
  <c r="CT144" i="30"/>
  <c r="T149" i="30"/>
  <c r="U151" i="30"/>
  <c r="CY313" i="30"/>
  <c r="CB313" i="30"/>
  <c r="HF32" i="30"/>
  <c r="GY41" i="30"/>
  <c r="GA46" i="30"/>
  <c r="GZ49" i="30"/>
  <c r="DC59" i="30"/>
  <c r="HH59" i="30"/>
  <c r="HE63" i="30"/>
  <c r="CS65" i="30"/>
  <c r="DN68" i="30"/>
  <c r="EM71" i="30"/>
  <c r="GE94" i="30"/>
  <c r="GB96" i="30"/>
  <c r="EI102" i="30"/>
  <c r="J104" i="30"/>
  <c r="HQ108" i="30"/>
  <c r="BJ121" i="30"/>
  <c r="DS122" i="30"/>
  <c r="DD126" i="30"/>
  <c r="Q127" i="30"/>
  <c r="DN128" i="30"/>
  <c r="FT134" i="30"/>
  <c r="FN134" i="30" s="1"/>
  <c r="J142" i="30"/>
  <c r="FP142" i="30" s="1"/>
  <c r="EY240" i="30"/>
  <c r="GA240" i="30"/>
  <c r="FO240" i="30"/>
  <c r="EU240" i="30"/>
  <c r="DI240" i="30"/>
  <c r="L30" i="30"/>
  <c r="AL30" i="30" s="1"/>
  <c r="HO32" i="30"/>
  <c r="HS32" i="30" s="1"/>
  <c r="GV33" i="30"/>
  <c r="HH35" i="30"/>
  <c r="GG37" i="30"/>
  <c r="GC37" i="30" s="1"/>
  <c r="FO38" i="30"/>
  <c r="HI39" i="30"/>
  <c r="HB39" i="30" s="1"/>
  <c r="CS41" i="30"/>
  <c r="HQ41" i="30"/>
  <c r="GF47" i="30"/>
  <c r="HI49" i="30"/>
  <c r="U51" i="30"/>
  <c r="HI51" i="30"/>
  <c r="EI59" i="30"/>
  <c r="GF61" i="30"/>
  <c r="HQ63" i="30"/>
  <c r="EI65" i="30"/>
  <c r="GF67" i="30"/>
  <c r="GH67" i="30" s="1"/>
  <c r="FZ67" i="30" s="1"/>
  <c r="ES71" i="30"/>
  <c r="HH71" i="30"/>
  <c r="CS86" i="30"/>
  <c r="U91" i="30"/>
  <c r="GV92" i="30"/>
  <c r="GF94" i="30"/>
  <c r="GH94" i="30" s="1"/>
  <c r="FZ94" i="30" s="1"/>
  <c r="GE96" i="30"/>
  <c r="GF98" i="30"/>
  <c r="FT102" i="30"/>
  <c r="FQ102" i="30" s="1"/>
  <c r="FT104" i="30"/>
  <c r="FQ104" i="30" s="1"/>
  <c r="HQ106" i="30"/>
  <c r="CS121" i="30"/>
  <c r="GG121" i="30"/>
  <c r="GC121" i="30" s="1"/>
  <c r="EU122" i="30"/>
  <c r="DN126" i="30"/>
  <c r="BV127" i="30"/>
  <c r="T130" i="30"/>
  <c r="GF134" i="30"/>
  <c r="T142" i="30"/>
  <c r="GZ144" i="30"/>
  <c r="DC146" i="30"/>
  <c r="DM151" i="30"/>
  <c r="EA152" i="30"/>
  <c r="DZ152" i="30" s="1"/>
  <c r="L28" i="30"/>
  <c r="AL28" i="30" s="1"/>
  <c r="HH33" i="30"/>
  <c r="GV37" i="30"/>
  <c r="DC41" i="30"/>
  <c r="EW42" i="30"/>
  <c r="DX45" i="30"/>
  <c r="HI45" i="30"/>
  <c r="GM47" i="30"/>
  <c r="CT51" i="30"/>
  <c r="HQ51" i="30"/>
  <c r="U53" i="30"/>
  <c r="J54" i="30"/>
  <c r="HG54" i="30" s="1"/>
  <c r="ES59" i="30"/>
  <c r="HI61" i="30"/>
  <c r="HB61" i="30" s="1"/>
  <c r="CG63" i="30"/>
  <c r="EX65" i="30"/>
  <c r="GG67" i="30"/>
  <c r="GC67" i="30" s="1"/>
  <c r="EX71" i="30"/>
  <c r="HI71" i="30"/>
  <c r="HI79" i="30"/>
  <c r="T81" i="30"/>
  <c r="GZ81" i="30"/>
  <c r="BX87" i="30"/>
  <c r="CS88" i="30"/>
  <c r="Q89" i="30"/>
  <c r="DI91" i="30"/>
  <c r="U94" i="30"/>
  <c r="GG94" i="30"/>
  <c r="GC94" i="30" s="1"/>
  <c r="GY102" i="30"/>
  <c r="HQ104" i="30"/>
  <c r="GV121" i="30"/>
  <c r="FE122" i="30"/>
  <c r="GN123" i="30"/>
  <c r="EM126" i="30"/>
  <c r="GZ128" i="30"/>
  <c r="DC130" i="30"/>
  <c r="GV134" i="30"/>
  <c r="CG142" i="30"/>
  <c r="CK142" i="30" s="1"/>
  <c r="DC149" i="30"/>
  <c r="DE149" i="30" s="1"/>
  <c r="EX151" i="30"/>
  <c r="BV184" i="30"/>
  <c r="GM184" i="30"/>
  <c r="DW184" i="30"/>
  <c r="CS184" i="30"/>
  <c r="Q184" i="30"/>
  <c r="HH220" i="30"/>
  <c r="GE220" i="30"/>
  <c r="EN220" i="30"/>
  <c r="EA220" i="30"/>
  <c r="DZ220" i="30" s="1"/>
  <c r="DW220" i="30"/>
  <c r="CS220" i="30"/>
  <c r="CF220" i="30"/>
  <c r="BV220" i="30"/>
  <c r="BI220" i="30"/>
  <c r="HN220" i="30"/>
  <c r="GP220" i="30"/>
  <c r="DE51" i="30"/>
  <c r="CS53" i="30"/>
  <c r="CS63" i="30"/>
  <c r="EX88" i="30"/>
  <c r="FM91" i="30"/>
  <c r="CS94" i="30"/>
  <c r="CU94" i="30" s="1"/>
  <c r="CV94" i="30" s="1"/>
  <c r="GV94" i="30"/>
  <c r="HE96" i="30"/>
  <c r="DD121" i="30"/>
  <c r="GW122" i="30"/>
  <c r="HR128" i="30"/>
  <c r="DN130" i="30"/>
  <c r="CT142" i="30"/>
  <c r="EA292" i="30"/>
  <c r="DZ292" i="30" s="1"/>
  <c r="ES292" i="30"/>
  <c r="EN292" i="30"/>
  <c r="EI292" i="30"/>
  <c r="CS292" i="30"/>
  <c r="CF292" i="30"/>
  <c r="BV292" i="30"/>
  <c r="HN292" i="30"/>
  <c r="BI292" i="30"/>
  <c r="GM292" i="30"/>
  <c r="U292" i="30"/>
  <c r="GG292" i="30"/>
  <c r="GC292" i="30" s="1"/>
  <c r="FY292" i="30"/>
  <c r="FM292" i="30"/>
  <c r="DM41" i="30"/>
  <c r="J15" i="30"/>
  <c r="GX15" i="30" s="1"/>
  <c r="DM27" i="30"/>
  <c r="DO27" i="30" s="1"/>
  <c r="DP27" i="30" s="1"/>
  <c r="CB28" i="30"/>
  <c r="FT29" i="30"/>
  <c r="DM31" i="30"/>
  <c r="HH37" i="30"/>
  <c r="HF38" i="30"/>
  <c r="EI41" i="30"/>
  <c r="EX45" i="30"/>
  <c r="HI47" i="30"/>
  <c r="EM53" i="30"/>
  <c r="GE55" i="30"/>
  <c r="J58" i="30"/>
  <c r="HG58" i="30" s="1"/>
  <c r="FM59" i="30"/>
  <c r="CT63" i="30"/>
  <c r="GV65" i="30"/>
  <c r="CS67" i="30"/>
  <c r="GY67" i="30"/>
  <c r="FT71" i="30"/>
  <c r="FQ71" i="30" s="1"/>
  <c r="CT75" i="30"/>
  <c r="FM79" i="30"/>
  <c r="CS81" i="30"/>
  <c r="HQ81" i="30"/>
  <c r="T83" i="30"/>
  <c r="FT86" i="30"/>
  <c r="DW87" i="30"/>
  <c r="DY87" i="30" s="1"/>
  <c r="EB87" i="30" s="1"/>
  <c r="FM88" i="30"/>
  <c r="DD89" i="30"/>
  <c r="DX90" i="30"/>
  <c r="GA91" i="30"/>
  <c r="GY94" i="30"/>
  <c r="HQ96" i="30"/>
  <c r="HQ98" i="30"/>
  <c r="AL120" i="30"/>
  <c r="DM121" i="30"/>
  <c r="HE121" i="30"/>
  <c r="BV125" i="30"/>
  <c r="HN125" i="30"/>
  <c r="HI126" i="30"/>
  <c r="HR127" i="30"/>
  <c r="GZ130" i="30"/>
  <c r="DC132" i="30"/>
  <c r="FT136" i="30"/>
  <c r="FN136" i="30" s="1"/>
  <c r="HR138" i="30"/>
  <c r="DD142" i="30"/>
  <c r="GV146" i="30"/>
  <c r="DN148" i="30"/>
  <c r="EX149" i="30"/>
  <c r="BW150" i="30"/>
  <c r="DS28" i="30"/>
  <c r="L32" i="30"/>
  <c r="AL32" i="30" s="1"/>
  <c r="J40" i="30"/>
  <c r="GX40" i="30" s="1"/>
  <c r="EX41" i="30"/>
  <c r="J49" i="30"/>
  <c r="GB49" i="30" s="1"/>
  <c r="FT59" i="30"/>
  <c r="FQ59" i="30" s="1"/>
  <c r="HE65" i="30"/>
  <c r="DC67" i="30"/>
  <c r="HE67" i="30"/>
  <c r="GZ75" i="30"/>
  <c r="CT83" i="30"/>
  <c r="FY86" i="30"/>
  <c r="DX87" i="30"/>
  <c r="FY88" i="30"/>
  <c r="FP90" i="30"/>
  <c r="GG91" i="30"/>
  <c r="GC91" i="30" s="1"/>
  <c r="DC94" i="30"/>
  <c r="T98" i="30"/>
  <c r="J118" i="30"/>
  <c r="FF118" i="30" s="1"/>
  <c r="EK120" i="30"/>
  <c r="HR126" i="30"/>
  <c r="FT132" i="30"/>
  <c r="FN132" i="30" s="1"/>
  <c r="GV136" i="30"/>
  <c r="T141" i="30"/>
  <c r="DN142" i="30"/>
  <c r="HR143" i="30"/>
  <c r="HH146" i="30"/>
  <c r="DX148" i="30"/>
  <c r="DX150" i="30"/>
  <c r="HR153" i="30"/>
  <c r="GZ153" i="30"/>
  <c r="CT153" i="30"/>
  <c r="T153" i="30"/>
  <c r="HQ228" i="30"/>
  <c r="FY228" i="30"/>
  <c r="FM228" i="30"/>
  <c r="EN228" i="30"/>
  <c r="EI228" i="30"/>
  <c r="DM228" i="30"/>
  <c r="HN228" i="30"/>
  <c r="HN157" i="30"/>
  <c r="HQ157" i="30"/>
  <c r="HE157" i="30"/>
  <c r="FT157" i="30"/>
  <c r="FN157" i="30" s="1"/>
  <c r="FM157" i="30"/>
  <c r="EI157" i="30"/>
  <c r="DM157" i="30"/>
  <c r="BW40" i="30"/>
  <c r="FM41" i="30"/>
  <c r="T49" i="30"/>
  <c r="FM53" i="30"/>
  <c r="GE59" i="30"/>
  <c r="ES63" i="30"/>
  <c r="GE88" i="30"/>
  <c r="EI94" i="30"/>
  <c r="HE94" i="30"/>
  <c r="T140" i="30"/>
  <c r="DN141" i="30"/>
  <c r="J145" i="30"/>
  <c r="HP145" i="30" s="1"/>
  <c r="GW153" i="30"/>
  <c r="EY153" i="30"/>
  <c r="HH188" i="30"/>
  <c r="ES188" i="30"/>
  <c r="GN210" i="30"/>
  <c r="ET210" i="30"/>
  <c r="EJ252" i="30"/>
  <c r="GW252" i="30"/>
  <c r="EU252" i="30"/>
  <c r="GA28" i="30"/>
  <c r="CB32" i="30"/>
  <c r="CG33" i="30"/>
  <c r="CK33" i="30" s="1"/>
  <c r="DX40" i="30"/>
  <c r="FT41" i="30"/>
  <c r="FS41" i="30" s="1"/>
  <c r="EN42" i="30"/>
  <c r="DX43" i="30"/>
  <c r="U49" i="30"/>
  <c r="EM51" i="30"/>
  <c r="GF53" i="30"/>
  <c r="J55" i="30"/>
  <c r="CS57" i="30"/>
  <c r="GF59" i="30"/>
  <c r="EX63" i="30"/>
  <c r="ES67" i="30"/>
  <c r="HQ67" i="30"/>
  <c r="DD69" i="30"/>
  <c r="U71" i="30"/>
  <c r="GF71" i="30"/>
  <c r="J74" i="30"/>
  <c r="HG74" i="30" s="1"/>
  <c r="CS77" i="30"/>
  <c r="GG83" i="30"/>
  <c r="GC83" i="30" s="1"/>
  <c r="GG86" i="30"/>
  <c r="GC86" i="30" s="1"/>
  <c r="GF88" i="30"/>
  <c r="GO90" i="30"/>
  <c r="ES94" i="30"/>
  <c r="HH94" i="30"/>
  <c r="CS98" i="30"/>
  <c r="FT116" i="30"/>
  <c r="FQ116" i="30" s="1"/>
  <c r="HQ118" i="30"/>
  <c r="FM121" i="30"/>
  <c r="GV132" i="30"/>
  <c r="DD140" i="30"/>
  <c r="HR141" i="30"/>
  <c r="GV142" i="30"/>
  <c r="HN149" i="30"/>
  <c r="FM149" i="30"/>
  <c r="GF149" i="30"/>
  <c r="HN151" i="30"/>
  <c r="HH151" i="30"/>
  <c r="EI151" i="30"/>
  <c r="HQ151" i="30"/>
  <c r="GN156" i="30"/>
  <c r="EJ156" i="30"/>
  <c r="GZ234" i="30"/>
  <c r="DN234" i="30"/>
  <c r="FO28" i="30"/>
  <c r="HF28" i="30"/>
  <c r="DS32" i="30"/>
  <c r="DM33" i="30"/>
  <c r="DM35" i="30"/>
  <c r="DO35" i="30" s="1"/>
  <c r="DP35" i="30" s="1"/>
  <c r="DM37" i="30"/>
  <c r="FY41" i="30"/>
  <c r="ES42" i="30"/>
  <c r="EX43" i="30"/>
  <c r="T45" i="30"/>
  <c r="DD47" i="30"/>
  <c r="CT49" i="30"/>
  <c r="FY51" i="30"/>
  <c r="T55" i="30"/>
  <c r="GG59" i="30"/>
  <c r="GC59" i="30" s="1"/>
  <c r="FY63" i="30"/>
  <c r="EX67" i="30"/>
  <c r="CS71" i="30"/>
  <c r="GG71" i="30"/>
  <c r="GC71" i="30" s="1"/>
  <c r="DN74" i="30"/>
  <c r="GH79" i="30"/>
  <c r="FZ79" i="30" s="1"/>
  <c r="HE86" i="30"/>
  <c r="EW89" i="30"/>
  <c r="HG90" i="30"/>
  <c r="EX94" i="30"/>
  <c r="HQ94" i="30"/>
  <c r="CS96" i="30"/>
  <c r="CT98" i="30"/>
  <c r="FT114" i="30"/>
  <c r="FQ114" i="30" s="1"/>
  <c r="J128" i="30"/>
  <c r="GB128" i="30" s="1"/>
  <c r="U134" i="30"/>
  <c r="GZ142" i="30"/>
  <c r="HR149" i="30"/>
  <c r="HI149" i="30"/>
  <c r="GV149" i="30"/>
  <c r="EN152" i="30"/>
  <c r="ES152" i="30"/>
  <c r="N153" i="30"/>
  <c r="FN201" i="30"/>
  <c r="FQ201" i="30"/>
  <c r="EI155" i="30"/>
  <c r="DD157" i="30"/>
  <c r="CS158" i="30"/>
  <c r="EX159" i="30"/>
  <c r="DD160" i="30"/>
  <c r="GY163" i="30"/>
  <c r="CT169" i="30"/>
  <c r="GM190" i="30"/>
  <c r="GY195" i="30"/>
  <c r="FY201" i="30"/>
  <c r="EA203" i="30"/>
  <c r="DZ203" i="30" s="1"/>
  <c r="EX206" i="30"/>
  <c r="GZ214" i="30"/>
  <c r="CS218" i="30"/>
  <c r="U219" i="30"/>
  <c r="GP226" i="30"/>
  <c r="DD235" i="30"/>
  <c r="BJ236" i="30"/>
  <c r="FT237" i="30"/>
  <c r="FN237" i="30" s="1"/>
  <c r="EN238" i="30"/>
  <c r="EM239" i="30"/>
  <c r="BV246" i="30"/>
  <c r="DX247" i="30"/>
  <c r="FT250" i="30"/>
  <c r="FS250" i="30" s="1"/>
  <c r="DD254" i="30"/>
  <c r="DN255" i="30"/>
  <c r="EA256" i="30"/>
  <c r="DZ256" i="30" s="1"/>
  <c r="GZ259" i="30"/>
  <c r="GF265" i="30"/>
  <c r="DD269" i="30"/>
  <c r="GE271" i="30"/>
  <c r="GY274" i="30"/>
  <c r="U276" i="30"/>
  <c r="T278" i="30"/>
  <c r="HH278" i="30"/>
  <c r="GG281" i="30"/>
  <c r="GC281" i="30" s="1"/>
  <c r="T284" i="30"/>
  <c r="GQ284" i="30"/>
  <c r="DI287" i="30"/>
  <c r="J289" i="30"/>
  <c r="FF289" i="30" s="1"/>
  <c r="FI289" i="30" s="1"/>
  <c r="FT291" i="30"/>
  <c r="FN291" i="30" s="1"/>
  <c r="DC293" i="30"/>
  <c r="GM293" i="30"/>
  <c r="FM297" i="30"/>
  <c r="U299" i="30"/>
  <c r="GM299" i="30"/>
  <c r="GM301" i="30"/>
  <c r="CT302" i="30"/>
  <c r="N312" i="30"/>
  <c r="EF312" i="30"/>
  <c r="GE154" i="30"/>
  <c r="EM155" i="30"/>
  <c r="ES158" i="30"/>
  <c r="GE159" i="30"/>
  <c r="DN160" i="30"/>
  <c r="EI169" i="30"/>
  <c r="ES170" i="30"/>
  <c r="FO178" i="30"/>
  <c r="EI181" i="30"/>
  <c r="CG185" i="30"/>
  <c r="DD187" i="30"/>
  <c r="GE191" i="30"/>
  <c r="GV193" i="30"/>
  <c r="U195" i="30"/>
  <c r="HI195" i="30"/>
  <c r="T197" i="30"/>
  <c r="EI199" i="30"/>
  <c r="CG201" i="30"/>
  <c r="GE201" i="30"/>
  <c r="GV204" i="30"/>
  <c r="GE206" i="30"/>
  <c r="DW207" i="30"/>
  <c r="FT208" i="30"/>
  <c r="U212" i="30"/>
  <c r="HH214" i="30"/>
  <c r="CT218" i="30"/>
  <c r="BJ219" i="30"/>
  <c r="HN221" i="30"/>
  <c r="FR226" i="30"/>
  <c r="HE226" i="30"/>
  <c r="HR228" i="30"/>
  <c r="GM229" i="30"/>
  <c r="T230" i="30"/>
  <c r="HN230" i="30"/>
  <c r="CT233" i="30"/>
  <c r="DM235" i="30"/>
  <c r="EA236" i="30"/>
  <c r="DZ236" i="30" s="1"/>
  <c r="GG237" i="30"/>
  <c r="GC237" i="30" s="1"/>
  <c r="HN238" i="30"/>
  <c r="ES239" i="30"/>
  <c r="DW246" i="30"/>
  <c r="GQ247" i="30"/>
  <c r="T249" i="30"/>
  <c r="HI251" i="30"/>
  <c r="DX254" i="30"/>
  <c r="HI255" i="30"/>
  <c r="EN256" i="30"/>
  <c r="U263" i="30"/>
  <c r="GM270" i="30"/>
  <c r="GV271" i="30"/>
  <c r="U278" i="30"/>
  <c r="HE281" i="30"/>
  <c r="BJ284" i="30"/>
  <c r="GZ284" i="30"/>
  <c r="DC286" i="30"/>
  <c r="EJ287" i="30"/>
  <c r="FY291" i="30"/>
  <c r="DD293" i="30"/>
  <c r="HH293" i="30"/>
  <c r="DD295" i="30"/>
  <c r="EJ296" i="30"/>
  <c r="GE297" i="30"/>
  <c r="CS299" i="30"/>
  <c r="GV299" i="30"/>
  <c r="AL307" i="30"/>
  <c r="DF307" i="30"/>
  <c r="EP307" i="30"/>
  <c r="CT309" i="30"/>
  <c r="CU309" i="30" s="1"/>
  <c r="CS185" i="30"/>
  <c r="CS201" i="30"/>
  <c r="GF201" i="30"/>
  <c r="CG212" i="30"/>
  <c r="DC218" i="30"/>
  <c r="CF219" i="30"/>
  <c r="HR220" i="30"/>
  <c r="HN226" i="30"/>
  <c r="CF229" i="30"/>
  <c r="GP229" i="30"/>
  <c r="U230" i="30"/>
  <c r="HR230" i="30"/>
  <c r="DD233" i="30"/>
  <c r="EX235" i="30"/>
  <c r="FY236" i="30"/>
  <c r="GO237" i="30"/>
  <c r="FP239" i="30"/>
  <c r="FT246" i="30"/>
  <c r="FS246" i="30" s="1"/>
  <c r="GZ247" i="30"/>
  <c r="GQ250" i="30"/>
  <c r="FG254" i="30"/>
  <c r="HR255" i="30"/>
  <c r="EW256" i="30"/>
  <c r="ES263" i="30"/>
  <c r="GY265" i="30"/>
  <c r="ES269" i="30"/>
  <c r="GY271" i="30"/>
  <c r="DM276" i="30"/>
  <c r="CG278" i="30"/>
  <c r="U281" i="30"/>
  <c r="HH281" i="30"/>
  <c r="BW284" i="30"/>
  <c r="HE284" i="30"/>
  <c r="EX286" i="30"/>
  <c r="EK287" i="30"/>
  <c r="GE291" i="30"/>
  <c r="DM293" i="30"/>
  <c r="HI293" i="30"/>
  <c r="EX295" i="30"/>
  <c r="GF297" i="30"/>
  <c r="DC299" i="30"/>
  <c r="GY299" i="30"/>
  <c r="HB307" i="30"/>
  <c r="GC312" i="30"/>
  <c r="EP313" i="30"/>
  <c r="GM159" i="30"/>
  <c r="GE179" i="30"/>
  <c r="BW180" i="30"/>
  <c r="EX181" i="30"/>
  <c r="CT185" i="30"/>
  <c r="FM187" i="30"/>
  <c r="HI193" i="30"/>
  <c r="DD195" i="30"/>
  <c r="DC197" i="30"/>
  <c r="EX199" i="30"/>
  <c r="CT201" i="30"/>
  <c r="GM201" i="30"/>
  <c r="GE202" i="30"/>
  <c r="GV206" i="30"/>
  <c r="GF208" i="30"/>
  <c r="CS212" i="30"/>
  <c r="DC216" i="30"/>
  <c r="DN217" i="30"/>
  <c r="ES218" i="30"/>
  <c r="CS219" i="30"/>
  <c r="HQ226" i="30"/>
  <c r="T228" i="30"/>
  <c r="DM233" i="30"/>
  <c r="FM235" i="30"/>
  <c r="HI236" i="30"/>
  <c r="GE239" i="30"/>
  <c r="GP246" i="30"/>
  <c r="HI247" i="30"/>
  <c r="GV250" i="30"/>
  <c r="GZ254" i="30"/>
  <c r="HH256" i="30"/>
  <c r="HQ263" i="30"/>
  <c r="HE271" i="30"/>
  <c r="CT278" i="30"/>
  <c r="CS284" i="30"/>
  <c r="HI284" i="30"/>
  <c r="FM286" i="30"/>
  <c r="HF287" i="30"/>
  <c r="GZ289" i="30"/>
  <c r="GF291" i="30"/>
  <c r="EI293" i="30"/>
  <c r="HQ293" i="30"/>
  <c r="GM295" i="30"/>
  <c r="DM299" i="30"/>
  <c r="GH307" i="30"/>
  <c r="FT155" i="30"/>
  <c r="GV159" i="30"/>
  <c r="J164" i="30"/>
  <c r="HG164" i="30" s="1"/>
  <c r="J173" i="30"/>
  <c r="GF179" i="30"/>
  <c r="DN180" i="30"/>
  <c r="FM181" i="30"/>
  <c r="GY182" i="30"/>
  <c r="DD185" i="30"/>
  <c r="GE186" i="30"/>
  <c r="FT187" i="30"/>
  <c r="FN187" i="30" s="1"/>
  <c r="GZ191" i="30"/>
  <c r="J193" i="30"/>
  <c r="EI195" i="30"/>
  <c r="EI197" i="30"/>
  <c r="FM199" i="30"/>
  <c r="DC201" i="30"/>
  <c r="GV201" i="30"/>
  <c r="GY206" i="30"/>
  <c r="GM208" i="30"/>
  <c r="DC212" i="30"/>
  <c r="ES216" i="30"/>
  <c r="EX218" i="30"/>
  <c r="DN219" i="30"/>
  <c r="T225" i="30"/>
  <c r="U226" i="30"/>
  <c r="GY229" i="30"/>
  <c r="BV230" i="30"/>
  <c r="DS232" i="30"/>
  <c r="EX233" i="30"/>
  <c r="GF235" i="30"/>
  <c r="HE237" i="30"/>
  <c r="HA239" i="30"/>
  <c r="GG239" i="30"/>
  <c r="GC239" i="30" s="1"/>
  <c r="EX241" i="30"/>
  <c r="HH246" i="30"/>
  <c r="GY250" i="30"/>
  <c r="HH253" i="30"/>
  <c r="HN256" i="30"/>
  <c r="BJ265" i="30"/>
  <c r="HH265" i="30"/>
  <c r="U267" i="30"/>
  <c r="FM269" i="30"/>
  <c r="HH271" i="30"/>
  <c r="FT276" i="30"/>
  <c r="FS276" i="30" s="1"/>
  <c r="DD277" i="30"/>
  <c r="DC278" i="30"/>
  <c r="DW281" i="30"/>
  <c r="DM284" i="30"/>
  <c r="GG286" i="30"/>
  <c r="GC286" i="30" s="1"/>
  <c r="HO287" i="30"/>
  <c r="HS287" i="30" s="1"/>
  <c r="HI289" i="30"/>
  <c r="T291" i="30"/>
  <c r="GG291" i="30"/>
  <c r="GC291" i="30" s="1"/>
  <c r="HE295" i="30"/>
  <c r="HO296" i="30"/>
  <c r="HS296" i="30" s="1"/>
  <c r="EI299" i="30"/>
  <c r="FR302" i="30"/>
  <c r="HB311" i="30"/>
  <c r="EU312" i="30"/>
  <c r="GP218" i="30"/>
  <c r="EM293" i="30"/>
  <c r="EV312" i="30"/>
  <c r="HK313" i="30"/>
  <c r="GF155" i="30"/>
  <c r="GZ159" i="30"/>
  <c r="DN164" i="30"/>
  <c r="GY181" i="30"/>
  <c r="GF187" i="30"/>
  <c r="GH187" i="30" s="1"/>
  <c r="CT193" i="30"/>
  <c r="EX195" i="30"/>
  <c r="ES196" i="30"/>
  <c r="EI201" i="30"/>
  <c r="HE201" i="30"/>
  <c r="T204" i="30"/>
  <c r="GE212" i="30"/>
  <c r="GY218" i="30"/>
  <c r="FR219" i="30"/>
  <c r="GZ235" i="30"/>
  <c r="T250" i="30"/>
  <c r="L252" i="30"/>
  <c r="AL252" i="30" s="1"/>
  <c r="EA258" i="30"/>
  <c r="DZ258" i="30" s="1"/>
  <c r="DC265" i="30"/>
  <c r="GF276" i="30"/>
  <c r="EJ277" i="30"/>
  <c r="EX278" i="30"/>
  <c r="EI281" i="30"/>
  <c r="CT283" i="30"/>
  <c r="EI284" i="30"/>
  <c r="CS291" i="30"/>
  <c r="FM293" i="30"/>
  <c r="BJ296" i="30"/>
  <c r="EX299" i="30"/>
  <c r="J300" i="30"/>
  <c r="GX300" i="30" s="1"/>
  <c r="HA300" i="30" s="1"/>
  <c r="HI302" i="30"/>
  <c r="HB302" i="30" s="1"/>
  <c r="DF311" i="30"/>
  <c r="BO312" i="30"/>
  <c r="DP313" i="30"/>
  <c r="U155" i="30"/>
  <c r="GG155" i="30"/>
  <c r="GC155" i="30" s="1"/>
  <c r="T159" i="30"/>
  <c r="CG161" i="30"/>
  <c r="HI164" i="30"/>
  <c r="HH169" i="30"/>
  <c r="CT173" i="30"/>
  <c r="U179" i="30"/>
  <c r="GY179" i="30"/>
  <c r="GZ181" i="30"/>
  <c r="FM185" i="30"/>
  <c r="GY187" i="30"/>
  <c r="DC191" i="30"/>
  <c r="DC193" i="30"/>
  <c r="FM195" i="30"/>
  <c r="GE196" i="30"/>
  <c r="GE197" i="30"/>
  <c r="GF199" i="30"/>
  <c r="GH199" i="30" s="1"/>
  <c r="GY200" i="30"/>
  <c r="EM201" i="30"/>
  <c r="HH201" i="30"/>
  <c r="BW204" i="30"/>
  <c r="HH208" i="30"/>
  <c r="DC210" i="30"/>
  <c r="HI211" i="30"/>
  <c r="GF212" i="30"/>
  <c r="J214" i="30"/>
  <c r="FF214" i="30" s="1"/>
  <c r="DN215" i="30"/>
  <c r="GF216" i="30"/>
  <c r="GP219" i="30"/>
  <c r="BI221" i="30"/>
  <c r="DX222" i="30"/>
  <c r="DW224" i="30"/>
  <c r="DN225" i="30"/>
  <c r="EI226" i="30"/>
  <c r="U229" i="30"/>
  <c r="HN229" i="30"/>
  <c r="DX230" i="30"/>
  <c r="GV233" i="30"/>
  <c r="HQ235" i="30"/>
  <c r="HL235" i="30" s="1"/>
  <c r="U239" i="30"/>
  <c r="S239" i="30" s="1"/>
  <c r="GZ239" i="30"/>
  <c r="GV241" i="30"/>
  <c r="J255" i="30"/>
  <c r="DC260" i="30"/>
  <c r="EM265" i="30"/>
  <c r="EX267" i="30"/>
  <c r="GY269" i="30"/>
  <c r="U271" i="30"/>
  <c r="GG276" i="30"/>
  <c r="GC276" i="30" s="1"/>
  <c r="FY278" i="30"/>
  <c r="EN281" i="30"/>
  <c r="EX284" i="30"/>
  <c r="DC291" i="30"/>
  <c r="GV291" i="30"/>
  <c r="FT293" i="30"/>
  <c r="FS293" i="30" s="1"/>
  <c r="GA298" i="30"/>
  <c r="FT299" i="30"/>
  <c r="FN299" i="30" s="1"/>
  <c r="BW300" i="30"/>
  <c r="BZ307" i="30"/>
  <c r="BS307" i="30" s="1"/>
  <c r="DY313" i="30"/>
  <c r="EB313" i="30" s="1"/>
  <c r="HR164" i="30"/>
  <c r="DD173" i="30"/>
  <c r="GM185" i="30"/>
  <c r="DD193" i="30"/>
  <c r="FY195" i="30"/>
  <c r="ES201" i="30"/>
  <c r="GV212" i="30"/>
  <c r="GY219" i="30"/>
  <c r="GZ233" i="30"/>
  <c r="HP239" i="30"/>
  <c r="T255" i="30"/>
  <c r="GS269" i="30"/>
  <c r="FM284" i="30"/>
  <c r="FY293" i="30"/>
  <c r="DI300" i="30"/>
  <c r="AT308" i="30"/>
  <c r="GJ312" i="30"/>
  <c r="HE155" i="30"/>
  <c r="GZ173" i="30"/>
  <c r="HH179" i="30"/>
  <c r="HQ181" i="30"/>
  <c r="T183" i="30"/>
  <c r="GZ185" i="30"/>
  <c r="GF195" i="30"/>
  <c r="GY197" i="30"/>
  <c r="GV199" i="30"/>
  <c r="EX201" i="30"/>
  <c r="HQ201" i="30"/>
  <c r="T203" i="30"/>
  <c r="GY212" i="30"/>
  <c r="GV216" i="30"/>
  <c r="J218" i="30"/>
  <c r="CS221" i="30"/>
  <c r="EN224" i="30"/>
  <c r="GG225" i="30"/>
  <c r="GC225" i="30" s="1"/>
  <c r="FM226" i="30"/>
  <c r="EN230" i="30"/>
  <c r="DC237" i="30"/>
  <c r="CS239" i="30"/>
  <c r="CU239" i="30" s="1"/>
  <c r="CV239" i="30" s="1"/>
  <c r="Q241" i="30"/>
  <c r="T247" i="30"/>
  <c r="DC250" i="30"/>
  <c r="J251" i="30"/>
  <c r="FF251" i="30" s="1"/>
  <c r="CT255" i="30"/>
  <c r="CF256" i="30"/>
  <c r="DM271" i="30"/>
  <c r="GF272" i="30"/>
  <c r="BW274" i="30"/>
  <c r="FT281" i="30"/>
  <c r="FN281" i="30" s="1"/>
  <c r="BW282" i="30"/>
  <c r="FY284" i="30"/>
  <c r="J287" i="30"/>
  <c r="EI291" i="30"/>
  <c r="HE291" i="30"/>
  <c r="U293" i="30"/>
  <c r="GE293" i="30"/>
  <c r="GE299" i="30"/>
  <c r="DS300" i="30"/>
  <c r="T302" i="30"/>
  <c r="J153" i="30"/>
  <c r="BJ154" i="30"/>
  <c r="DC155" i="30"/>
  <c r="HH155" i="30"/>
  <c r="CG157" i="30"/>
  <c r="DC159" i="30"/>
  <c r="GV161" i="30"/>
  <c r="EX163" i="30"/>
  <c r="HI173" i="30"/>
  <c r="EI179" i="30"/>
  <c r="HQ179" i="30"/>
  <c r="T181" i="30"/>
  <c r="GZ183" i="30"/>
  <c r="HE185" i="30"/>
  <c r="U187" i="30"/>
  <c r="HQ187" i="30"/>
  <c r="FM191" i="30"/>
  <c r="FY193" i="30"/>
  <c r="GM195" i="30"/>
  <c r="HE197" i="30"/>
  <c r="GY199" i="30"/>
  <c r="DD203" i="30"/>
  <c r="ES204" i="30"/>
  <c r="BV207" i="30"/>
  <c r="DC208" i="30"/>
  <c r="GE214" i="30"/>
  <c r="HH216" i="30"/>
  <c r="T218" i="30"/>
  <c r="HR219" i="30"/>
  <c r="FY224" i="30"/>
  <c r="GO225" i="30"/>
  <c r="HE227" i="30"/>
  <c r="BI229" i="30"/>
  <c r="ES229" i="30"/>
  <c r="GE230" i="30"/>
  <c r="EI237" i="30"/>
  <c r="DM239" i="30"/>
  <c r="GQ243" i="30"/>
  <c r="CT247" i="30"/>
  <c r="DX250" i="30"/>
  <c r="T257" i="30"/>
  <c r="J259" i="30"/>
  <c r="FY264" i="30"/>
  <c r="FY265" i="30"/>
  <c r="HE267" i="30"/>
  <c r="FM271" i="30"/>
  <c r="HQ272" i="30"/>
  <c r="CT274" i="30"/>
  <c r="L276" i="30"/>
  <c r="GG278" i="30"/>
  <c r="GC278" i="30" s="1"/>
  <c r="FY281" i="30"/>
  <c r="CT282" i="30"/>
  <c r="GG284" i="30"/>
  <c r="GC284" i="30" s="1"/>
  <c r="BW287" i="30"/>
  <c r="BV290" i="30"/>
  <c r="ES291" i="30"/>
  <c r="HH291" i="30"/>
  <c r="BJ293" i="30"/>
  <c r="GF293" i="30"/>
  <c r="ES297" i="30"/>
  <c r="GF299" i="30"/>
  <c r="GW300" i="30"/>
  <c r="FM301" i="30"/>
  <c r="BI302" i="30"/>
  <c r="BP302" i="30" s="1"/>
  <c r="FJ312" i="30"/>
  <c r="GZ29" i="30"/>
  <c r="HH34" i="30"/>
  <c r="GE34" i="30"/>
  <c r="ES34" i="30"/>
  <c r="CS34" i="30"/>
  <c r="GM34" i="30"/>
  <c r="BW42" i="30"/>
  <c r="BJ42" i="30"/>
  <c r="HI42" i="30"/>
  <c r="DX42" i="30"/>
  <c r="J42" i="30"/>
  <c r="GX42" i="30" s="1"/>
  <c r="FN31" i="30"/>
  <c r="FQ31" i="30"/>
  <c r="CY51" i="30"/>
  <c r="ET51" i="30"/>
  <c r="GN51" i="30"/>
  <c r="HN73" i="30"/>
  <c r="HE73" i="30"/>
  <c r="EX73" i="30"/>
  <c r="GE73" i="30"/>
  <c r="GV73" i="30"/>
  <c r="GM73" i="30"/>
  <c r="DC73" i="30"/>
  <c r="GG73" i="30"/>
  <c r="GC73" i="30" s="1"/>
  <c r="CS73" i="30"/>
  <c r="GF73" i="30"/>
  <c r="U73" i="30"/>
  <c r="FY73" i="30"/>
  <c r="FT73" i="30"/>
  <c r="FQ73" i="30" s="1"/>
  <c r="HQ73" i="30"/>
  <c r="FM73" i="30"/>
  <c r="ES73" i="30"/>
  <c r="HH73" i="30"/>
  <c r="EM73" i="30"/>
  <c r="GY73" i="30"/>
  <c r="GS73" i="30" s="1"/>
  <c r="DM73" i="30"/>
  <c r="GX93" i="30"/>
  <c r="EV93" i="30"/>
  <c r="DN27" i="30"/>
  <c r="HH30" i="30"/>
  <c r="GE30" i="30"/>
  <c r="ES30" i="30"/>
  <c r="CS30" i="30"/>
  <c r="GM30" i="30"/>
  <c r="DD33" i="30"/>
  <c r="GQ35" i="30"/>
  <c r="CT35" i="30"/>
  <c r="HR35" i="30"/>
  <c r="T35" i="30"/>
  <c r="HI35" i="30"/>
  <c r="FN35" i="30"/>
  <c r="FQ35" i="30"/>
  <c r="DD59" i="30"/>
  <c r="CT59" i="30"/>
  <c r="CG59" i="30"/>
  <c r="HI59" i="30"/>
  <c r="T59" i="30"/>
  <c r="GZ59" i="30"/>
  <c r="GS59" i="30" s="1"/>
  <c r="EM59" i="30"/>
  <c r="HN23" i="30"/>
  <c r="ES23" i="30"/>
  <c r="HH26" i="30"/>
  <c r="GE26" i="30"/>
  <c r="ES26" i="30"/>
  <c r="CS26" i="30"/>
  <c r="GM26" i="30"/>
  <c r="FN27" i="30"/>
  <c r="FQ27" i="30"/>
  <c r="CG29" i="30"/>
  <c r="GZ35" i="30"/>
  <c r="DW44" i="30"/>
  <c r="GA86" i="30"/>
  <c r="GW86" i="30"/>
  <c r="HA86" i="30" s="1"/>
  <c r="DI86" i="30"/>
  <c r="DD29" i="30"/>
  <c r="GQ31" i="30"/>
  <c r="CT31" i="30"/>
  <c r="HR31" i="30"/>
  <c r="T31" i="30"/>
  <c r="HI31" i="30"/>
  <c r="HB31" i="30" s="1"/>
  <c r="L34" i="30"/>
  <c r="AL34" i="30" s="1"/>
  <c r="FN37" i="30"/>
  <c r="FQ37" i="30"/>
  <c r="CF42" i="30"/>
  <c r="EI44" i="30"/>
  <c r="DD67" i="30"/>
  <c r="CT67" i="30"/>
  <c r="CU67" i="30" s="1"/>
  <c r="CV67" i="30" s="1"/>
  <c r="CG67" i="30"/>
  <c r="HI67" i="30"/>
  <c r="T67" i="30"/>
  <c r="GZ67" i="30"/>
  <c r="GS67" i="30" s="1"/>
  <c r="EM67" i="30"/>
  <c r="HA40" i="30"/>
  <c r="J16" i="30"/>
  <c r="GO16" i="30" s="1"/>
  <c r="HH36" i="30"/>
  <c r="GE36" i="30"/>
  <c r="ES36" i="30"/>
  <c r="CS36" i="30"/>
  <c r="GM36" i="30"/>
  <c r="DD42" i="30"/>
  <c r="GM44" i="30"/>
  <c r="GW87" i="30"/>
  <c r="HO87" i="30"/>
  <c r="HS87" i="30" s="1"/>
  <c r="DS87" i="30"/>
  <c r="HF87" i="30"/>
  <c r="CB87" i="30"/>
  <c r="FO87" i="30"/>
  <c r="EY87" i="30"/>
  <c r="EU87" i="30"/>
  <c r="HN90" i="30"/>
  <c r="GF90" i="30"/>
  <c r="GH90" i="30" s="1"/>
  <c r="FZ90" i="30" s="1"/>
  <c r="DM90" i="30"/>
  <c r="GV90" i="30"/>
  <c r="EX90" i="30"/>
  <c r="HQ90" i="30"/>
  <c r="CS90" i="30"/>
  <c r="FY90" i="30"/>
  <c r="HH90" i="30"/>
  <c r="FT90" i="30"/>
  <c r="FN90" i="30" s="1"/>
  <c r="HE90" i="30"/>
  <c r="FM90" i="30"/>
  <c r="U90" i="30"/>
  <c r="ES90" i="30"/>
  <c r="GY90" i="30"/>
  <c r="EM90" i="30"/>
  <c r="EI90" i="30"/>
  <c r="GM90" i="30"/>
  <c r="GE90" i="30"/>
  <c r="ET94" i="30"/>
  <c r="CY94" i="30"/>
  <c r="FN33" i="30"/>
  <c r="FQ33" i="30"/>
  <c r="FO41" i="30"/>
  <c r="L41" i="30"/>
  <c r="GW41" i="30"/>
  <c r="EU41" i="30"/>
  <c r="EK41" i="30"/>
  <c r="EI73" i="30"/>
  <c r="GQ27" i="30"/>
  <c r="HR27" i="30"/>
  <c r="T27" i="30"/>
  <c r="HI27" i="30"/>
  <c r="HB27" i="30" s="1"/>
  <c r="CT27" i="30"/>
  <c r="DN29" i="30"/>
  <c r="DO29" i="30" s="1"/>
  <c r="DP29" i="30" s="1"/>
  <c r="L26" i="30"/>
  <c r="GZ27" i="30"/>
  <c r="HH32" i="30"/>
  <c r="GE32" i="30"/>
  <c r="ES32" i="30"/>
  <c r="CS32" i="30"/>
  <c r="GM32" i="30"/>
  <c r="DD35" i="30"/>
  <c r="GQ37" i="30"/>
  <c r="CT37" i="30"/>
  <c r="HR37" i="30"/>
  <c r="T37" i="30"/>
  <c r="S37" i="30" s="1"/>
  <c r="HI37" i="30"/>
  <c r="HQ85" i="30"/>
  <c r="FY85" i="30"/>
  <c r="DC85" i="30"/>
  <c r="HE85" i="30"/>
  <c r="CS85" i="30"/>
  <c r="GY85" i="30"/>
  <c r="U85" i="30"/>
  <c r="GP85" i="30"/>
  <c r="GG85" i="30"/>
  <c r="GC85" i="30" s="1"/>
  <c r="GE85" i="30"/>
  <c r="ES85" i="30"/>
  <c r="EM85" i="30"/>
  <c r="DM85" i="30"/>
  <c r="FN29" i="30"/>
  <c r="FQ29" i="30"/>
  <c r="EW48" i="30"/>
  <c r="CS44" i="30"/>
  <c r="FY44" i="30"/>
  <c r="CF44" i="30"/>
  <c r="FR44" i="30"/>
  <c r="BV44" i="30"/>
  <c r="BX44" i="30" s="1"/>
  <c r="FM44" i="30"/>
  <c r="BI44" i="30"/>
  <c r="BP44" i="30" s="1"/>
  <c r="EW44" i="30"/>
  <c r="U44" i="30"/>
  <c r="ES44" i="30"/>
  <c r="HN44" i="30"/>
  <c r="EN44" i="30"/>
  <c r="EM44" i="30"/>
  <c r="GY44" i="30"/>
  <c r="EA44" i="30"/>
  <c r="DZ44" i="30" s="1"/>
  <c r="GG44" i="30"/>
  <c r="GC44" i="30" s="1"/>
  <c r="HH28" i="30"/>
  <c r="GE28" i="30"/>
  <c r="ES28" i="30"/>
  <c r="CS28" i="30"/>
  <c r="GM28" i="30"/>
  <c r="DD31" i="30"/>
  <c r="GQ33" i="30"/>
  <c r="CT33" i="30"/>
  <c r="HR33" i="30"/>
  <c r="T33" i="30"/>
  <c r="HI33" i="30"/>
  <c r="DN35" i="30"/>
  <c r="L36" i="30"/>
  <c r="AL36" i="30" s="1"/>
  <c r="AS36" i="30" s="1"/>
  <c r="DX48" i="30"/>
  <c r="DN48" i="30"/>
  <c r="CF48" i="30"/>
  <c r="BW48" i="30"/>
  <c r="Q48" i="30"/>
  <c r="HR48" i="30"/>
  <c r="J48" i="30"/>
  <c r="HG48" i="30" s="1"/>
  <c r="HF52" i="30"/>
  <c r="EJ52" i="30"/>
  <c r="DS52" i="30"/>
  <c r="FN86" i="30"/>
  <c r="FQ86" i="30"/>
  <c r="DC90" i="30"/>
  <c r="GQ29" i="30"/>
  <c r="HR29" i="30"/>
  <c r="T29" i="30"/>
  <c r="HI29" i="30"/>
  <c r="CT29" i="30"/>
  <c r="CG27" i="30"/>
  <c r="GZ33" i="30"/>
  <c r="GY34" i="30"/>
  <c r="EM35" i="30"/>
  <c r="HN39" i="30"/>
  <c r="FY39" i="30"/>
  <c r="CS39" i="30"/>
  <c r="HQ39" i="30"/>
  <c r="FT39" i="30"/>
  <c r="FS39" i="30" s="1"/>
  <c r="CG39" i="30"/>
  <c r="BJ39" i="30"/>
  <c r="BN39" i="30" s="1"/>
  <c r="HH39" i="30"/>
  <c r="U39" i="30"/>
  <c r="HE39" i="30"/>
  <c r="FM39" i="30"/>
  <c r="GY39" i="30"/>
  <c r="EX39" i="30"/>
  <c r="GV39" i="30"/>
  <c r="ES39" i="30"/>
  <c r="GM39" i="30"/>
  <c r="EM39" i="30"/>
  <c r="GF39" i="30"/>
  <c r="DM39" i="30"/>
  <c r="DC39" i="30"/>
  <c r="EU40" i="30"/>
  <c r="EK40" i="30"/>
  <c r="EJ40" i="30"/>
  <c r="DS40" i="30"/>
  <c r="DI40" i="30"/>
  <c r="HO40" i="30"/>
  <c r="HS40" i="30" s="1"/>
  <c r="CB40" i="30"/>
  <c r="HF40" i="30"/>
  <c r="GA40" i="30"/>
  <c r="EY40" i="30"/>
  <c r="DI41" i="30"/>
  <c r="DC27" i="30"/>
  <c r="DE27" i="30" s="1"/>
  <c r="GF27" i="30"/>
  <c r="GH27" i="30" s="1"/>
  <c r="FZ27" i="30" s="1"/>
  <c r="DC29" i="30"/>
  <c r="DE29" i="30" s="1"/>
  <c r="GF29" i="30"/>
  <c r="GH29" i="30" s="1"/>
  <c r="FZ29" i="30" s="1"/>
  <c r="DC31" i="30"/>
  <c r="DE31" i="30" s="1"/>
  <c r="GF31" i="30"/>
  <c r="GH31" i="30" s="1"/>
  <c r="FZ31" i="30" s="1"/>
  <c r="DC33" i="30"/>
  <c r="DE33" i="30" s="1"/>
  <c r="GF33" i="30"/>
  <c r="GH33" i="30" s="1"/>
  <c r="FZ33" i="30" s="1"/>
  <c r="DC35" i="30"/>
  <c r="GF35" i="30"/>
  <c r="GH35" i="30" s="1"/>
  <c r="FZ35" i="30" s="1"/>
  <c r="DC37" i="30"/>
  <c r="DE37" i="30" s="1"/>
  <c r="DF37" i="30" s="1"/>
  <c r="GF37" i="30"/>
  <c r="GM38" i="30"/>
  <c r="U41" i="30"/>
  <c r="HH41" i="30"/>
  <c r="CB42" i="30"/>
  <c r="EY42" i="30"/>
  <c r="ES43" i="30"/>
  <c r="HE43" i="30"/>
  <c r="DD44" i="30"/>
  <c r="U45" i="30"/>
  <c r="S45" i="30" s="1"/>
  <c r="ES45" i="30"/>
  <c r="GY45" i="30"/>
  <c r="GS45" i="30" s="1"/>
  <c r="DS46" i="30"/>
  <c r="FT47" i="30"/>
  <c r="FQ47" i="30" s="1"/>
  <c r="CS49" i="30"/>
  <c r="CU49" i="30" s="1"/>
  <c r="FY49" i="30"/>
  <c r="HH49" i="30"/>
  <c r="DG51" i="30"/>
  <c r="CZ51" i="30" s="1"/>
  <c r="GF51" i="30"/>
  <c r="GH51" i="30" s="1"/>
  <c r="FZ51" i="30" s="1"/>
  <c r="EI53" i="30"/>
  <c r="GM53" i="30"/>
  <c r="U55" i="30"/>
  <c r="FT55" i="30"/>
  <c r="FQ55" i="30" s="1"/>
  <c r="ES57" i="30"/>
  <c r="GZ57" i="30"/>
  <c r="DM59" i="30"/>
  <c r="GM59" i="30"/>
  <c r="CT61" i="30"/>
  <c r="GE61" i="30"/>
  <c r="U63" i="30"/>
  <c r="FT63" i="30"/>
  <c r="FQ63" i="30" s="1"/>
  <c r="ES65" i="30"/>
  <c r="GZ65" i="30"/>
  <c r="DM67" i="30"/>
  <c r="GM67" i="30"/>
  <c r="CT69" i="30"/>
  <c r="GG69" i="30"/>
  <c r="GC69" i="30" s="1"/>
  <c r="HR72" i="30"/>
  <c r="HN75" i="30"/>
  <c r="GV75" i="30"/>
  <c r="EI75" i="30"/>
  <c r="FT75" i="30"/>
  <c r="FQ75" i="30" s="1"/>
  <c r="U75" i="30"/>
  <c r="EM75" i="30"/>
  <c r="HE75" i="30"/>
  <c r="FM77" i="30"/>
  <c r="HQ77" i="30"/>
  <c r="U81" i="30"/>
  <c r="CS83" i="30"/>
  <c r="CU83" i="30" s="1"/>
  <c r="CV83" i="30" s="1"/>
  <c r="GF83" i="30"/>
  <c r="GH83" i="30" s="1"/>
  <c r="FZ83" i="30" s="1"/>
  <c r="BJ87" i="30"/>
  <c r="DD87" i="30"/>
  <c r="EI87" i="30"/>
  <c r="FT88" i="30"/>
  <c r="FS88" i="30" s="1"/>
  <c r="EM89" i="30"/>
  <c r="HN89" i="30"/>
  <c r="CT90" i="30"/>
  <c r="HI94" i="30"/>
  <c r="CG94" i="30"/>
  <c r="GQ97" i="30"/>
  <c r="HR97" i="30"/>
  <c r="J97" i="30"/>
  <c r="GX97" i="30" s="1"/>
  <c r="FT100" i="30"/>
  <c r="FQ100" i="30" s="1"/>
  <c r="GN137" i="30"/>
  <c r="HF137" i="30"/>
  <c r="EJ137" i="30"/>
  <c r="DS137" i="30"/>
  <c r="HH168" i="30"/>
  <c r="GM168" i="30"/>
  <c r="GE168" i="30"/>
  <c r="GY168" i="30"/>
  <c r="ES168" i="30"/>
  <c r="CS168" i="30"/>
  <c r="CS42" i="30"/>
  <c r="FR42" i="30"/>
  <c r="FM43" i="30"/>
  <c r="HQ43" i="30"/>
  <c r="GE49" i="30"/>
  <c r="HQ49" i="30"/>
  <c r="T53" i="30"/>
  <c r="S53" i="30" s="1"/>
  <c r="ES53" i="30"/>
  <c r="GV53" i="30"/>
  <c r="DN54" i="30"/>
  <c r="T57" i="30"/>
  <c r="FM57" i="30"/>
  <c r="HH57" i="30"/>
  <c r="HR60" i="30"/>
  <c r="GG61" i="30"/>
  <c r="GC61" i="30" s="1"/>
  <c r="T65" i="30"/>
  <c r="FM65" i="30"/>
  <c r="HH65" i="30"/>
  <c r="HR68" i="30"/>
  <c r="HR70" i="30"/>
  <c r="GS71" i="30"/>
  <c r="CU73" i="30"/>
  <c r="CV73" i="30" s="1"/>
  <c r="T77" i="30"/>
  <c r="FY77" i="30"/>
  <c r="DC83" i="30"/>
  <c r="GM83" i="30"/>
  <c r="GZ85" i="30"/>
  <c r="GS85" i="30" s="1"/>
  <c r="DD85" i="30"/>
  <c r="DD90" i="30"/>
  <c r="DE90" i="30" s="1"/>
  <c r="HF91" i="30"/>
  <c r="HJ91" i="30" s="1"/>
  <c r="EV91" i="30"/>
  <c r="HN92" i="30"/>
  <c r="HQ92" i="30"/>
  <c r="FT92" i="30"/>
  <c r="HE92" i="30"/>
  <c r="EX92" i="30"/>
  <c r="GY92" i="30"/>
  <c r="ES92" i="30"/>
  <c r="U92" i="30"/>
  <c r="GE92" i="30"/>
  <c r="FY92" i="30"/>
  <c r="EI92" i="30"/>
  <c r="HR93" i="30"/>
  <c r="DN93" i="30"/>
  <c r="GQ99" i="30"/>
  <c r="HR99" i="30"/>
  <c r="DN99" i="30"/>
  <c r="J99" i="30"/>
  <c r="HG99" i="30" s="1"/>
  <c r="GY100" i="30"/>
  <c r="GQ146" i="30"/>
  <c r="DN146" i="30"/>
  <c r="DD146" i="30"/>
  <c r="CT146" i="30"/>
  <c r="HR146" i="30"/>
  <c r="CG146" i="30"/>
  <c r="HI146" i="30"/>
  <c r="T146" i="30"/>
  <c r="GZ146" i="30"/>
  <c r="HI57" i="30"/>
  <c r="DM61" i="30"/>
  <c r="GM61" i="30"/>
  <c r="HI65" i="30"/>
  <c r="HN69" i="30"/>
  <c r="GF69" i="30"/>
  <c r="GH69" i="30" s="1"/>
  <c r="FZ69" i="30" s="1"/>
  <c r="ES69" i="30"/>
  <c r="DM69" i="30"/>
  <c r="GY69" i="30"/>
  <c r="GY83" i="30"/>
  <c r="GQ92" i="30"/>
  <c r="DD92" i="30"/>
  <c r="CT92" i="30"/>
  <c r="EM92" i="30"/>
  <c r="EI27" i="30"/>
  <c r="HE27" i="30"/>
  <c r="EI29" i="30"/>
  <c r="HE29" i="30"/>
  <c r="EI31" i="30"/>
  <c r="HE31" i="30"/>
  <c r="EI33" i="30"/>
  <c r="HE33" i="30"/>
  <c r="EI35" i="30"/>
  <c r="HE35" i="30"/>
  <c r="EI37" i="30"/>
  <c r="HE37" i="30"/>
  <c r="CS38" i="30"/>
  <c r="HA42" i="30"/>
  <c r="DW42" i="30"/>
  <c r="GM42" i="30"/>
  <c r="BW43" i="30"/>
  <c r="FY43" i="30"/>
  <c r="HI44" i="30"/>
  <c r="CS45" i="30"/>
  <c r="CU45" i="30" s="1"/>
  <c r="FY45" i="30"/>
  <c r="FO46" i="30"/>
  <c r="DC47" i="30"/>
  <c r="GG47" i="30"/>
  <c r="GC47" i="30" s="1"/>
  <c r="DD49" i="30"/>
  <c r="DE49" i="30" s="1"/>
  <c r="GG49" i="30"/>
  <c r="GC49" i="30" s="1"/>
  <c r="ES51" i="30"/>
  <c r="GV51" i="30"/>
  <c r="CG53" i="30"/>
  <c r="EX53" i="30"/>
  <c r="GZ53" i="30"/>
  <c r="GS53" i="30" s="1"/>
  <c r="DC55" i="30"/>
  <c r="GF55" i="30"/>
  <c r="GH55" i="30" s="1"/>
  <c r="FZ55" i="30" s="1"/>
  <c r="CG57" i="30"/>
  <c r="FY57" i="30"/>
  <c r="HQ57" i="30"/>
  <c r="J59" i="30"/>
  <c r="GO59" i="30" s="1"/>
  <c r="EI61" i="30"/>
  <c r="GV61" i="30"/>
  <c r="DC63" i="30"/>
  <c r="GF63" i="30"/>
  <c r="GH63" i="30" s="1"/>
  <c r="FZ63" i="30" s="1"/>
  <c r="CG65" i="30"/>
  <c r="FY65" i="30"/>
  <c r="HQ65" i="30"/>
  <c r="J67" i="30"/>
  <c r="GS69" i="30"/>
  <c r="EI69" i="30"/>
  <c r="HE69" i="30"/>
  <c r="GQ76" i="30"/>
  <c r="DN76" i="30"/>
  <c r="CG77" i="30"/>
  <c r="CK77" i="30" s="1"/>
  <c r="GE77" i="30"/>
  <c r="CT79" i="30"/>
  <c r="CU79" i="30" s="1"/>
  <c r="CV79" i="30" s="1"/>
  <c r="GS83" i="30"/>
  <c r="U86" i="30"/>
  <c r="GF86" i="30"/>
  <c r="Q87" i="30"/>
  <c r="U88" i="30"/>
  <c r="GM88" i="30"/>
  <c r="U89" i="30"/>
  <c r="FM89" i="30"/>
  <c r="GQ90" i="30"/>
  <c r="FM92" i="30"/>
  <c r="GQ132" i="30"/>
  <c r="DN132" i="30"/>
  <c r="DD132" i="30"/>
  <c r="CT132" i="30"/>
  <c r="HR132" i="30"/>
  <c r="CG132" i="30"/>
  <c r="HI132" i="30"/>
  <c r="T132" i="30"/>
  <c r="GZ132" i="30"/>
  <c r="CS43" i="30"/>
  <c r="CU43" i="30" s="1"/>
  <c r="CV43" i="30" s="1"/>
  <c r="GE43" i="30"/>
  <c r="DM49" i="30"/>
  <c r="GM49" i="30"/>
  <c r="HR54" i="30"/>
  <c r="J56" i="30"/>
  <c r="HG56" i="30" s="1"/>
  <c r="EM61" i="30"/>
  <c r="GY61" i="30"/>
  <c r="J64" i="30"/>
  <c r="HG64" i="30" s="1"/>
  <c r="EM69" i="30"/>
  <c r="HH69" i="30"/>
  <c r="HN83" i="30"/>
  <c r="GV83" i="30"/>
  <c r="EI83" i="30"/>
  <c r="HQ83" i="30"/>
  <c r="FT83" i="30"/>
  <c r="FQ83" i="30" s="1"/>
  <c r="U83" i="30"/>
  <c r="EM83" i="30"/>
  <c r="HE83" i="30"/>
  <c r="BY87" i="30"/>
  <c r="HN100" i="30"/>
  <c r="HE100" i="30"/>
  <c r="EX100" i="30"/>
  <c r="ES100" i="30"/>
  <c r="GV100" i="30"/>
  <c r="DM100" i="30"/>
  <c r="GM100" i="30"/>
  <c r="DC100" i="30"/>
  <c r="GG100" i="30"/>
  <c r="GC100" i="30" s="1"/>
  <c r="GF100" i="30"/>
  <c r="CS100" i="30"/>
  <c r="GE100" i="30"/>
  <c r="FY100" i="30"/>
  <c r="HH100" i="30"/>
  <c r="FM100" i="30"/>
  <c r="GQ101" i="30"/>
  <c r="HR101" i="30"/>
  <c r="DN101" i="30"/>
  <c r="J101" i="30"/>
  <c r="HG101" i="30" s="1"/>
  <c r="GN141" i="30"/>
  <c r="HF141" i="30"/>
  <c r="EJ141" i="30"/>
  <c r="DS141" i="30"/>
  <c r="HN189" i="30"/>
  <c r="GE189" i="30"/>
  <c r="DC189" i="30"/>
  <c r="HQ189" i="30"/>
  <c r="FY189" i="30"/>
  <c r="HH189" i="30"/>
  <c r="FT189" i="30"/>
  <c r="CS189" i="30"/>
  <c r="HE189" i="30"/>
  <c r="FM189" i="30"/>
  <c r="U189" i="30"/>
  <c r="GY189" i="30"/>
  <c r="EX189" i="30"/>
  <c r="GV189" i="30"/>
  <c r="ES189" i="30"/>
  <c r="EM189" i="30"/>
  <c r="GM189" i="30"/>
  <c r="EI189" i="30"/>
  <c r="GF189" i="30"/>
  <c r="GG189" i="30"/>
  <c r="GC189" i="30" s="1"/>
  <c r="DM189" i="30"/>
  <c r="EJ32" i="30"/>
  <c r="EX33" i="30"/>
  <c r="EJ34" i="30"/>
  <c r="EX35" i="30"/>
  <c r="EJ36" i="30"/>
  <c r="EX37" i="30"/>
  <c r="EJ38" i="30"/>
  <c r="GG41" i="30"/>
  <c r="GC41" i="30" s="1"/>
  <c r="EA42" i="30"/>
  <c r="DZ42" i="30" s="1"/>
  <c r="EE42" i="30" s="1"/>
  <c r="HE42" i="30"/>
  <c r="GF43" i="30"/>
  <c r="DC45" i="30"/>
  <c r="GE45" i="30"/>
  <c r="GG46" i="30"/>
  <c r="GC46" i="30" s="1"/>
  <c r="DM47" i="30"/>
  <c r="GV47" i="30"/>
  <c r="EI49" i="30"/>
  <c r="GO49" i="30"/>
  <c r="CG51" i="30"/>
  <c r="EX51" i="30"/>
  <c r="GS51" i="30"/>
  <c r="CT53" i="30"/>
  <c r="CU53" i="30" s="1"/>
  <c r="CV53" i="30" s="1"/>
  <c r="FT53" i="30"/>
  <c r="FQ53" i="30" s="1"/>
  <c r="HH53" i="30"/>
  <c r="DM55" i="30"/>
  <c r="GM55" i="30"/>
  <c r="CT57" i="30"/>
  <c r="CU57" i="30" s="1"/>
  <c r="CV57" i="30" s="1"/>
  <c r="GE57" i="30"/>
  <c r="ES61" i="30"/>
  <c r="GZ61" i="30"/>
  <c r="GS61" i="30" s="1"/>
  <c r="DM63" i="30"/>
  <c r="GM63" i="30"/>
  <c r="CT65" i="30"/>
  <c r="CU65" i="30" s="1"/>
  <c r="CV65" i="30" s="1"/>
  <c r="GE65" i="30"/>
  <c r="EX69" i="30"/>
  <c r="HI69" i="30"/>
  <c r="T73" i="30"/>
  <c r="CT77" i="30"/>
  <c r="CU77" i="30" s="1"/>
  <c r="CV77" i="30" s="1"/>
  <c r="GM77" i="30"/>
  <c r="DN78" i="30"/>
  <c r="DD79" i="30"/>
  <c r="HN81" i="30"/>
  <c r="HE81" i="30"/>
  <c r="EX81" i="30"/>
  <c r="GE81" i="30"/>
  <c r="EI81" i="30"/>
  <c r="GS81" i="30"/>
  <c r="ES83" i="30"/>
  <c r="HH83" i="30"/>
  <c r="T85" i="30"/>
  <c r="DC86" i="30"/>
  <c r="GM86" i="30"/>
  <c r="FY87" i="30"/>
  <c r="DM88" i="30"/>
  <c r="GV88" i="30"/>
  <c r="BJ89" i="30"/>
  <c r="T90" i="30"/>
  <c r="S90" i="30" s="1"/>
  <c r="GZ90" i="30"/>
  <c r="GS90" i="30" s="1"/>
  <c r="BW93" i="30"/>
  <c r="DS95" i="30"/>
  <c r="GN143" i="30"/>
  <c r="HF143" i="30"/>
  <c r="EJ143" i="30"/>
  <c r="HN167" i="30"/>
  <c r="GV167" i="30"/>
  <c r="HQ167" i="30"/>
  <c r="FM167" i="30"/>
  <c r="HH167" i="30"/>
  <c r="DM167" i="30"/>
  <c r="HE167" i="30"/>
  <c r="DC167" i="30"/>
  <c r="GG167" i="30"/>
  <c r="GC167" i="30" s="1"/>
  <c r="GF167" i="30"/>
  <c r="CS167" i="30"/>
  <c r="FY167" i="30"/>
  <c r="U167" i="30"/>
  <c r="FT167" i="30"/>
  <c r="EX167" i="30"/>
  <c r="EI167" i="30"/>
  <c r="EX27" i="30"/>
  <c r="EJ28" i="30"/>
  <c r="EX29" i="30"/>
  <c r="EJ30" i="30"/>
  <c r="EX31" i="30"/>
  <c r="EK26" i="30"/>
  <c r="J27" i="30"/>
  <c r="FM27" i="30"/>
  <c r="HQ27" i="30"/>
  <c r="EK28" i="30"/>
  <c r="J29" i="30"/>
  <c r="FM29" i="30"/>
  <c r="HQ29" i="30"/>
  <c r="EK30" i="30"/>
  <c r="J31" i="30"/>
  <c r="GX31" i="30" s="1"/>
  <c r="FM31" i="30"/>
  <c r="HQ31" i="30"/>
  <c r="EK32" i="30"/>
  <c r="J33" i="30"/>
  <c r="FM33" i="30"/>
  <c r="HQ33" i="30"/>
  <c r="EK34" i="30"/>
  <c r="J35" i="30"/>
  <c r="FM35" i="30"/>
  <c r="HQ35" i="30"/>
  <c r="EK36" i="30"/>
  <c r="J37" i="30"/>
  <c r="FP37" i="30" s="1"/>
  <c r="FM37" i="30"/>
  <c r="HQ37" i="30"/>
  <c r="EK38" i="30"/>
  <c r="ES41" i="30"/>
  <c r="GM41" i="30"/>
  <c r="Q42" i="30"/>
  <c r="EI42" i="30"/>
  <c r="GG43" i="30"/>
  <c r="GC43" i="30" s="1"/>
  <c r="GF45" i="30"/>
  <c r="GH45" i="30" s="1"/>
  <c r="FZ45" i="30" s="1"/>
  <c r="GW46" i="30"/>
  <c r="EI47" i="30"/>
  <c r="GY47" i="30"/>
  <c r="GS47" i="30" s="1"/>
  <c r="EM49" i="30"/>
  <c r="CB50" i="30"/>
  <c r="CS51" i="30"/>
  <c r="FM51" i="30"/>
  <c r="HE51" i="30"/>
  <c r="FY53" i="30"/>
  <c r="HI53" i="30"/>
  <c r="EI55" i="30"/>
  <c r="GV55" i="30"/>
  <c r="DN56" i="30"/>
  <c r="DC57" i="30"/>
  <c r="GF57" i="30"/>
  <c r="GH57" i="30" s="1"/>
  <c r="FZ57" i="30" s="1"/>
  <c r="FY59" i="30"/>
  <c r="HQ59" i="30"/>
  <c r="J61" i="30"/>
  <c r="EX61" i="30"/>
  <c r="HE61" i="30"/>
  <c r="EI63" i="30"/>
  <c r="GV63" i="30"/>
  <c r="DN64" i="30"/>
  <c r="DC65" i="30"/>
  <c r="GF65" i="30"/>
  <c r="J69" i="30"/>
  <c r="FM69" i="30"/>
  <c r="HQ69" i="30"/>
  <c r="J71" i="30"/>
  <c r="CS75" i="30"/>
  <c r="GF75" i="30"/>
  <c r="GH75" i="30" s="1"/>
  <c r="FZ75" i="30" s="1"/>
  <c r="DD77" i="30"/>
  <c r="GV77" i="30"/>
  <c r="HR78" i="30"/>
  <c r="GZ79" i="30"/>
  <c r="GS79" i="30" s="1"/>
  <c r="CU81" i="30"/>
  <c r="CV81" i="30" s="1"/>
  <c r="EM81" i="30"/>
  <c r="HH81" i="30"/>
  <c r="EX83" i="30"/>
  <c r="GQ85" i="30"/>
  <c r="HE87" i="30"/>
  <c r="EI88" i="30"/>
  <c r="GY88" i="30"/>
  <c r="BV89" i="30"/>
  <c r="GG89" i="30"/>
  <c r="GC89" i="30" s="1"/>
  <c r="EA91" i="30"/>
  <c r="DZ91" i="30" s="1"/>
  <c r="BJ92" i="30"/>
  <c r="GF92" i="30"/>
  <c r="HF95" i="30"/>
  <c r="HO158" i="30"/>
  <c r="HS158" i="30" s="1"/>
  <c r="FE158" i="30"/>
  <c r="EJ158" i="30"/>
  <c r="DS158" i="30"/>
  <c r="CB158" i="30"/>
  <c r="L158" i="30"/>
  <c r="AL158" i="30" s="1"/>
  <c r="HF158" i="30"/>
  <c r="GW158" i="30"/>
  <c r="EK158" i="30"/>
  <c r="ES38" i="30"/>
  <c r="BI42" i="30"/>
  <c r="EM42" i="30"/>
  <c r="EF42" i="30" s="1"/>
  <c r="HN42" i="30"/>
  <c r="DC43" i="30"/>
  <c r="DE43" i="30" s="1"/>
  <c r="GM43" i="30"/>
  <c r="EM47" i="30"/>
  <c r="HE47" i="30"/>
  <c r="ES49" i="30"/>
  <c r="GV49" i="30"/>
  <c r="DS50" i="30"/>
  <c r="CU51" i="30"/>
  <c r="CV51" i="30" s="1"/>
  <c r="FT51" i="30"/>
  <c r="FN51" i="30" s="1"/>
  <c r="HH51" i="30"/>
  <c r="DC53" i="30"/>
  <c r="HQ53" i="30"/>
  <c r="EM55" i="30"/>
  <c r="GY55" i="30"/>
  <c r="HR56" i="30"/>
  <c r="GG57" i="30"/>
  <c r="GC57" i="30" s="1"/>
  <c r="FM61" i="30"/>
  <c r="HH61" i="30"/>
  <c r="EM63" i="30"/>
  <c r="GY63" i="30"/>
  <c r="GS63" i="30" s="1"/>
  <c r="HR64" i="30"/>
  <c r="GG65" i="30"/>
  <c r="GC65" i="30" s="1"/>
  <c r="CW67" i="30"/>
  <c r="CP67" i="30" s="1"/>
  <c r="T69" i="30"/>
  <c r="FT69" i="30"/>
  <c r="FQ69" i="30" s="1"/>
  <c r="T71" i="30"/>
  <c r="CG73" i="30"/>
  <c r="CU75" i="30"/>
  <c r="CV75" i="30" s="1"/>
  <c r="HR76" i="30"/>
  <c r="DM77" i="30"/>
  <c r="EM79" i="30"/>
  <c r="ES81" i="30"/>
  <c r="FM83" i="30"/>
  <c r="GQ84" i="30"/>
  <c r="HR84" i="30"/>
  <c r="CG85" i="30"/>
  <c r="CK85" i="30" s="1"/>
  <c r="DM86" i="30"/>
  <c r="ES88" i="30"/>
  <c r="CS89" i="30"/>
  <c r="BJ90" i="30"/>
  <c r="EK91" i="30"/>
  <c r="BW92" i="30"/>
  <c r="GG92" i="30"/>
  <c r="GC92" i="30" s="1"/>
  <c r="HN102" i="30"/>
  <c r="HE102" i="30"/>
  <c r="EX102" i="30"/>
  <c r="ES102" i="30"/>
  <c r="GV102" i="30"/>
  <c r="DM102" i="30"/>
  <c r="GM102" i="30"/>
  <c r="DC102" i="30"/>
  <c r="GG102" i="30"/>
  <c r="GC102" i="30" s="1"/>
  <c r="GF102" i="30"/>
  <c r="CS102" i="30"/>
  <c r="GE102" i="30"/>
  <c r="FY102" i="30"/>
  <c r="HH102" i="30"/>
  <c r="FM102" i="30"/>
  <c r="GN150" i="30"/>
  <c r="FO150" i="30"/>
  <c r="EK150" i="30"/>
  <c r="EJ150" i="30"/>
  <c r="DS150" i="30"/>
  <c r="CB150" i="30"/>
  <c r="HO150" i="30"/>
  <c r="HS150" i="30" s="1"/>
  <c r="GA150" i="30"/>
  <c r="GN152" i="30"/>
  <c r="GA152" i="30"/>
  <c r="FO152" i="30"/>
  <c r="L152" i="30"/>
  <c r="AL152" i="30" s="1"/>
  <c r="EK152" i="30"/>
  <c r="EJ152" i="30"/>
  <c r="HO152" i="30"/>
  <c r="HS152" i="30" s="1"/>
  <c r="HF152" i="30"/>
  <c r="DS152" i="30"/>
  <c r="GN154" i="30"/>
  <c r="FO154" i="30"/>
  <c r="EK154" i="30"/>
  <c r="EJ154" i="30"/>
  <c r="DS154" i="30"/>
  <c r="HO154" i="30"/>
  <c r="HS154" i="30" s="1"/>
  <c r="CB154" i="30"/>
  <c r="HF154" i="30"/>
  <c r="GA154" i="30"/>
  <c r="HH156" i="30"/>
  <c r="CS156" i="30"/>
  <c r="CF156" i="30"/>
  <c r="GY156" i="30"/>
  <c r="GM156" i="30"/>
  <c r="GE156" i="30"/>
  <c r="L156" i="30"/>
  <c r="AL156" i="30" s="1"/>
  <c r="ES156" i="30"/>
  <c r="DM43" i="30"/>
  <c r="EX49" i="30"/>
  <c r="GY49" i="30"/>
  <c r="GS49" i="30" s="1"/>
  <c r="GE53" i="30"/>
  <c r="GS55" i="30"/>
  <c r="DM57" i="30"/>
  <c r="GM57" i="30"/>
  <c r="U61" i="30"/>
  <c r="FT61" i="30"/>
  <c r="FQ61" i="30" s="1"/>
  <c r="DM65" i="30"/>
  <c r="GM65" i="30"/>
  <c r="U69" i="30"/>
  <c r="FY69" i="30"/>
  <c r="HN77" i="30"/>
  <c r="GF77" i="30"/>
  <c r="GH77" i="30" s="1"/>
  <c r="FZ77" i="30" s="1"/>
  <c r="DC77" i="30"/>
  <c r="DE77" i="30" s="1"/>
  <c r="DF77" i="30" s="1"/>
  <c r="ES77" i="30"/>
  <c r="EI77" i="30"/>
  <c r="HE77" i="30"/>
  <c r="FY83" i="30"/>
  <c r="HG88" i="30"/>
  <c r="GX89" i="30"/>
  <c r="HA89" i="30" s="1"/>
  <c r="CG90" i="30"/>
  <c r="CK90" i="30" s="1"/>
  <c r="CG92" i="30"/>
  <c r="GM92" i="30"/>
  <c r="GN129" i="30"/>
  <c r="EJ129" i="30"/>
  <c r="DS129" i="30"/>
  <c r="DS143" i="30"/>
  <c r="BX42" i="30"/>
  <c r="BY42" i="30" s="1"/>
  <c r="GV43" i="30"/>
  <c r="CG61" i="30"/>
  <c r="FY61" i="30"/>
  <c r="HQ61" i="30"/>
  <c r="CG69" i="30"/>
  <c r="GS77" i="30"/>
  <c r="EM77" i="30"/>
  <c r="CT85" i="30"/>
  <c r="CU85" i="30" s="1"/>
  <c r="CV85" i="30" s="1"/>
  <c r="HR85" i="30"/>
  <c r="HI90" i="30"/>
  <c r="HB90" i="30" s="1"/>
  <c r="U100" i="30"/>
  <c r="CY128" i="30"/>
  <c r="ET128" i="30"/>
  <c r="GQ162" i="30"/>
  <c r="DN162" i="30"/>
  <c r="HR162" i="30"/>
  <c r="HI162" i="30"/>
  <c r="DD162" i="30"/>
  <c r="J162" i="30"/>
  <c r="HG162" i="30" s="1"/>
  <c r="GE38" i="30"/>
  <c r="HE41" i="30"/>
  <c r="EI43" i="30"/>
  <c r="GY43" i="30"/>
  <c r="EM45" i="30"/>
  <c r="GV45" i="30"/>
  <c r="DI46" i="30"/>
  <c r="FM47" i="30"/>
  <c r="HQ47" i="30"/>
  <c r="FT49" i="30"/>
  <c r="FQ49" i="30" s="1"/>
  <c r="HE49" i="30"/>
  <c r="GE51" i="30"/>
  <c r="DM53" i="30"/>
  <c r="GG53" i="30"/>
  <c r="GC53" i="30" s="1"/>
  <c r="FM55" i="30"/>
  <c r="HH55" i="30"/>
  <c r="EM57" i="30"/>
  <c r="GY57" i="30"/>
  <c r="HR58" i="30"/>
  <c r="J60" i="30"/>
  <c r="HG60" i="30" s="1"/>
  <c r="CS61" i="30"/>
  <c r="FM63" i="30"/>
  <c r="HH63" i="30"/>
  <c r="EM65" i="30"/>
  <c r="GY65" i="30"/>
  <c r="HR66" i="30"/>
  <c r="J68" i="30"/>
  <c r="HG68" i="30" s="1"/>
  <c r="CS69" i="30"/>
  <c r="GE69" i="30"/>
  <c r="J70" i="30"/>
  <c r="HG70" i="30" s="1"/>
  <c r="CT71" i="30"/>
  <c r="CU71" i="30" s="1"/>
  <c r="CV71" i="30" s="1"/>
  <c r="DD73" i="30"/>
  <c r="DE73" i="30" s="1"/>
  <c r="DF73" i="30" s="1"/>
  <c r="GS75" i="30"/>
  <c r="EX77" i="30"/>
  <c r="HI77" i="30"/>
  <c r="FY81" i="30"/>
  <c r="CG83" i="30"/>
  <c r="GE83" i="30"/>
  <c r="HN86" i="30"/>
  <c r="GV86" i="30"/>
  <c r="EI86" i="30"/>
  <c r="HQ86" i="30"/>
  <c r="FS86" i="30"/>
  <c r="FM86" i="30"/>
  <c r="HN87" i="30"/>
  <c r="ES87" i="30"/>
  <c r="GY87" i="30"/>
  <c r="HN88" i="30"/>
  <c r="HH88" i="30"/>
  <c r="GG88" i="30"/>
  <c r="GC88" i="30" s="1"/>
  <c r="DC88" i="30"/>
  <c r="DE88" i="30" s="1"/>
  <c r="FP88" i="30"/>
  <c r="FY89" i="30"/>
  <c r="CF89" i="30"/>
  <c r="GY89" i="30"/>
  <c r="EI89" i="30"/>
  <c r="EA89" i="30"/>
  <c r="DZ89" i="30" s="1"/>
  <c r="DC92" i="30"/>
  <c r="HH92" i="30"/>
  <c r="CY96" i="30"/>
  <c r="ET96" i="30"/>
  <c r="EV96" i="30" s="1"/>
  <c r="FP98" i="30"/>
  <c r="GB98" i="30"/>
  <c r="EI100" i="30"/>
  <c r="GN127" i="30"/>
  <c r="DS127" i="30"/>
  <c r="CB127" i="30"/>
  <c r="V127" i="30"/>
  <c r="HF127" i="30"/>
  <c r="HF129" i="30"/>
  <c r="FN149" i="30"/>
  <c r="FQ149" i="30"/>
  <c r="DM71" i="30"/>
  <c r="DO71" i="30" s="1"/>
  <c r="DP71" i="30" s="1"/>
  <c r="GM71" i="30"/>
  <c r="DM79" i="30"/>
  <c r="DO79" i="30" s="1"/>
  <c r="DP79" i="30" s="1"/>
  <c r="GM79" i="30"/>
  <c r="J85" i="30"/>
  <c r="DM94" i="30"/>
  <c r="GM94" i="30"/>
  <c r="DN95" i="30"/>
  <c r="CG96" i="30"/>
  <c r="FY96" i="30"/>
  <c r="EA97" i="30"/>
  <c r="DZ97" i="30" s="1"/>
  <c r="U98" i="30"/>
  <c r="FT98" i="30"/>
  <c r="FQ98" i="30" s="1"/>
  <c r="HH98" i="30"/>
  <c r="FM104" i="30"/>
  <c r="HH104" i="30"/>
  <c r="FM106" i="30"/>
  <c r="HH106" i="30"/>
  <c r="FM108" i="30"/>
  <c r="HH108" i="30"/>
  <c r="FM110" i="30"/>
  <c r="HH110" i="30"/>
  <c r="FM112" i="30"/>
  <c r="HH112" i="30"/>
  <c r="FM114" i="30"/>
  <c r="HH114" i="30"/>
  <c r="FM116" i="30"/>
  <c r="HH116" i="30"/>
  <c r="FM118" i="30"/>
  <c r="HH118" i="30"/>
  <c r="U120" i="30"/>
  <c r="U121" i="30"/>
  <c r="FS121" i="30"/>
  <c r="HI121" i="30"/>
  <c r="EK122" i="30"/>
  <c r="J123" i="30"/>
  <c r="EN123" i="30"/>
  <c r="T124" i="30"/>
  <c r="BI125" i="30"/>
  <c r="BP125" i="30" s="1"/>
  <c r="GF125" i="30"/>
  <c r="T126" i="30"/>
  <c r="DW127" i="30"/>
  <c r="CG128" i="30"/>
  <c r="HI128" i="30"/>
  <c r="GP129" i="30"/>
  <c r="CY130" i="30"/>
  <c r="HR130" i="30"/>
  <c r="EX132" i="30"/>
  <c r="T134" i="30"/>
  <c r="HH134" i="30"/>
  <c r="HF135" i="30"/>
  <c r="DD136" i="30"/>
  <c r="GZ138" i="30"/>
  <c r="DS139" i="30"/>
  <c r="DC140" i="30"/>
  <c r="DE140" i="30" s="1"/>
  <c r="DF140" i="30" s="1"/>
  <c r="GF142" i="30"/>
  <c r="DN143" i="30"/>
  <c r="CG144" i="30"/>
  <c r="HR144" i="30"/>
  <c r="EX146" i="30"/>
  <c r="U149" i="30"/>
  <c r="DC151" i="30"/>
  <c r="DE151" i="30" s="1"/>
  <c r="GV151" i="30"/>
  <c r="BV152" i="30"/>
  <c r="GE152" i="30"/>
  <c r="CG153" i="30"/>
  <c r="FY153" i="30"/>
  <c r="T155" i="30"/>
  <c r="FM155" i="30"/>
  <c r="HQ155" i="30"/>
  <c r="DS156" i="30"/>
  <c r="EX157" i="30"/>
  <c r="HI157" i="30"/>
  <c r="T161" i="30"/>
  <c r="T163" i="30"/>
  <c r="HH163" i="30"/>
  <c r="T169" i="30"/>
  <c r="GZ169" i="30"/>
  <c r="GM171" i="30"/>
  <c r="FY173" i="30"/>
  <c r="HF180" i="30"/>
  <c r="FO180" i="30"/>
  <c r="EJ180" i="30"/>
  <c r="DS180" i="30"/>
  <c r="V180" i="30"/>
  <c r="FM183" i="30"/>
  <c r="CT96" i="30"/>
  <c r="CU96" i="30" s="1"/>
  <c r="CV96" i="30" s="1"/>
  <c r="FR97" i="30"/>
  <c r="T100" i="30"/>
  <c r="T102" i="30"/>
  <c r="T104" i="30"/>
  <c r="FY104" i="30"/>
  <c r="T106" i="30"/>
  <c r="FY106" i="30"/>
  <c r="T108" i="30"/>
  <c r="FY108" i="30"/>
  <c r="T110" i="30"/>
  <c r="FY110" i="30"/>
  <c r="T112" i="30"/>
  <c r="FY112" i="30"/>
  <c r="T114" i="30"/>
  <c r="FY114" i="30"/>
  <c r="T116" i="30"/>
  <c r="FY116" i="30"/>
  <c r="T118" i="30"/>
  <c r="FY118" i="30"/>
  <c r="DI120" i="30"/>
  <c r="CG121" i="30"/>
  <c r="EY122" i="30"/>
  <c r="BJ123" i="30"/>
  <c r="EX123" i="30"/>
  <c r="DD124" i="30"/>
  <c r="CF125" i="30"/>
  <c r="EN127" i="30"/>
  <c r="DC128" i="30"/>
  <c r="DE128" i="30" s="1"/>
  <c r="DF128" i="30" s="1"/>
  <c r="HR129" i="30"/>
  <c r="DD130" i="30"/>
  <c r="DN133" i="30"/>
  <c r="CG134" i="30"/>
  <c r="HR134" i="30"/>
  <c r="EX136" i="30"/>
  <c r="T138" i="30"/>
  <c r="HI138" i="30"/>
  <c r="DN140" i="30"/>
  <c r="DC144" i="30"/>
  <c r="DE144" i="30" s="1"/>
  <c r="DF144" i="30" s="1"/>
  <c r="CT147" i="30"/>
  <c r="DW148" i="30"/>
  <c r="DC153" i="30"/>
  <c r="GG153" i="30"/>
  <c r="GC153" i="30" s="1"/>
  <c r="L154" i="30"/>
  <c r="AL154" i="30" s="1"/>
  <c r="GM154" i="30"/>
  <c r="EK156" i="30"/>
  <c r="FQ157" i="30"/>
  <c r="GP158" i="30"/>
  <c r="HK158" i="30" s="1"/>
  <c r="CT161" i="30"/>
  <c r="CS163" i="30"/>
  <c r="HR167" i="30"/>
  <c r="DD167" i="30"/>
  <c r="T167" i="30"/>
  <c r="CG169" i="30"/>
  <c r="HI169" i="30"/>
  <c r="U171" i="30"/>
  <c r="HH171" i="30"/>
  <c r="GG173" i="30"/>
  <c r="GC173" i="30" s="1"/>
  <c r="GM183" i="30"/>
  <c r="ET204" i="30"/>
  <c r="CY204" i="30"/>
  <c r="GN204" i="30"/>
  <c r="GQ205" i="30"/>
  <c r="DN205" i="30"/>
  <c r="DD205" i="30"/>
  <c r="HR205" i="30"/>
  <c r="HI205" i="30"/>
  <c r="J205" i="30"/>
  <c r="GX205" i="30" s="1"/>
  <c r="U104" i="30"/>
  <c r="U106" i="30"/>
  <c r="U108" i="30"/>
  <c r="U110" i="30"/>
  <c r="U112" i="30"/>
  <c r="U114" i="30"/>
  <c r="U116" i="30"/>
  <c r="U118" i="30"/>
  <c r="CG138" i="30"/>
  <c r="HH172" i="30"/>
  <c r="GY172" i="30"/>
  <c r="GM172" i="30"/>
  <c r="HH194" i="30"/>
  <c r="GY194" i="30"/>
  <c r="GM194" i="30"/>
  <c r="GE194" i="30"/>
  <c r="ES194" i="30"/>
  <c r="CS194" i="30"/>
  <c r="EY225" i="30"/>
  <c r="EJ225" i="30"/>
  <c r="HF225" i="30"/>
  <c r="DS225" i="30"/>
  <c r="GW225" i="30"/>
  <c r="HA225" i="30" s="1"/>
  <c r="DI225" i="30"/>
  <c r="GW226" i="30"/>
  <c r="HA226" i="30" s="1"/>
  <c r="EY226" i="30"/>
  <c r="HF226" i="30"/>
  <c r="EJ226" i="30"/>
  <c r="DS226" i="30"/>
  <c r="DI226" i="30"/>
  <c r="L226" i="30"/>
  <c r="EU226" i="30"/>
  <c r="DM96" i="30"/>
  <c r="GF96" i="30"/>
  <c r="CU98" i="30"/>
  <c r="CW98" i="30" s="1"/>
  <c r="GE98" i="30"/>
  <c r="CG100" i="30"/>
  <c r="CG102" i="30"/>
  <c r="CG104" i="30"/>
  <c r="GE104" i="30"/>
  <c r="CG106" i="30"/>
  <c r="CK106" i="30" s="1"/>
  <c r="GE106" i="30"/>
  <c r="CG108" i="30"/>
  <c r="GE108" i="30"/>
  <c r="CG110" i="30"/>
  <c r="GE110" i="30"/>
  <c r="CG112" i="30"/>
  <c r="GE112" i="30"/>
  <c r="CG114" i="30"/>
  <c r="GE114" i="30"/>
  <c r="CG116" i="30"/>
  <c r="GE116" i="30"/>
  <c r="CG118" i="30"/>
  <c r="CK118" i="30" s="1"/>
  <c r="GE118" i="30"/>
  <c r="GA120" i="30"/>
  <c r="GN122" i="30"/>
  <c r="BW123" i="30"/>
  <c r="GY123" i="30"/>
  <c r="GZ124" i="30"/>
  <c r="J132" i="30"/>
  <c r="EJ133" i="30"/>
  <c r="DE134" i="30"/>
  <c r="DF134" i="30" s="1"/>
  <c r="GF136" i="30"/>
  <c r="DN137" i="30"/>
  <c r="CT138" i="30"/>
  <c r="FT140" i="30"/>
  <c r="FN140" i="30" s="1"/>
  <c r="DN144" i="30"/>
  <c r="J146" i="30"/>
  <c r="EN148" i="30"/>
  <c r="GG149" i="30"/>
  <c r="GC149" i="30" s="1"/>
  <c r="EM151" i="30"/>
  <c r="HI151" i="30"/>
  <c r="DW152" i="30"/>
  <c r="DM153" i="30"/>
  <c r="GV153" i="30"/>
  <c r="DE155" i="30"/>
  <c r="DF155" i="30" s="1"/>
  <c r="GH155" i="30"/>
  <c r="FZ155" i="30" s="1"/>
  <c r="FO156" i="30"/>
  <c r="U157" i="30"/>
  <c r="FY157" i="30"/>
  <c r="ES161" i="30"/>
  <c r="ES163" i="30"/>
  <c r="DD169" i="30"/>
  <c r="DC171" i="30"/>
  <c r="CS173" i="30"/>
  <c r="HE173" i="30"/>
  <c r="BW178" i="30"/>
  <c r="HI178" i="30"/>
  <c r="EI96" i="30"/>
  <c r="GG96" i="30"/>
  <c r="GC96" i="30" s="1"/>
  <c r="J103" i="30"/>
  <c r="HG103" i="30" s="1"/>
  <c r="CS104" i="30"/>
  <c r="GF104" i="30"/>
  <c r="J105" i="30"/>
  <c r="HG105" i="30" s="1"/>
  <c r="CS106" i="30"/>
  <c r="GF106" i="30"/>
  <c r="J107" i="30"/>
  <c r="HG107" i="30" s="1"/>
  <c r="CS108" i="30"/>
  <c r="GF108" i="30"/>
  <c r="J109" i="30"/>
  <c r="HG109" i="30" s="1"/>
  <c r="CS110" i="30"/>
  <c r="GF110" i="30"/>
  <c r="J111" i="30"/>
  <c r="CS112" i="30"/>
  <c r="GF112" i="30"/>
  <c r="J113" i="30"/>
  <c r="CS114" i="30"/>
  <c r="GF114" i="30"/>
  <c r="J115" i="30"/>
  <c r="CS116" i="30"/>
  <c r="GF116" i="30"/>
  <c r="J117" i="30"/>
  <c r="CS118" i="30"/>
  <c r="GF118" i="30"/>
  <c r="J119" i="30"/>
  <c r="CB123" i="30"/>
  <c r="GZ123" i="30"/>
  <c r="EX130" i="30"/>
  <c r="V131" i="30"/>
  <c r="HF133" i="30"/>
  <c r="DC138" i="30"/>
  <c r="EX144" i="30"/>
  <c r="DG149" i="30"/>
  <c r="CZ149" i="30" s="1"/>
  <c r="EI153" i="30"/>
  <c r="GA156" i="30"/>
  <c r="HH166" i="30"/>
  <c r="GY166" i="30"/>
  <c r="DM171" i="30"/>
  <c r="HN183" i="30"/>
  <c r="GV183" i="30"/>
  <c r="ES183" i="30"/>
  <c r="GS183" i="30"/>
  <c r="EM183" i="30"/>
  <c r="GG183" i="30"/>
  <c r="GC183" i="30" s="1"/>
  <c r="DM183" i="30"/>
  <c r="GF183" i="30"/>
  <c r="GH183" i="30" s="1"/>
  <c r="FZ183" i="30" s="1"/>
  <c r="HQ183" i="30"/>
  <c r="GE183" i="30"/>
  <c r="DC183" i="30"/>
  <c r="FY183" i="30"/>
  <c r="CS183" i="30"/>
  <c r="HH183" i="30"/>
  <c r="FT183" i="30"/>
  <c r="FQ183" i="30" s="1"/>
  <c r="CG183" i="30"/>
  <c r="GY183" i="30"/>
  <c r="EX183" i="30"/>
  <c r="CG208" i="30"/>
  <c r="CF208" i="30"/>
  <c r="CL208" i="30" s="1"/>
  <c r="BW208" i="30"/>
  <c r="T208" i="30"/>
  <c r="EW208" i="30"/>
  <c r="DX208" i="30"/>
  <c r="ES96" i="30"/>
  <c r="GM96" i="30"/>
  <c r="DM98" i="30"/>
  <c r="GG98" i="30"/>
  <c r="GC98" i="30" s="1"/>
  <c r="CT100" i="30"/>
  <c r="CU100" i="30" s="1"/>
  <c r="CV100" i="30" s="1"/>
  <c r="CT102" i="30"/>
  <c r="CU102" i="30" s="1"/>
  <c r="CV102" i="30" s="1"/>
  <c r="CT104" i="30"/>
  <c r="CU104" i="30" s="1"/>
  <c r="CV104" i="30" s="1"/>
  <c r="GG104" i="30"/>
  <c r="GC104" i="30" s="1"/>
  <c r="CT106" i="30"/>
  <c r="CU106" i="30" s="1"/>
  <c r="CV106" i="30" s="1"/>
  <c r="GG106" i="30"/>
  <c r="GC106" i="30" s="1"/>
  <c r="CT108" i="30"/>
  <c r="GG108" i="30"/>
  <c r="GC108" i="30" s="1"/>
  <c r="CT110" i="30"/>
  <c r="GG110" i="30"/>
  <c r="GC110" i="30" s="1"/>
  <c r="CT112" i="30"/>
  <c r="CU112" i="30" s="1"/>
  <c r="CV112" i="30" s="1"/>
  <c r="GG112" i="30"/>
  <c r="GC112" i="30" s="1"/>
  <c r="CT114" i="30"/>
  <c r="CU114" i="30" s="1"/>
  <c r="CV114" i="30" s="1"/>
  <c r="GG114" i="30"/>
  <c r="GC114" i="30" s="1"/>
  <c r="CT116" i="30"/>
  <c r="GG116" i="30"/>
  <c r="GC116" i="30" s="1"/>
  <c r="CT118" i="30"/>
  <c r="CU118" i="30" s="1"/>
  <c r="CV118" i="30" s="1"/>
  <c r="GG118" i="30"/>
  <c r="GC118" i="30" s="1"/>
  <c r="GW120" i="30"/>
  <c r="BW122" i="30"/>
  <c r="HF122" i="30"/>
  <c r="CG123" i="30"/>
  <c r="HO123" i="30"/>
  <c r="HS123" i="30" s="1"/>
  <c r="HR124" i="30"/>
  <c r="FM126" i="30"/>
  <c r="EX128" i="30"/>
  <c r="J129" i="30"/>
  <c r="GX129" i="30" s="1"/>
  <c r="FT130" i="30"/>
  <c r="FN130" i="30" s="1"/>
  <c r="HR133" i="30"/>
  <c r="DN134" i="30"/>
  <c r="J136" i="30"/>
  <c r="GZ136" i="30"/>
  <c r="DD138" i="30"/>
  <c r="GV140" i="30"/>
  <c r="FT144" i="30"/>
  <c r="FN144" i="30" s="1"/>
  <c r="DM149" i="30"/>
  <c r="FM151" i="30"/>
  <c r="EM153" i="30"/>
  <c r="HE153" i="30"/>
  <c r="CS154" i="30"/>
  <c r="DI155" i="30"/>
  <c r="GF157" i="30"/>
  <c r="FT161" i="30"/>
  <c r="FQ161" i="30" s="1"/>
  <c r="FT163" i="30"/>
  <c r="FQ163" i="30" s="1"/>
  <c r="CG167" i="30"/>
  <c r="EI171" i="30"/>
  <c r="HH174" i="30"/>
  <c r="HE174" i="30"/>
  <c r="GM174" i="30"/>
  <c r="GE174" i="30"/>
  <c r="CS174" i="30"/>
  <c r="J178" i="30"/>
  <c r="GX178" i="30" s="1"/>
  <c r="FY71" i="30"/>
  <c r="HQ71" i="30"/>
  <c r="J73" i="30"/>
  <c r="FY79" i="30"/>
  <c r="HQ79" i="30"/>
  <c r="HP90" i="30"/>
  <c r="FY94" i="30"/>
  <c r="GV96" i="30"/>
  <c r="Q97" i="30"/>
  <c r="EI98" i="30"/>
  <c r="GM98" i="30"/>
  <c r="DN103" i="30"/>
  <c r="DC104" i="30"/>
  <c r="GM104" i="30"/>
  <c r="DN105" i="30"/>
  <c r="DC106" i="30"/>
  <c r="GM106" i="30"/>
  <c r="DN107" i="30"/>
  <c r="DC108" i="30"/>
  <c r="GM108" i="30"/>
  <c r="DN109" i="30"/>
  <c r="DC110" i="30"/>
  <c r="GM110" i="30"/>
  <c r="DN111" i="30"/>
  <c r="DC112" i="30"/>
  <c r="GM112" i="30"/>
  <c r="DN113" i="30"/>
  <c r="DC114" i="30"/>
  <c r="GM114" i="30"/>
  <c r="DN115" i="30"/>
  <c r="DC116" i="30"/>
  <c r="GM116" i="30"/>
  <c r="DN117" i="30"/>
  <c r="DC118" i="30"/>
  <c r="GM118" i="30"/>
  <c r="DN119" i="30"/>
  <c r="EI121" i="30"/>
  <c r="GM121" i="30"/>
  <c r="CB122" i="30"/>
  <c r="HR122" i="30"/>
  <c r="CS123" i="30"/>
  <c r="GZ126" i="30"/>
  <c r="BI127" i="30"/>
  <c r="FT128" i="30"/>
  <c r="J130" i="30"/>
  <c r="GB130" i="30" s="1"/>
  <c r="GF130" i="30"/>
  <c r="DN131" i="30"/>
  <c r="EX134" i="30"/>
  <c r="T136" i="30"/>
  <c r="HH136" i="30"/>
  <c r="DN138" i="30"/>
  <c r="GZ140" i="30"/>
  <c r="DC142" i="30"/>
  <c r="DE142" i="30" s="1"/>
  <c r="DF142" i="30" s="1"/>
  <c r="GF144" i="30"/>
  <c r="DN145" i="30"/>
  <c r="EI149" i="30"/>
  <c r="HE149" i="30"/>
  <c r="J151" i="30"/>
  <c r="EX153" i="30"/>
  <c r="HH153" i="30"/>
  <c r="DM155" i="30"/>
  <c r="GW155" i="30"/>
  <c r="BJ156" i="30"/>
  <c r="DC157" i="30"/>
  <c r="DE157" i="30" s="1"/>
  <c r="GG157" i="30"/>
  <c r="GC157" i="30" s="1"/>
  <c r="HR160" i="30"/>
  <c r="EM171" i="30"/>
  <c r="CS172" i="30"/>
  <c r="DD178" i="30"/>
  <c r="HR199" i="30"/>
  <c r="DD199" i="30"/>
  <c r="HI199" i="30"/>
  <c r="CT199" i="30"/>
  <c r="CG199" i="30"/>
  <c r="GZ199" i="30"/>
  <c r="T199" i="30"/>
  <c r="GS199" i="30"/>
  <c r="EM199" i="30"/>
  <c r="EX96" i="30"/>
  <c r="GY96" i="30"/>
  <c r="BI97" i="30"/>
  <c r="ES98" i="30"/>
  <c r="GV98" i="30"/>
  <c r="HR103" i="30"/>
  <c r="DM104" i="30"/>
  <c r="GV104" i="30"/>
  <c r="HR105" i="30"/>
  <c r="DM106" i="30"/>
  <c r="GV106" i="30"/>
  <c r="HR107" i="30"/>
  <c r="DM108" i="30"/>
  <c r="GV108" i="30"/>
  <c r="HR109" i="30"/>
  <c r="DM110" i="30"/>
  <c r="GV110" i="30"/>
  <c r="HR111" i="30"/>
  <c r="DM112" i="30"/>
  <c r="GV112" i="30"/>
  <c r="HR113" i="30"/>
  <c r="DM114" i="30"/>
  <c r="GV114" i="30"/>
  <c r="HR115" i="30"/>
  <c r="DM116" i="30"/>
  <c r="GV116" i="30"/>
  <c r="HR117" i="30"/>
  <c r="DM118" i="30"/>
  <c r="GV118" i="30"/>
  <c r="EM121" i="30"/>
  <c r="CT123" i="30"/>
  <c r="GF128" i="30"/>
  <c r="Q129" i="30"/>
  <c r="GV130" i="30"/>
  <c r="DS131" i="30"/>
  <c r="U136" i="30"/>
  <c r="HI136" i="30"/>
  <c r="HR137" i="30"/>
  <c r="EX138" i="30"/>
  <c r="J140" i="30"/>
  <c r="HH140" i="30"/>
  <c r="GV144" i="30"/>
  <c r="DS145" i="30"/>
  <c r="EM149" i="30"/>
  <c r="HH149" i="30"/>
  <c r="T151" i="30"/>
  <c r="FT151" i="30"/>
  <c r="HI153" i="30"/>
  <c r="GZ155" i="30"/>
  <c r="GV157" i="30"/>
  <c r="HQ161" i="30"/>
  <c r="GF161" i="30"/>
  <c r="HH161" i="30"/>
  <c r="CS161" i="30"/>
  <c r="CU161" i="30" s="1"/>
  <c r="CV161" i="30" s="1"/>
  <c r="GM161" i="30"/>
  <c r="HQ163" i="30"/>
  <c r="DC163" i="30"/>
  <c r="GF163" i="30"/>
  <c r="GM163" i="30"/>
  <c r="CT167" i="30"/>
  <c r="FM171" i="30"/>
  <c r="ES172" i="30"/>
  <c r="DM173" i="30"/>
  <c r="DX178" i="30"/>
  <c r="CU185" i="30"/>
  <c r="CW185" i="30" s="1"/>
  <c r="CP185" i="30" s="1"/>
  <c r="CB206" i="30"/>
  <c r="L206" i="30"/>
  <c r="GA206" i="30"/>
  <c r="ET206" i="30"/>
  <c r="HO206" i="30"/>
  <c r="HS206" i="30" s="1"/>
  <c r="EK206" i="30"/>
  <c r="GN206" i="30"/>
  <c r="EI104" i="30"/>
  <c r="GY104" i="30"/>
  <c r="EI106" i="30"/>
  <c r="GY106" i="30"/>
  <c r="EI108" i="30"/>
  <c r="GY108" i="30"/>
  <c r="GS108" i="30" s="1"/>
  <c r="EI110" i="30"/>
  <c r="GY110" i="30"/>
  <c r="EI112" i="30"/>
  <c r="GY112" i="30"/>
  <c r="EI114" i="30"/>
  <c r="GY114" i="30"/>
  <c r="EI116" i="30"/>
  <c r="GY116" i="30"/>
  <c r="EI118" i="30"/>
  <c r="GY118" i="30"/>
  <c r="DN129" i="30"/>
  <c r="U130" i="30"/>
  <c r="S130" i="30" s="1"/>
  <c r="EJ131" i="30"/>
  <c r="DE132" i="30"/>
  <c r="DF132" i="30" s="1"/>
  <c r="CG136" i="30"/>
  <c r="HR136" i="30"/>
  <c r="FT138" i="30"/>
  <c r="FN138" i="30" s="1"/>
  <c r="EJ145" i="30"/>
  <c r="DE146" i="30"/>
  <c r="DF146" i="30" s="1"/>
  <c r="CB156" i="30"/>
  <c r="HF156" i="30"/>
  <c r="GE172" i="30"/>
  <c r="HH223" i="30"/>
  <c r="EA223" i="30"/>
  <c r="DZ223" i="30" s="1"/>
  <c r="EE223" i="30" s="1"/>
  <c r="GE223" i="30"/>
  <c r="BV223" i="30"/>
  <c r="HN223" i="30"/>
  <c r="CS223" i="30"/>
  <c r="GY223" i="30"/>
  <c r="CF223" i="30"/>
  <c r="GP223" i="30"/>
  <c r="GM223" i="30"/>
  <c r="BI223" i="30"/>
  <c r="FR223" i="30"/>
  <c r="U223" i="30"/>
  <c r="EW223" i="30"/>
  <c r="ES223" i="30"/>
  <c r="EN223" i="30"/>
  <c r="GZ100" i="30"/>
  <c r="GZ102" i="30"/>
  <c r="ES104" i="30"/>
  <c r="GZ104" i="30"/>
  <c r="ES106" i="30"/>
  <c r="GZ106" i="30"/>
  <c r="ES108" i="30"/>
  <c r="GZ108" i="30"/>
  <c r="ES110" i="30"/>
  <c r="GZ110" i="30"/>
  <c r="GS110" i="30" s="1"/>
  <c r="ES112" i="30"/>
  <c r="GZ112" i="30"/>
  <c r="ES114" i="30"/>
  <c r="GZ114" i="30"/>
  <c r="ES116" i="30"/>
  <c r="GZ116" i="30"/>
  <c r="ES118" i="30"/>
  <c r="GZ118" i="30"/>
  <c r="DX122" i="30"/>
  <c r="CG130" i="30"/>
  <c r="HH130" i="30"/>
  <c r="HF131" i="30"/>
  <c r="DS135" i="30"/>
  <c r="CT136" i="30"/>
  <c r="GF138" i="30"/>
  <c r="T139" i="30"/>
  <c r="CG140" i="30"/>
  <c r="HR140" i="30"/>
  <c r="HH144" i="30"/>
  <c r="HF145" i="30"/>
  <c r="Q148" i="30"/>
  <c r="CG151" i="30"/>
  <c r="ES154" i="30"/>
  <c r="HO156" i="30"/>
  <c r="HS156" i="30" s="1"/>
  <c r="ES166" i="30"/>
  <c r="HN171" i="30"/>
  <c r="HQ171" i="30"/>
  <c r="FT171" i="30"/>
  <c r="CS171" i="30"/>
  <c r="HE171" i="30"/>
  <c r="EX171" i="30"/>
  <c r="ES171" i="30"/>
  <c r="GF171" i="30"/>
  <c r="GE171" i="30"/>
  <c r="HN173" i="30"/>
  <c r="HH173" i="30"/>
  <c r="HB173" i="30" s="1"/>
  <c r="EX173" i="30"/>
  <c r="EM173" i="30"/>
  <c r="GV173" i="30"/>
  <c r="EI173" i="30"/>
  <c r="GF173" i="30"/>
  <c r="GH173" i="30" s="1"/>
  <c r="FZ173" i="30" s="1"/>
  <c r="GE173" i="30"/>
  <c r="DC173" i="30"/>
  <c r="DE173" i="30" s="1"/>
  <c r="HQ173" i="30"/>
  <c r="FM173" i="30"/>
  <c r="U183" i="30"/>
  <c r="GQ209" i="30"/>
  <c r="DN209" i="30"/>
  <c r="DD209" i="30"/>
  <c r="HR209" i="30"/>
  <c r="J209" i="30"/>
  <c r="FF209" i="30" s="1"/>
  <c r="HI209" i="30"/>
  <c r="U96" i="30"/>
  <c r="FT96" i="30"/>
  <c r="HH96" i="30"/>
  <c r="HE98" i="30"/>
  <c r="EX104" i="30"/>
  <c r="HE104" i="30"/>
  <c r="EX106" i="30"/>
  <c r="HE106" i="30"/>
  <c r="EX108" i="30"/>
  <c r="HE108" i="30"/>
  <c r="EX110" i="30"/>
  <c r="HE110" i="30"/>
  <c r="EX112" i="30"/>
  <c r="HE112" i="30"/>
  <c r="EX114" i="30"/>
  <c r="HE114" i="30"/>
  <c r="EX116" i="30"/>
  <c r="HE116" i="30"/>
  <c r="EX118" i="30"/>
  <c r="HE118" i="30"/>
  <c r="J125" i="30"/>
  <c r="FR125" i="30"/>
  <c r="Q126" i="30"/>
  <c r="U128" i="30"/>
  <c r="HH128" i="30"/>
  <c r="CT130" i="30"/>
  <c r="HI130" i="30"/>
  <c r="HR131" i="30"/>
  <c r="J134" i="30"/>
  <c r="GZ134" i="30"/>
  <c r="EJ135" i="30"/>
  <c r="DC136" i="30"/>
  <c r="DE136" i="30" s="1"/>
  <c r="DF136" i="30" s="1"/>
  <c r="GV138" i="30"/>
  <c r="DN139" i="30"/>
  <c r="CT140" i="30"/>
  <c r="FT142" i="30"/>
  <c r="FN142" i="30" s="1"/>
  <c r="U144" i="30"/>
  <c r="HI144" i="30"/>
  <c r="HR145" i="30"/>
  <c r="FP149" i="30"/>
  <c r="CT151" i="30"/>
  <c r="GG151" i="30"/>
  <c r="GC151" i="30" s="1"/>
  <c r="U153" i="30"/>
  <c r="FT153" i="30"/>
  <c r="FS153" i="30" s="1"/>
  <c r="CF154" i="30"/>
  <c r="N155" i="30"/>
  <c r="HI155" i="30"/>
  <c r="EM157" i="30"/>
  <c r="HH157" i="30"/>
  <c r="J161" i="30"/>
  <c r="GZ161" i="30"/>
  <c r="J163" i="30"/>
  <c r="GZ163" i="30"/>
  <c r="GE166" i="30"/>
  <c r="J169" i="30"/>
  <c r="HR171" i="30"/>
  <c r="HI171" i="30"/>
  <c r="CG171" i="30"/>
  <c r="T171" i="30"/>
  <c r="GZ171" i="30"/>
  <c r="DD171" i="30"/>
  <c r="GG171" i="30"/>
  <c r="GC171" i="30" s="1"/>
  <c r="FT173" i="30"/>
  <c r="GY174" i="30"/>
  <c r="FO182" i="30"/>
  <c r="CB182" i="30"/>
  <c r="HO182" i="30"/>
  <c r="HS182" i="30" s="1"/>
  <c r="HF182" i="30"/>
  <c r="GA182" i="30"/>
  <c r="EK182" i="30"/>
  <c r="EI183" i="30"/>
  <c r="EP208" i="30"/>
  <c r="HI216" i="30"/>
  <c r="T216" i="30"/>
  <c r="CT216" i="30"/>
  <c r="CG216" i="30"/>
  <c r="FT159" i="30"/>
  <c r="FQ159" i="30" s="1"/>
  <c r="DD164" i="30"/>
  <c r="EM169" i="30"/>
  <c r="HE169" i="30"/>
  <c r="GY170" i="30"/>
  <c r="CG173" i="30"/>
  <c r="EJ178" i="30"/>
  <c r="CS179" i="30"/>
  <c r="GG179" i="30"/>
  <c r="GC179" i="30" s="1"/>
  <c r="EM181" i="30"/>
  <c r="GV181" i="30"/>
  <c r="J183" i="30"/>
  <c r="U185" i="30"/>
  <c r="EX185" i="30"/>
  <c r="GY185" i="30"/>
  <c r="ES186" i="30"/>
  <c r="CT187" i="30"/>
  <c r="CU187" i="30" s="1"/>
  <c r="FY187" i="30"/>
  <c r="HH187" i="30"/>
  <c r="GY188" i="30"/>
  <c r="DD189" i="30"/>
  <c r="T191" i="30"/>
  <c r="EX191" i="30"/>
  <c r="GY191" i="30"/>
  <c r="GS191" i="30" s="1"/>
  <c r="GE192" i="30"/>
  <c r="HQ193" i="30"/>
  <c r="EM195" i="30"/>
  <c r="GS195" i="30"/>
  <c r="CS196" i="30"/>
  <c r="CS197" i="30"/>
  <c r="FT197" i="30"/>
  <c r="HH197" i="30"/>
  <c r="DM199" i="30"/>
  <c r="GG199" i="30"/>
  <c r="GC199" i="30" s="1"/>
  <c r="U201" i="30"/>
  <c r="FM201" i="30"/>
  <c r="GZ201" i="30"/>
  <c r="GS201" i="30" s="1"/>
  <c r="GM202" i="30"/>
  <c r="DW203" i="30"/>
  <c r="GW205" i="30"/>
  <c r="HA205" i="30" s="1"/>
  <c r="CS206" i="30"/>
  <c r="DD207" i="30"/>
  <c r="GW209" i="30"/>
  <c r="CY210" i="30"/>
  <c r="T212" i="30"/>
  <c r="GZ212" i="30"/>
  <c r="GV214" i="30"/>
  <c r="HH218" i="30"/>
  <c r="GM218" i="30"/>
  <c r="GE218" i="30"/>
  <c r="BW219" i="30"/>
  <c r="GQ219" i="30"/>
  <c r="BW220" i="30"/>
  <c r="GQ220" i="30"/>
  <c r="HK220" i="30" s="1"/>
  <c r="CF221" i="30"/>
  <c r="DN222" i="30"/>
  <c r="DN223" i="30"/>
  <c r="HR223" i="30"/>
  <c r="U225" i="30"/>
  <c r="FR225" i="30"/>
  <c r="U227" i="30"/>
  <c r="GW261" i="30"/>
  <c r="HA261" i="30" s="1"/>
  <c r="DS261" i="30"/>
  <c r="HF261" i="30"/>
  <c r="EJ261" i="30"/>
  <c r="EJ289" i="30"/>
  <c r="EU289" i="30"/>
  <c r="CG191" i="30"/>
  <c r="HF205" i="30"/>
  <c r="HH222" i="30"/>
  <c r="EW222" i="30"/>
  <c r="BI222" i="30"/>
  <c r="CS222" i="30"/>
  <c r="DX223" i="30"/>
  <c r="HN231" i="30"/>
  <c r="GF231" i="30"/>
  <c r="FM231" i="30"/>
  <c r="HQ231" i="30"/>
  <c r="EX231" i="30"/>
  <c r="EM231" i="30"/>
  <c r="DM231" i="30"/>
  <c r="GG231" i="30"/>
  <c r="GC231" i="30" s="1"/>
  <c r="DC231" i="30"/>
  <c r="HE231" i="30"/>
  <c r="FT185" i="30"/>
  <c r="HH185" i="30"/>
  <c r="GY186" i="30"/>
  <c r="GS186" i="30" s="1"/>
  <c r="CS190" i="30"/>
  <c r="DM193" i="30"/>
  <c r="GG193" i="30"/>
  <c r="GC193" i="30" s="1"/>
  <c r="GZ195" i="30"/>
  <c r="J199" i="30"/>
  <c r="EM203" i="30"/>
  <c r="EX204" i="30"/>
  <c r="EP204" i="30" s="1"/>
  <c r="GQ213" i="30"/>
  <c r="HI213" i="30"/>
  <c r="CG214" i="30"/>
  <c r="HH221" i="30"/>
  <c r="GM221" i="30"/>
  <c r="DW221" i="30"/>
  <c r="GZ222" i="30"/>
  <c r="GQ222" i="30"/>
  <c r="EA222" i="30"/>
  <c r="DZ222" i="30" s="1"/>
  <c r="EN227" i="30"/>
  <c r="HR231" i="30"/>
  <c r="CT231" i="30"/>
  <c r="CG231" i="30"/>
  <c r="HI231" i="30"/>
  <c r="GZ231" i="30"/>
  <c r="HH231" i="30"/>
  <c r="J171" i="30"/>
  <c r="HF178" i="30"/>
  <c r="CG181" i="30"/>
  <c r="FT181" i="30"/>
  <c r="HH181" i="30"/>
  <c r="HI183" i="30"/>
  <c r="FY185" i="30"/>
  <c r="DM187" i="30"/>
  <c r="GG187" i="30"/>
  <c r="GC187" i="30" s="1"/>
  <c r="J189" i="30"/>
  <c r="ES190" i="30"/>
  <c r="CT191" i="30"/>
  <c r="FY191" i="30"/>
  <c r="HI191" i="30"/>
  <c r="EI193" i="30"/>
  <c r="GM193" i="30"/>
  <c r="CG195" i="30"/>
  <c r="HE195" i="30"/>
  <c r="GY196" i="30"/>
  <c r="DD197" i="30"/>
  <c r="DE197" i="30" s="1"/>
  <c r="DF197" i="30" s="1"/>
  <c r="GF197" i="30"/>
  <c r="GE200" i="30"/>
  <c r="CU201" i="30"/>
  <c r="CW201" i="30" s="1"/>
  <c r="CP201" i="30" s="1"/>
  <c r="EN203" i="30"/>
  <c r="FT204" i="30"/>
  <c r="ES206" i="30"/>
  <c r="HQ210" i="30"/>
  <c r="ES210" i="30"/>
  <c r="FT210" i="30"/>
  <c r="CT212" i="30"/>
  <c r="CU212" i="30" s="1"/>
  <c r="CU214" i="30"/>
  <c r="CV214" i="30" s="1"/>
  <c r="J216" i="30"/>
  <c r="FF216" i="30" s="1"/>
  <c r="HH219" i="30"/>
  <c r="EA219" i="30"/>
  <c r="DZ219" i="30" s="1"/>
  <c r="GE219" i="30"/>
  <c r="BV219" i="30"/>
  <c r="DW219" i="30"/>
  <c r="GZ221" i="30"/>
  <c r="BW221" i="30"/>
  <c r="HR221" i="30"/>
  <c r="DX221" i="30"/>
  <c r="EA221" i="30"/>
  <c r="DZ221" i="30" s="1"/>
  <c r="EN222" i="30"/>
  <c r="DM225" i="30"/>
  <c r="FM227" i="30"/>
  <c r="HI237" i="30"/>
  <c r="BW237" i="30"/>
  <c r="T237" i="30"/>
  <c r="GZ237" i="30"/>
  <c r="DX237" i="30"/>
  <c r="CT237" i="30"/>
  <c r="GZ262" i="30"/>
  <c r="CG262" i="30"/>
  <c r="CT262" i="30"/>
  <c r="T262" i="30"/>
  <c r="CS169" i="30"/>
  <c r="FT169" i="30"/>
  <c r="CS181" i="30"/>
  <c r="FY181" i="30"/>
  <c r="HI181" i="30"/>
  <c r="CT183" i="30"/>
  <c r="CU183" i="30" s="1"/>
  <c r="CV183" i="30" s="1"/>
  <c r="DC185" i="30"/>
  <c r="HQ185" i="30"/>
  <c r="EI187" i="30"/>
  <c r="GM187" i="30"/>
  <c r="T189" i="30"/>
  <c r="GE190" i="30"/>
  <c r="CU191" i="30"/>
  <c r="CW191" i="30" s="1"/>
  <c r="CP191" i="30" s="1"/>
  <c r="HQ191" i="30"/>
  <c r="EM193" i="30"/>
  <c r="CS195" i="30"/>
  <c r="FT195" i="30"/>
  <c r="HH195" i="30"/>
  <c r="DM197" i="30"/>
  <c r="GG197" i="30"/>
  <c r="GC197" i="30" s="1"/>
  <c r="GM200" i="30"/>
  <c r="DE201" i="30"/>
  <c r="J203" i="30"/>
  <c r="FM203" i="30"/>
  <c r="GE204" i="30"/>
  <c r="V205" i="30"/>
  <c r="EM207" i="30"/>
  <c r="EF207" i="30" s="1"/>
  <c r="V209" i="30"/>
  <c r="GE210" i="30"/>
  <c r="GQ217" i="30"/>
  <c r="DD217" i="30"/>
  <c r="DX219" i="30"/>
  <c r="GZ220" i="30"/>
  <c r="DN220" i="30"/>
  <c r="EN221" i="30"/>
  <c r="ES222" i="30"/>
  <c r="T223" i="30"/>
  <c r="T224" i="30"/>
  <c r="HR224" i="30"/>
  <c r="FY227" i="30"/>
  <c r="GZ232" i="30"/>
  <c r="DN232" i="30"/>
  <c r="GY236" i="30"/>
  <c r="DW236" i="30"/>
  <c r="GM236" i="30"/>
  <c r="FR236" i="30"/>
  <c r="CF236" i="30"/>
  <c r="FM236" i="30"/>
  <c r="EW236" i="30"/>
  <c r="ES236" i="30"/>
  <c r="BV236" i="30"/>
  <c r="EM236" i="30"/>
  <c r="BI236" i="30"/>
  <c r="HN236" i="30"/>
  <c r="EI236" i="30"/>
  <c r="Q236" i="30"/>
  <c r="HE236" i="30"/>
  <c r="EA238" i="30"/>
  <c r="DZ238" i="30" s="1"/>
  <c r="CS238" i="30"/>
  <c r="BV238" i="30"/>
  <c r="GM238" i="30"/>
  <c r="U238" i="30"/>
  <c r="GG238" i="30"/>
  <c r="GC238" i="30" s="1"/>
  <c r="FM238" i="30"/>
  <c r="ES238" i="30"/>
  <c r="EI238" i="30"/>
  <c r="CT181" i="30"/>
  <c r="GE185" i="30"/>
  <c r="L188" i="30"/>
  <c r="GZ189" i="30"/>
  <c r="GP203" i="30"/>
  <c r="CU216" i="30"/>
  <c r="CV216" i="30" s="1"/>
  <c r="ES221" i="30"/>
  <c r="T222" i="30"/>
  <c r="FR222" i="30"/>
  <c r="BI224" i="30"/>
  <c r="EA225" i="30"/>
  <c r="DZ225" i="30" s="1"/>
  <c r="L225" i="30"/>
  <c r="FM225" i="30"/>
  <c r="BI225" i="30"/>
  <c r="HE225" i="30"/>
  <c r="GN232" i="30"/>
  <c r="GA232" i="30"/>
  <c r="FO232" i="30"/>
  <c r="EK232" i="30"/>
  <c r="GA256" i="30"/>
  <c r="CY256" i="30"/>
  <c r="CB256" i="30"/>
  <c r="HN288" i="30"/>
  <c r="HE288" i="30"/>
  <c r="ES288" i="30"/>
  <c r="GY288" i="30"/>
  <c r="EI288" i="30"/>
  <c r="GV288" i="30"/>
  <c r="DM288" i="30"/>
  <c r="GM288" i="30"/>
  <c r="DC288" i="30"/>
  <c r="GG288" i="30"/>
  <c r="GC288" i="30" s="1"/>
  <c r="CS288" i="30"/>
  <c r="GF288" i="30"/>
  <c r="GH288" i="30" s="1"/>
  <c r="FZ288" i="30" s="1"/>
  <c r="U288" i="30"/>
  <c r="FY288" i="30"/>
  <c r="FT288" i="30"/>
  <c r="HQ288" i="30"/>
  <c r="HH288" i="30"/>
  <c r="GE288" i="30"/>
  <c r="FM288" i="30"/>
  <c r="EX288" i="30"/>
  <c r="CS159" i="30"/>
  <c r="CU159" i="30" s="1"/>
  <c r="CV159" i="30" s="1"/>
  <c r="HH159" i="30"/>
  <c r="FT179" i="30"/>
  <c r="FQ179" i="30" s="1"/>
  <c r="GE181" i="30"/>
  <c r="DD183" i="30"/>
  <c r="DM185" i="30"/>
  <c r="GF185" i="30"/>
  <c r="J187" i="30"/>
  <c r="GO187" i="30" s="1"/>
  <c r="ES187" i="30"/>
  <c r="CG189" i="30"/>
  <c r="GY190" i="30"/>
  <c r="DD191" i="30"/>
  <c r="DE191" i="30" s="1"/>
  <c r="GF191" i="30"/>
  <c r="T193" i="30"/>
  <c r="EX193" i="30"/>
  <c r="GY193" i="30"/>
  <c r="HQ195" i="30"/>
  <c r="EM197" i="30"/>
  <c r="CS198" i="30"/>
  <c r="CS199" i="30"/>
  <c r="FT199" i="30"/>
  <c r="HH199" i="30"/>
  <c r="DM201" i="30"/>
  <c r="GG201" i="30"/>
  <c r="GC201" i="30" s="1"/>
  <c r="U203" i="30"/>
  <c r="HI203" i="30"/>
  <c r="CG204" i="30"/>
  <c r="CL204" i="30" s="1"/>
  <c r="GM204" i="30"/>
  <c r="DI205" i="30"/>
  <c r="FT206" i="30"/>
  <c r="FS206" i="30" s="1"/>
  <c r="FM207" i="30"/>
  <c r="DI209" i="30"/>
  <c r="GM210" i="30"/>
  <c r="HQ212" i="30"/>
  <c r="ES212" i="30"/>
  <c r="GM212" i="30"/>
  <c r="FT212" i="30"/>
  <c r="FQ212" i="30" s="1"/>
  <c r="DD213" i="30"/>
  <c r="EX214" i="30"/>
  <c r="ES219" i="30"/>
  <c r="EW220" i="30"/>
  <c r="T221" i="30"/>
  <c r="EW221" i="30"/>
  <c r="U222" i="30"/>
  <c r="GE222" i="30"/>
  <c r="BJ224" i="30"/>
  <c r="DW225" i="30"/>
  <c r="U231" i="30"/>
  <c r="EK282" i="30"/>
  <c r="EJ282" i="30"/>
  <c r="CY282" i="30"/>
  <c r="GN282" i="30"/>
  <c r="GA282" i="30"/>
  <c r="FO282" i="30"/>
  <c r="ET282" i="30"/>
  <c r="DS282" i="30"/>
  <c r="CB282" i="30"/>
  <c r="HF282" i="30"/>
  <c r="DC169" i="30"/>
  <c r="DE169" i="30" s="1"/>
  <c r="GF169" i="30"/>
  <c r="GH169" i="30" s="1"/>
  <c r="FZ169" i="30" s="1"/>
  <c r="CS170" i="30"/>
  <c r="CB178" i="30"/>
  <c r="DC181" i="30"/>
  <c r="GF181" i="30"/>
  <c r="EI185" i="30"/>
  <c r="GG185" i="30"/>
  <c r="GC185" i="30" s="1"/>
  <c r="T187" i="30"/>
  <c r="EX187" i="30"/>
  <c r="GV187" i="30"/>
  <c r="CS188" i="30"/>
  <c r="DM191" i="30"/>
  <c r="GG191" i="30"/>
  <c r="GC191" i="30" s="1"/>
  <c r="U193" i="30"/>
  <c r="FM193" i="30"/>
  <c r="GZ193" i="30"/>
  <c r="DC195" i="30"/>
  <c r="GE195" i="30"/>
  <c r="J197" i="30"/>
  <c r="ES197" i="30"/>
  <c r="GV197" i="30"/>
  <c r="ES198" i="30"/>
  <c r="CG203" i="30"/>
  <c r="HN203" i="30"/>
  <c r="CS204" i="30"/>
  <c r="L210" i="30"/>
  <c r="GV210" i="30"/>
  <c r="DN213" i="30"/>
  <c r="DD215" i="30"/>
  <c r="T219" i="30"/>
  <c r="EW219" i="30"/>
  <c r="T220" i="30"/>
  <c r="FR220" i="30"/>
  <c r="U221" i="30"/>
  <c r="FR221" i="30"/>
  <c r="BJ222" i="30"/>
  <c r="GM222" i="30"/>
  <c r="BJ223" i="30"/>
  <c r="BO223" i="30" s="1"/>
  <c r="EI225" i="30"/>
  <c r="HN225" i="30"/>
  <c r="DW227" i="30"/>
  <c r="HQ227" i="30"/>
  <c r="DM227" i="30"/>
  <c r="GP227" i="30"/>
  <c r="GG227" i="30"/>
  <c r="GC227" i="30" s="1"/>
  <c r="EA227" i="30"/>
  <c r="DZ227" i="30" s="1"/>
  <c r="BO229" i="30"/>
  <c r="DD231" i="30"/>
  <c r="GN234" i="30"/>
  <c r="EJ234" i="30"/>
  <c r="DS234" i="30"/>
  <c r="HF234" i="30"/>
  <c r="GA234" i="30"/>
  <c r="EK234" i="30"/>
  <c r="HG238" i="30"/>
  <c r="GX238" i="30"/>
  <c r="V241" i="30"/>
  <c r="HO280" i="30"/>
  <c r="HS280" i="30" s="1"/>
  <c r="GA280" i="30"/>
  <c r="ET280" i="30"/>
  <c r="DS280" i="30"/>
  <c r="HF280" i="30"/>
  <c r="FO280" i="30"/>
  <c r="EK280" i="30"/>
  <c r="EJ280" i="30"/>
  <c r="AL280" i="30"/>
  <c r="L280" i="30"/>
  <c r="CT189" i="30"/>
  <c r="HI189" i="30"/>
  <c r="HQ203" i="30"/>
  <c r="DS205" i="30"/>
  <c r="DS209" i="30"/>
  <c r="BV222" i="30"/>
  <c r="BX222" i="30" s="1"/>
  <c r="GP222" i="30"/>
  <c r="BW223" i="30"/>
  <c r="GQ223" i="30"/>
  <c r="HK223" i="30" s="1"/>
  <c r="BW224" i="30"/>
  <c r="BX224" i="30" s="1"/>
  <c r="BY224" i="30" s="1"/>
  <c r="DM169" i="30"/>
  <c r="GV169" i="30"/>
  <c r="GE170" i="30"/>
  <c r="DM181" i="30"/>
  <c r="GM181" i="30"/>
  <c r="N185" i="30"/>
  <c r="ES185" i="30"/>
  <c r="GS185" i="30"/>
  <c r="BJ186" i="30"/>
  <c r="CG187" i="30"/>
  <c r="GZ187" i="30"/>
  <c r="GS187" i="30" s="1"/>
  <c r="GE188" i="30"/>
  <c r="EM191" i="30"/>
  <c r="CS192" i="30"/>
  <c r="CS193" i="30"/>
  <c r="FT193" i="30"/>
  <c r="HH193" i="30"/>
  <c r="DM195" i="30"/>
  <c r="GG195" i="30"/>
  <c r="GC195" i="30" s="1"/>
  <c r="U197" i="30"/>
  <c r="S197" i="30" s="1"/>
  <c r="FM197" i="30"/>
  <c r="GZ197" i="30"/>
  <c r="GS197" i="30" s="1"/>
  <c r="GM198" i="30"/>
  <c r="DE199" i="30"/>
  <c r="ES202" i="30"/>
  <c r="DC204" i="30"/>
  <c r="GY204" i="30"/>
  <c r="EJ205" i="30"/>
  <c r="GF206" i="30"/>
  <c r="Q207" i="30"/>
  <c r="CY208" i="30"/>
  <c r="EJ209" i="30"/>
  <c r="EL209" i="30" s="1"/>
  <c r="CB210" i="30"/>
  <c r="HH210" i="30"/>
  <c r="HQ214" i="30"/>
  <c r="GY214" i="30"/>
  <c r="ES214" i="30"/>
  <c r="GF214" i="30"/>
  <c r="HI215" i="30"/>
  <c r="HI217" i="30"/>
  <c r="BI219" i="30"/>
  <c r="GM219" i="30"/>
  <c r="BJ220" i="30"/>
  <c r="BO220" i="30" s="1"/>
  <c r="BJ221" i="30"/>
  <c r="BO221" i="30" s="1"/>
  <c r="GP221" i="30"/>
  <c r="HK221" i="30" s="1"/>
  <c r="BW222" i="30"/>
  <c r="GY222" i="30"/>
  <c r="EN225" i="30"/>
  <c r="EI231" i="30"/>
  <c r="CB232" i="30"/>
  <c r="CS236" i="30"/>
  <c r="GS181" i="30"/>
  <c r="GV185" i="30"/>
  <c r="CS186" i="30"/>
  <c r="GM188" i="30"/>
  <c r="J191" i="30"/>
  <c r="ES192" i="30"/>
  <c r="CG197" i="30"/>
  <c r="HH204" i="30"/>
  <c r="HR207" i="30"/>
  <c r="HI214" i="30"/>
  <c r="T214" i="30"/>
  <c r="BO219" i="30"/>
  <c r="BX220" i="30"/>
  <c r="BY220" i="30" s="1"/>
  <c r="BX221" i="30"/>
  <c r="CF222" i="30"/>
  <c r="HN222" i="30"/>
  <c r="FT231" i="30"/>
  <c r="FN231" i="30" s="1"/>
  <c r="J212" i="30"/>
  <c r="FF212" i="30" s="1"/>
  <c r="FI212" i="30" s="1"/>
  <c r="GY216" i="30"/>
  <c r="U220" i="30"/>
  <c r="ES220" i="30"/>
  <c r="U224" i="30"/>
  <c r="GG224" i="30"/>
  <c r="GC224" i="30" s="1"/>
  <c r="EA226" i="30"/>
  <c r="DZ226" i="30" s="1"/>
  <c r="EE226" i="30" s="1"/>
  <c r="EA228" i="30"/>
  <c r="DZ228" i="30" s="1"/>
  <c r="HB229" i="30"/>
  <c r="EW229" i="30"/>
  <c r="DN230" i="30"/>
  <c r="GY230" i="30"/>
  <c r="EM233" i="30"/>
  <c r="HI233" i="30"/>
  <c r="CG235" i="30"/>
  <c r="DX236" i="30"/>
  <c r="GF237" i="30"/>
  <c r="GH237" i="30" s="1"/>
  <c r="FZ237" i="30" s="1"/>
  <c r="HQ237" i="30"/>
  <c r="DD239" i="30"/>
  <c r="HI239" i="30"/>
  <c r="EK240" i="30"/>
  <c r="N241" i="30"/>
  <c r="DM241" i="30"/>
  <c r="HH241" i="30"/>
  <c r="HB241" i="30" s="1"/>
  <c r="U246" i="30"/>
  <c r="GM246" i="30"/>
  <c r="BW247" i="30"/>
  <c r="CG250" i="30"/>
  <c r="ES253" i="30"/>
  <c r="CB254" i="30"/>
  <c r="BJ256" i="30"/>
  <c r="DC256" i="30"/>
  <c r="CT259" i="30"/>
  <c r="T260" i="30"/>
  <c r="GP262" i="30"/>
  <c r="DC262" i="30"/>
  <c r="HE263" i="30"/>
  <c r="T265" i="30"/>
  <c r="HN268" i="30"/>
  <c r="GM268" i="30"/>
  <c r="ES268" i="30"/>
  <c r="CS269" i="30"/>
  <c r="GG271" i="30"/>
  <c r="GC271" i="30" s="1"/>
  <c r="GM274" i="30"/>
  <c r="HN276" i="30"/>
  <c r="FY276" i="30"/>
  <c r="HH276" i="30"/>
  <c r="FM276" i="30"/>
  <c r="GV276" i="30"/>
  <c r="ES276" i="30"/>
  <c r="EX276" i="30"/>
  <c r="CU229" i="30"/>
  <c r="CW229" i="30" s="1"/>
  <c r="FM233" i="30"/>
  <c r="DC235" i="30"/>
  <c r="DE235" i="30" s="1"/>
  <c r="DF235" i="30" s="1"/>
  <c r="GG235" i="30"/>
  <c r="GC235" i="30" s="1"/>
  <c r="DM237" i="30"/>
  <c r="GM237" i="30"/>
  <c r="DX239" i="30"/>
  <c r="GF239" i="30"/>
  <c r="GH239" i="30" s="1"/>
  <c r="FZ239" i="30" s="1"/>
  <c r="HQ239" i="30"/>
  <c r="EV240" i="30"/>
  <c r="DW241" i="30"/>
  <c r="FT241" i="30"/>
  <c r="HN241" i="30"/>
  <c r="CS246" i="30"/>
  <c r="GV246" i="30"/>
  <c r="CY254" i="30"/>
  <c r="U255" i="30"/>
  <c r="BI258" i="30"/>
  <c r="DS259" i="30"/>
  <c r="CS263" i="30"/>
  <c r="GY264" i="30"/>
  <c r="CS264" i="30"/>
  <c r="GG264" i="30"/>
  <c r="GC264" i="30" s="1"/>
  <c r="BV264" i="30"/>
  <c r="FM264" i="30"/>
  <c r="U264" i="30"/>
  <c r="EN264" i="30"/>
  <c r="EY264" i="30"/>
  <c r="CG265" i="30"/>
  <c r="HI269" i="30"/>
  <c r="HE273" i="30"/>
  <c r="EM273" i="30"/>
  <c r="BI273" i="30"/>
  <c r="HE274" i="30"/>
  <c r="CY276" i="30"/>
  <c r="CB276" i="30"/>
  <c r="GA276" i="30"/>
  <c r="T281" i="30"/>
  <c r="FQ281" i="30"/>
  <c r="HN286" i="30"/>
  <c r="GF286" i="30"/>
  <c r="CS286" i="30"/>
  <c r="GE286" i="30"/>
  <c r="U286" i="30"/>
  <c r="FY286" i="30"/>
  <c r="FT286" i="30"/>
  <c r="FN286" i="30" s="1"/>
  <c r="HQ286" i="30"/>
  <c r="GY286" i="30"/>
  <c r="ES286" i="30"/>
  <c r="GV286" i="30"/>
  <c r="EI286" i="30"/>
  <c r="CF290" i="30"/>
  <c r="GD311" i="30"/>
  <c r="FV311" i="30" s="1"/>
  <c r="HA238" i="30"/>
  <c r="U241" i="30"/>
  <c r="FY241" i="30"/>
  <c r="HQ241" i="30"/>
  <c r="DC246" i="30"/>
  <c r="GY246" i="30"/>
  <c r="GE253" i="30"/>
  <c r="EN253" i="30"/>
  <c r="GY253" i="30"/>
  <c r="DC258" i="30"/>
  <c r="EJ259" i="30"/>
  <c r="DM263" i="30"/>
  <c r="CK265" i="30"/>
  <c r="HN270" i="30"/>
  <c r="GE270" i="30"/>
  <c r="CS270" i="30"/>
  <c r="HH274" i="30"/>
  <c r="GZ283" i="30"/>
  <c r="HR283" i="30"/>
  <c r="GQ283" i="30"/>
  <c r="DD283" i="30"/>
  <c r="GQ286" i="30"/>
  <c r="BJ286" i="30"/>
  <c r="DW290" i="30"/>
  <c r="J262" i="30"/>
  <c r="HR279" i="30"/>
  <c r="GZ279" i="30"/>
  <c r="FO293" i="30"/>
  <c r="EY293" i="30"/>
  <c r="HF294" i="30"/>
  <c r="GA294" i="30"/>
  <c r="EK294" i="30"/>
  <c r="DI294" i="30"/>
  <c r="GW294" i="30"/>
  <c r="U228" i="30"/>
  <c r="GG228" i="30"/>
  <c r="GC228" i="30" s="1"/>
  <c r="HK229" i="30"/>
  <c r="ES230" i="30"/>
  <c r="CG233" i="30"/>
  <c r="DN235" i="30"/>
  <c r="HE235" i="30"/>
  <c r="ES237" i="30"/>
  <c r="GV237" i="30"/>
  <c r="GO239" i="30"/>
  <c r="GW240" i="30"/>
  <c r="BI241" i="30"/>
  <c r="BP241" i="30" s="1"/>
  <c r="EA241" i="30"/>
  <c r="DZ241" i="30" s="1"/>
  <c r="GF241" i="30"/>
  <c r="CT243" i="30"/>
  <c r="EA246" i="30"/>
  <c r="DZ246" i="30" s="1"/>
  <c r="HN246" i="30"/>
  <c r="HQ250" i="30"/>
  <c r="U250" i="30"/>
  <c r="EW250" i="30"/>
  <c r="HH250" i="30"/>
  <c r="AM252" i="30"/>
  <c r="HN253" i="30"/>
  <c r="BI256" i="30"/>
  <c r="FR256" i="30"/>
  <c r="DN257" i="30"/>
  <c r="EX258" i="30"/>
  <c r="EX260" i="30"/>
  <c r="CT261" i="30"/>
  <c r="FM263" i="30"/>
  <c r="J264" i="30"/>
  <c r="GX264" i="30" s="1"/>
  <c r="HA264" i="30" s="1"/>
  <c r="HE264" i="30"/>
  <c r="CT265" i="30"/>
  <c r="CU265" i="30" s="1"/>
  <c r="GS265" i="30"/>
  <c r="HN267" i="30"/>
  <c r="GY267" i="30"/>
  <c r="EI267" i="30"/>
  <c r="GM267" i="30"/>
  <c r="DC267" i="30"/>
  <c r="GF267" i="30"/>
  <c r="CS267" i="30"/>
  <c r="FT267" i="30"/>
  <c r="FY267" i="30"/>
  <c r="EM271" i="30"/>
  <c r="HQ271" i="30"/>
  <c r="EI274" i="30"/>
  <c r="CT281" i="30"/>
  <c r="GE290" i="30"/>
  <c r="CY302" i="30"/>
  <c r="BI230" i="30"/>
  <c r="EW230" i="30"/>
  <c r="GF233" i="30"/>
  <c r="EI235" i="30"/>
  <c r="HH235" i="30"/>
  <c r="BW236" i="30"/>
  <c r="EX237" i="30"/>
  <c r="GY237" i="30"/>
  <c r="BJ239" i="30"/>
  <c r="EX239" i="30"/>
  <c r="GS239" i="30"/>
  <c r="HF240" i="30"/>
  <c r="HJ240" i="30" s="1"/>
  <c r="BV241" i="30"/>
  <c r="EI241" i="30"/>
  <c r="GG241" i="30"/>
  <c r="DD243" i="30"/>
  <c r="EN246" i="30"/>
  <c r="HO252" i="30"/>
  <c r="HS252" i="30" s="1"/>
  <c r="HF252" i="30"/>
  <c r="EY252" i="30"/>
  <c r="BP256" i="30"/>
  <c r="GM256" i="30"/>
  <c r="GZ257" i="30"/>
  <c r="FT258" i="30"/>
  <c r="HI259" i="30"/>
  <c r="FT260" i="30"/>
  <c r="FN260" i="30" s="1"/>
  <c r="DD261" i="30"/>
  <c r="Q264" i="30"/>
  <c r="HN264" i="30"/>
  <c r="GE267" i="30"/>
  <c r="ES271" i="30"/>
  <c r="GY272" i="30"/>
  <c r="ES272" i="30"/>
  <c r="CF273" i="30"/>
  <c r="ES274" i="30"/>
  <c r="GQ275" i="30"/>
  <c r="DN275" i="30"/>
  <c r="J279" i="30"/>
  <c r="DD281" i="30"/>
  <c r="T283" i="30"/>
  <c r="GM290" i="30"/>
  <c r="HK307" i="30"/>
  <c r="GJ307" i="30"/>
  <c r="HR211" i="30"/>
  <c r="FT216" i="30"/>
  <c r="FQ216" i="30" s="1"/>
  <c r="GY220" i="30"/>
  <c r="DM224" i="30"/>
  <c r="BV226" i="30"/>
  <c r="BV228" i="30"/>
  <c r="GP228" i="30"/>
  <c r="DW229" i="30"/>
  <c r="BJ230" i="30"/>
  <c r="BN230" i="30" s="1"/>
  <c r="FR230" i="30"/>
  <c r="DC233" i="30"/>
  <c r="DE233" i="30" s="1"/>
  <c r="DF233" i="30" s="1"/>
  <c r="GG233" i="30"/>
  <c r="GC233" i="30" s="1"/>
  <c r="EM235" i="30"/>
  <c r="HI235" i="30"/>
  <c r="S237" i="30"/>
  <c r="FM237" i="30"/>
  <c r="BW239" i="30"/>
  <c r="FM239" i="30"/>
  <c r="GV239" i="30"/>
  <c r="EM241" i="30"/>
  <c r="DX243" i="30"/>
  <c r="J245" i="30"/>
  <c r="FF245" i="30" s="1"/>
  <c r="ES246" i="30"/>
  <c r="EX250" i="30"/>
  <c r="HR251" i="30"/>
  <c r="GZ251" i="30"/>
  <c r="HI254" i="30"/>
  <c r="BW254" i="30"/>
  <c r="HR254" i="30"/>
  <c r="GQ254" i="30"/>
  <c r="GG255" i="30"/>
  <c r="GC255" i="30" s="1"/>
  <c r="GY256" i="30"/>
  <c r="GF260" i="30"/>
  <c r="DN261" i="30"/>
  <c r="FT263" i="30"/>
  <c r="BJ264" i="30"/>
  <c r="HN265" i="30"/>
  <c r="GV265" i="30"/>
  <c r="ES265" i="30"/>
  <c r="EI265" i="30"/>
  <c r="U265" i="30"/>
  <c r="GG265" i="30"/>
  <c r="GC265" i="30" s="1"/>
  <c r="DM265" i="30"/>
  <c r="DD265" i="30"/>
  <c r="GG267" i="30"/>
  <c r="GC267" i="30" s="1"/>
  <c r="HN269" i="30"/>
  <c r="GV269" i="30"/>
  <c r="EM269" i="30"/>
  <c r="GG269" i="30"/>
  <c r="GC269" i="30" s="1"/>
  <c r="DM269" i="30"/>
  <c r="GE269" i="30"/>
  <c r="DC269" i="30"/>
  <c r="HQ269" i="30"/>
  <c r="FT269" i="30"/>
  <c r="FY269" i="30"/>
  <c r="ES270" i="30"/>
  <c r="EA273" i="30"/>
  <c r="DZ273" i="30" s="1"/>
  <c r="EX274" i="30"/>
  <c r="EU275" i="30"/>
  <c r="V275" i="30"/>
  <c r="DC276" i="30"/>
  <c r="GY276" i="30"/>
  <c r="HN278" i="30"/>
  <c r="HQ278" i="30"/>
  <c r="FM278" i="30"/>
  <c r="HE278" i="30"/>
  <c r="ES278" i="30"/>
  <c r="GV278" i="30"/>
  <c r="DM278" i="30"/>
  <c r="GF278" i="30"/>
  <c r="GH278" i="30" s="1"/>
  <c r="FZ278" i="30" s="1"/>
  <c r="CS278" i="30"/>
  <c r="CU278" i="30" s="1"/>
  <c r="CV278" i="30" s="1"/>
  <c r="FT278" i="30"/>
  <c r="FQ278" i="30" s="1"/>
  <c r="DM286" i="30"/>
  <c r="HN295" i="30"/>
  <c r="GF295" i="30"/>
  <c r="GE295" i="30"/>
  <c r="DC295" i="30"/>
  <c r="CS295" i="30"/>
  <c r="FY295" i="30"/>
  <c r="FT295" i="30"/>
  <c r="FN295" i="30" s="1"/>
  <c r="HQ295" i="30"/>
  <c r="U295" i="30"/>
  <c r="HH295" i="30"/>
  <c r="FM295" i="30"/>
  <c r="GY295" i="30"/>
  <c r="ES295" i="30"/>
  <c r="GV295" i="30"/>
  <c r="EM295" i="30"/>
  <c r="GG295" i="30"/>
  <c r="GC295" i="30" s="1"/>
  <c r="DM295" i="30"/>
  <c r="FS307" i="30"/>
  <c r="FJ307" i="30" s="1"/>
  <c r="FN307" i="30"/>
  <c r="BW240" i="30"/>
  <c r="HK241" i="30"/>
  <c r="CG241" i="30"/>
  <c r="CK241" i="30" s="1"/>
  <c r="EN241" i="30"/>
  <c r="EX246" i="30"/>
  <c r="HP250" i="30"/>
  <c r="FP250" i="30"/>
  <c r="HG250" i="30"/>
  <c r="BV253" i="30"/>
  <c r="GQ259" i="30"/>
  <c r="DD259" i="30"/>
  <c r="T259" i="30"/>
  <c r="CB264" i="30"/>
  <c r="BW265" i="30"/>
  <c r="GQ265" i="30"/>
  <c r="HI265" i="30"/>
  <c r="DX265" i="30"/>
  <c r="CT279" i="30"/>
  <c r="FY290" i="30"/>
  <c r="FM290" i="30"/>
  <c r="BI290" i="30"/>
  <c r="BO290" i="30" s="1"/>
  <c r="EX290" i="30"/>
  <c r="Q290" i="30"/>
  <c r="EW290" i="30"/>
  <c r="ES290" i="30"/>
  <c r="HQ290" i="30"/>
  <c r="EN290" i="30"/>
  <c r="GY290" i="30"/>
  <c r="DC290" i="30"/>
  <c r="GP290" i="30"/>
  <c r="CS290" i="30"/>
  <c r="HN290" i="30"/>
  <c r="DQ311" i="30"/>
  <c r="DJ311" i="30" s="1"/>
  <c r="DO311" i="30"/>
  <c r="HE255" i="30"/>
  <c r="HH255" i="30"/>
  <c r="HB255" i="30" s="1"/>
  <c r="GQ260" i="30"/>
  <c r="GZ260" i="30"/>
  <c r="HN263" i="30"/>
  <c r="HH263" i="30"/>
  <c r="EX263" i="30"/>
  <c r="GY263" i="30"/>
  <c r="EI263" i="30"/>
  <c r="GM263" i="30"/>
  <c r="DC263" i="30"/>
  <c r="GE263" i="30"/>
  <c r="GF263" i="30"/>
  <c r="GH269" i="30"/>
  <c r="FZ269" i="30" s="1"/>
  <c r="FS271" i="30"/>
  <c r="FQ271" i="30"/>
  <c r="HN274" i="30"/>
  <c r="GV274" i="30"/>
  <c r="GG274" i="30"/>
  <c r="GC274" i="30" s="1"/>
  <c r="DC274" i="30"/>
  <c r="GE274" i="30"/>
  <c r="CS274" i="30"/>
  <c r="FT274" i="30"/>
  <c r="FN274" i="30" s="1"/>
  <c r="FY274" i="30"/>
  <c r="DD279" i="30"/>
  <c r="HR290" i="30"/>
  <c r="BJ290" i="30"/>
  <c r="DW228" i="30"/>
  <c r="CF230" i="30"/>
  <c r="GP230" i="30"/>
  <c r="HK230" i="30" s="1"/>
  <c r="DN233" i="30"/>
  <c r="HE233" i="30"/>
  <c r="T235" i="30"/>
  <c r="FT235" i="30"/>
  <c r="FN235" i="30" s="1"/>
  <c r="FY237" i="30"/>
  <c r="HH237" i="30"/>
  <c r="FT239" i="30"/>
  <c r="HE239" i="30"/>
  <c r="DS240" i="30"/>
  <c r="DC241" i="30"/>
  <c r="FM241" i="30"/>
  <c r="HI243" i="30"/>
  <c r="GE246" i="30"/>
  <c r="BW250" i="30"/>
  <c r="GE250" i="30"/>
  <c r="DI252" i="30"/>
  <c r="DW253" i="30"/>
  <c r="GG263" i="30"/>
  <c r="GC263" i="30" s="1"/>
  <c r="L265" i="30"/>
  <c r="HH267" i="30"/>
  <c r="HN271" i="30"/>
  <c r="GM271" i="30"/>
  <c r="EI271" i="30"/>
  <c r="GF271" i="30"/>
  <c r="CS271" i="30"/>
  <c r="FY271" i="30"/>
  <c r="CS272" i="30"/>
  <c r="HI275" i="30"/>
  <c r="EK276" i="30"/>
  <c r="HI279" i="30"/>
  <c r="GQ281" i="30"/>
  <c r="HR281" i="30"/>
  <c r="CG281" i="30"/>
  <c r="HI281" i="30"/>
  <c r="HB281" i="30" s="1"/>
  <c r="GZ281" i="30"/>
  <c r="Q281" i="30"/>
  <c r="EK283" i="30"/>
  <c r="CS230" i="30"/>
  <c r="EI233" i="30"/>
  <c r="HH233" i="30"/>
  <c r="U235" i="30"/>
  <c r="FY235" i="30"/>
  <c r="CS237" i="30"/>
  <c r="GE237" i="30"/>
  <c r="HP237" i="30"/>
  <c r="DC239" i="30"/>
  <c r="FY239" i="30"/>
  <c r="HH239" i="30"/>
  <c r="EJ240" i="30"/>
  <c r="DE241" i="30"/>
  <c r="DF241" i="30" s="1"/>
  <c r="HE241" i="30"/>
  <c r="J246" i="30"/>
  <c r="FF246" i="30" s="1"/>
  <c r="FI246" i="30" s="1"/>
  <c r="GF246" i="30"/>
  <c r="CF250" i="30"/>
  <c r="GF250" i="30"/>
  <c r="DS252" i="30"/>
  <c r="EA253" i="30"/>
  <c r="DZ253" i="30" s="1"/>
  <c r="EX256" i="30"/>
  <c r="BV256" i="30"/>
  <c r="ES256" i="30"/>
  <c r="GQ257" i="30"/>
  <c r="CT257" i="30"/>
  <c r="GQ261" i="30"/>
  <c r="GZ261" i="30"/>
  <c r="HR261" i="30"/>
  <c r="GV263" i="30"/>
  <c r="EA264" i="30"/>
  <c r="DZ264" i="30" s="1"/>
  <c r="HE266" i="30"/>
  <c r="CF266" i="30"/>
  <c r="GZ271" i="30"/>
  <c r="DD271" i="30"/>
  <c r="HI271" i="30"/>
  <c r="GF274" i="30"/>
  <c r="GH274" i="30" s="1"/>
  <c r="FZ274" i="30" s="1"/>
  <c r="HR275" i="30"/>
  <c r="ET276" i="30"/>
  <c r="GQ277" i="30"/>
  <c r="HR277" i="30"/>
  <c r="EM281" i="30"/>
  <c r="EF281" i="30" s="1"/>
  <c r="HI283" i="30"/>
  <c r="GW285" i="30"/>
  <c r="EK285" i="30"/>
  <c r="DI285" i="30"/>
  <c r="GM286" i="30"/>
  <c r="CU307" i="30"/>
  <c r="CV307" i="30" s="1"/>
  <c r="CW309" i="30"/>
  <c r="CP309" i="30" s="1"/>
  <c r="EF311" i="30"/>
  <c r="EL313" i="30"/>
  <c r="GS313" i="30"/>
  <c r="EM284" i="30"/>
  <c r="GV284" i="30"/>
  <c r="DX293" i="30"/>
  <c r="FT297" i="30"/>
  <c r="FS297" i="30" s="1"/>
  <c r="DS298" i="30"/>
  <c r="HO300" i="30"/>
  <c r="HS300" i="30" s="1"/>
  <c r="BV302" i="30"/>
  <c r="FM302" i="30"/>
  <c r="HN302" i="30"/>
  <c r="BX312" i="30"/>
  <c r="BY312" i="30" s="1"/>
  <c r="DQ313" i="30"/>
  <c r="DJ313" i="30" s="1"/>
  <c r="DG314" i="30"/>
  <c r="J269" i="30"/>
  <c r="U284" i="30"/>
  <c r="ES284" i="30"/>
  <c r="GY284" i="30"/>
  <c r="GS284" i="30" s="1"/>
  <c r="DS287" i="30"/>
  <c r="HR289" i="30"/>
  <c r="FR292" i="30"/>
  <c r="T293" i="30"/>
  <c r="GH293" i="30"/>
  <c r="FZ293" i="30" s="1"/>
  <c r="DS296" i="30"/>
  <c r="FY297" i="30"/>
  <c r="EK298" i="30"/>
  <c r="CB300" i="30"/>
  <c r="EX301" i="30"/>
  <c r="CG302" i="30"/>
  <c r="HR302" i="30"/>
  <c r="EF307" i="30"/>
  <c r="BX311" i="30"/>
  <c r="BY311" i="30" s="1"/>
  <c r="EP311" i="30"/>
  <c r="ET312" i="30"/>
  <c r="BX313" i="30"/>
  <c r="BY313" i="30" s="1"/>
  <c r="GH313" i="30"/>
  <c r="BO314" i="30"/>
  <c r="GH314" i="30"/>
  <c r="GZ255" i="30"/>
  <c r="J258" i="30"/>
  <c r="BJ268" i="30"/>
  <c r="BI281" i="30"/>
  <c r="EX281" i="30"/>
  <c r="CG284" i="30"/>
  <c r="CK284" i="30" s="1"/>
  <c r="FT284" i="30"/>
  <c r="FN284" i="30" s="1"/>
  <c r="HH284" i="30"/>
  <c r="EU287" i="30"/>
  <c r="DD292" i="30"/>
  <c r="BW293" i="30"/>
  <c r="ES293" i="30"/>
  <c r="GQ293" i="30"/>
  <c r="U294" i="30"/>
  <c r="EK296" i="30"/>
  <c r="GV297" i="30"/>
  <c r="FM299" i="30"/>
  <c r="HE299" i="30"/>
  <c r="EJ300" i="30"/>
  <c r="FY301" i="30"/>
  <c r="J302" i="30"/>
  <c r="V302" i="30" s="1"/>
  <c r="DD302" i="30"/>
  <c r="DE302" i="30" s="1"/>
  <c r="FT302" i="30"/>
  <c r="J309" i="30"/>
  <c r="FN311" i="30"/>
  <c r="EE312" i="30"/>
  <c r="EY287" i="30"/>
  <c r="T289" i="30"/>
  <c r="FM291" i="30"/>
  <c r="HQ291" i="30"/>
  <c r="DW292" i="30"/>
  <c r="GY292" i="30"/>
  <c r="CG293" i="30"/>
  <c r="CK293" i="30" s="1"/>
  <c r="EX293" i="30"/>
  <c r="GV293" i="30"/>
  <c r="BJ295" i="30"/>
  <c r="EU296" i="30"/>
  <c r="U297" i="30"/>
  <c r="GY297" i="30"/>
  <c r="FQ299" i="30"/>
  <c r="HH299" i="30"/>
  <c r="EK300" i="30"/>
  <c r="L301" i="30"/>
  <c r="GE301" i="30"/>
  <c r="N302" i="30"/>
  <c r="DN302" i="30"/>
  <c r="FY302" i="30"/>
  <c r="N307" i="30"/>
  <c r="T309" i="30"/>
  <c r="N311" i="30"/>
  <c r="CL311" i="30"/>
  <c r="CU312" i="30"/>
  <c r="CV312" i="30" s="1"/>
  <c r="GS312" i="30"/>
  <c r="CL313" i="30"/>
  <c r="CC313" i="30" s="1"/>
  <c r="FN314" i="30"/>
  <c r="J260" i="30"/>
  <c r="DD273" i="30"/>
  <c r="FR277" i="30"/>
  <c r="CT284" i="30"/>
  <c r="CU284" i="30" s="1"/>
  <c r="HQ284" i="30"/>
  <c r="FO287" i="30"/>
  <c r="CT289" i="30"/>
  <c r="J290" i="30"/>
  <c r="HI292" i="30"/>
  <c r="GY293" i="30"/>
  <c r="CG295" i="30"/>
  <c r="EY296" i="30"/>
  <c r="CS297" i="30"/>
  <c r="HE297" i="30"/>
  <c r="FS299" i="30"/>
  <c r="HQ299" i="30"/>
  <c r="EU300" i="30"/>
  <c r="GF301" i="30"/>
  <c r="Q302" i="30"/>
  <c r="DW302" i="30"/>
  <c r="FQ311" i="30"/>
  <c r="EY312" i="30"/>
  <c r="FV312" i="30"/>
  <c r="CU313" i="30"/>
  <c r="CV313" i="30" s="1"/>
  <c r="HK314" i="30"/>
  <c r="DC284" i="30"/>
  <c r="GE284" i="30"/>
  <c r="GA287" i="30"/>
  <c r="CU293" i="30"/>
  <c r="CV293" i="30" s="1"/>
  <c r="GZ293" i="30"/>
  <c r="GS293" i="30" s="1"/>
  <c r="FO296" i="30"/>
  <c r="DM297" i="30"/>
  <c r="HQ297" i="30"/>
  <c r="EY300" i="30"/>
  <c r="EA302" i="30"/>
  <c r="DZ302" i="30" s="1"/>
  <c r="GG302" i="30"/>
  <c r="GC302" i="30" s="1"/>
  <c r="FJ311" i="30"/>
  <c r="CY312" i="30"/>
  <c r="EJ312" i="30"/>
  <c r="HF312" i="30"/>
  <c r="HJ312" i="30" s="1"/>
  <c r="FQ314" i="30"/>
  <c r="DC281" i="30"/>
  <c r="DE281" i="30" s="1"/>
  <c r="DF281" i="30" s="1"/>
  <c r="J283" i="30"/>
  <c r="FF283" i="30" s="1"/>
  <c r="FI283" i="30" s="1"/>
  <c r="GF284" i="30"/>
  <c r="DN289" i="30"/>
  <c r="EM292" i="30"/>
  <c r="HE293" i="30"/>
  <c r="GG294" i="30"/>
  <c r="GC294" i="30" s="1"/>
  <c r="FY299" i="30"/>
  <c r="FO300" i="30"/>
  <c r="CS301" i="30"/>
  <c r="U302" i="30"/>
  <c r="EI302" i="30"/>
  <c r="GZ302" i="30"/>
  <c r="S307" i="30"/>
  <c r="CL307" i="30"/>
  <c r="S311" i="30"/>
  <c r="CW311" i="30"/>
  <c r="CP311" i="30" s="1"/>
  <c r="EL312" i="30"/>
  <c r="V313" i="30"/>
  <c r="GH291" i="30"/>
  <c r="FZ291" i="30" s="1"/>
  <c r="EM302" i="30"/>
  <c r="EF302" i="30" s="1"/>
  <c r="V311" i="30"/>
  <c r="BF312" i="30"/>
  <c r="FN312" i="30"/>
  <c r="HB312" i="30"/>
  <c r="DE313" i="30"/>
  <c r="DG313" i="30" s="1"/>
  <c r="CZ313" i="30" s="1"/>
  <c r="CW314" i="30"/>
  <c r="CP314" i="30" s="1"/>
  <c r="GZ15" i="30"/>
  <c r="FM19" i="30"/>
  <c r="FM20" i="30"/>
  <c r="FY23" i="30"/>
  <c r="DN16" i="30"/>
  <c r="FY19" i="30"/>
  <c r="CS23" i="30"/>
  <c r="HE23" i="30"/>
  <c r="DN15" i="30"/>
  <c r="CS19" i="30"/>
  <c r="HE19" i="30"/>
  <c r="ES19" i="30"/>
  <c r="FM23" i="30"/>
  <c r="FM24" i="30"/>
  <c r="ET16" i="30"/>
  <c r="FD16" i="30"/>
  <c r="GW16" i="30"/>
  <c r="EK16" i="30"/>
  <c r="CB16" i="30"/>
  <c r="DS16" i="30"/>
  <c r="GN16" i="30"/>
  <c r="EJ16" i="30"/>
  <c r="FE16" i="30"/>
  <c r="HO15" i="30"/>
  <c r="HS15" i="30" s="1"/>
  <c r="FD15" i="30"/>
  <c r="GW15" i="30"/>
  <c r="HA15" i="30" s="1"/>
  <c r="EK15" i="30"/>
  <c r="CB15" i="30"/>
  <c r="FE15" i="30"/>
  <c r="DS15" i="30"/>
  <c r="GN15" i="30"/>
  <c r="EJ15" i="30"/>
  <c r="FF15" i="30" s="1"/>
  <c r="HF21" i="30"/>
  <c r="FD21" i="30"/>
  <c r="DS21" i="30"/>
  <c r="GW21" i="30"/>
  <c r="EK21" i="30"/>
  <c r="CB21" i="30"/>
  <c r="GN21" i="30"/>
  <c r="FE21" i="30"/>
  <c r="EJ21" i="30"/>
  <c r="HF23" i="30"/>
  <c r="GW23" i="30"/>
  <c r="EK23" i="30"/>
  <c r="CB23" i="30"/>
  <c r="GN23" i="30"/>
  <c r="FE23" i="30"/>
  <c r="EJ23" i="30"/>
  <c r="FD23" i="30"/>
  <c r="DS23" i="30"/>
  <c r="ET17" i="30"/>
  <c r="GW17" i="30"/>
  <c r="EK17" i="30"/>
  <c r="GN17" i="30"/>
  <c r="EJ17" i="30"/>
  <c r="FE17" i="30"/>
  <c r="DS17" i="30"/>
  <c r="CB17" i="30"/>
  <c r="FD17" i="30"/>
  <c r="HF18" i="30"/>
  <c r="DS18" i="30"/>
  <c r="GW18" i="30"/>
  <c r="EK18" i="30"/>
  <c r="CB18" i="30"/>
  <c r="GN18" i="30"/>
  <c r="FE18" i="30"/>
  <c r="EJ18" i="30"/>
  <c r="FD18" i="30"/>
  <c r="HF19" i="30"/>
  <c r="GW19" i="30"/>
  <c r="EK19" i="30"/>
  <c r="CB19" i="30"/>
  <c r="GN19" i="30"/>
  <c r="FE19" i="30"/>
  <c r="EJ19" i="30"/>
  <c r="FD19" i="30"/>
  <c r="DS19" i="30"/>
  <c r="HF25" i="30"/>
  <c r="FD25" i="30"/>
  <c r="DS25" i="30"/>
  <c r="GW25" i="30"/>
  <c r="EK25" i="30"/>
  <c r="CB25" i="30"/>
  <c r="GN25" i="30"/>
  <c r="FE25" i="30"/>
  <c r="EJ25" i="30"/>
  <c r="HF22" i="30"/>
  <c r="GW22" i="30"/>
  <c r="EK22" i="30"/>
  <c r="CB22" i="30"/>
  <c r="GN22" i="30"/>
  <c r="FE22" i="30"/>
  <c r="EJ22" i="30"/>
  <c r="FD22" i="30"/>
  <c r="DS22" i="30"/>
  <c r="CB20" i="30"/>
  <c r="EK20" i="30"/>
  <c r="GW20" i="30"/>
  <c r="L22" i="30"/>
  <c r="GG22" i="30"/>
  <c r="GC22" i="30" s="1"/>
  <c r="HQ22" i="30"/>
  <c r="CB24" i="30"/>
  <c r="EK24" i="30"/>
  <c r="GW24" i="30"/>
  <c r="L18" i="30"/>
  <c r="AL18" i="30" s="1"/>
  <c r="GG18" i="30"/>
  <c r="GC18" i="30" s="1"/>
  <c r="L19" i="30"/>
  <c r="AL19" i="30" s="1"/>
  <c r="GG19" i="30"/>
  <c r="GC19" i="30" s="1"/>
  <c r="HQ19" i="30"/>
  <c r="CS20" i="30"/>
  <c r="ES20" i="30"/>
  <c r="FY20" i="30"/>
  <c r="HE20" i="30"/>
  <c r="FM21" i="30"/>
  <c r="L23" i="30"/>
  <c r="GG23" i="30"/>
  <c r="GC23" i="30" s="1"/>
  <c r="HQ23" i="30"/>
  <c r="CS24" i="30"/>
  <c r="ES24" i="30"/>
  <c r="FY24" i="30"/>
  <c r="HE24" i="30"/>
  <c r="FM25" i="30"/>
  <c r="HQ18" i="30"/>
  <c r="FM18" i="30"/>
  <c r="L20" i="30"/>
  <c r="AL20" i="30" s="1"/>
  <c r="AS20" i="30" s="1"/>
  <c r="DS20" i="30"/>
  <c r="FD20" i="30"/>
  <c r="GG20" i="30"/>
  <c r="GC20" i="30" s="1"/>
  <c r="HQ20" i="30"/>
  <c r="CS21" i="30"/>
  <c r="ES21" i="30"/>
  <c r="FY21" i="30"/>
  <c r="HE21" i="30"/>
  <c r="FM22" i="30"/>
  <c r="L24" i="30"/>
  <c r="DS24" i="30"/>
  <c r="FD24" i="30"/>
  <c r="GG24" i="30"/>
  <c r="GC24" i="30" s="1"/>
  <c r="HQ24" i="30"/>
  <c r="CS25" i="30"/>
  <c r="ES25" i="30"/>
  <c r="FY25" i="30"/>
  <c r="HE25" i="30"/>
  <c r="FR17" i="30"/>
  <c r="CS18" i="30"/>
  <c r="ES18" i="30"/>
  <c r="FY18" i="30"/>
  <c r="EJ20" i="30"/>
  <c r="FE20" i="30"/>
  <c r="GN20" i="30"/>
  <c r="L21" i="30"/>
  <c r="AL21" i="30" s="1"/>
  <c r="GG21" i="30"/>
  <c r="GC21" i="30" s="1"/>
  <c r="HQ21" i="30"/>
  <c r="CS22" i="30"/>
  <c r="ES22" i="30"/>
  <c r="FY22" i="30"/>
  <c r="HE22" i="30"/>
  <c r="EJ24" i="30"/>
  <c r="FE24" i="30"/>
  <c r="GN24" i="30"/>
  <c r="L25" i="30"/>
  <c r="GG25" i="30"/>
  <c r="GC25" i="30" s="1"/>
  <c r="HQ25" i="30"/>
  <c r="DF27" i="30"/>
  <c r="DF33" i="30"/>
  <c r="HF43" i="30"/>
  <c r="EJ43" i="30"/>
  <c r="DS43" i="30"/>
  <c r="GW43" i="30"/>
  <c r="DI43" i="30"/>
  <c r="GA43" i="30"/>
  <c r="EU43" i="30"/>
  <c r="EK43" i="30"/>
  <c r="L43" i="30"/>
  <c r="AL43" i="30" s="1"/>
  <c r="AM43" i="30" s="1"/>
  <c r="AQ43" i="30" s="1"/>
  <c r="FO43" i="30"/>
  <c r="EY43" i="30"/>
  <c r="ET43" i="30"/>
  <c r="HO43" i="30"/>
  <c r="HS43" i="30" s="1"/>
  <c r="GN43" i="30"/>
  <c r="CY43" i="30"/>
  <c r="CB43" i="30"/>
  <c r="N43" i="30"/>
  <c r="HF45" i="30"/>
  <c r="EJ45" i="30"/>
  <c r="DS45" i="30"/>
  <c r="GA45" i="30"/>
  <c r="EU45" i="30"/>
  <c r="EK45" i="30"/>
  <c r="L45" i="30"/>
  <c r="AL45" i="30" s="1"/>
  <c r="FO45" i="30"/>
  <c r="EY45" i="30"/>
  <c r="ET45" i="30"/>
  <c r="HO45" i="30"/>
  <c r="HS45" i="30" s="1"/>
  <c r="GN45" i="30"/>
  <c r="CY45" i="30"/>
  <c r="CB45" i="30"/>
  <c r="N45" i="30"/>
  <c r="GW45" i="30"/>
  <c r="DI45" i="30"/>
  <c r="CV45" i="30"/>
  <c r="HF27" i="30"/>
  <c r="EJ27" i="30"/>
  <c r="EL27" i="30" s="1"/>
  <c r="DS27" i="30"/>
  <c r="AL27" i="30"/>
  <c r="V27" i="30"/>
  <c r="GW27" i="30"/>
  <c r="EY27" i="30"/>
  <c r="EU27" i="30"/>
  <c r="DI27" i="30"/>
  <c r="N27" i="30"/>
  <c r="GN27" i="30"/>
  <c r="ET27" i="30"/>
  <c r="EV27" i="30" s="1"/>
  <c r="CY27" i="30"/>
  <c r="HO27" i="30"/>
  <c r="HS27" i="30" s="1"/>
  <c r="HL27" i="30" s="1"/>
  <c r="GA27" i="30"/>
  <c r="FO27" i="30"/>
  <c r="EK27" i="30"/>
  <c r="CB27" i="30"/>
  <c r="HF29" i="30"/>
  <c r="EJ29" i="30"/>
  <c r="EL29" i="30" s="1"/>
  <c r="DS29" i="30"/>
  <c r="V29" i="30"/>
  <c r="GW29" i="30"/>
  <c r="EY29" i="30"/>
  <c r="EU29" i="30"/>
  <c r="DI29" i="30"/>
  <c r="N29" i="30"/>
  <c r="GN29" i="30"/>
  <c r="ET29" i="30"/>
  <c r="EV29" i="30" s="1"/>
  <c r="CY29" i="30"/>
  <c r="HO29" i="30"/>
  <c r="HS29" i="30" s="1"/>
  <c r="GA29" i="30"/>
  <c r="FO29" i="30"/>
  <c r="EK29" i="30"/>
  <c r="CB29" i="30"/>
  <c r="HF31" i="30"/>
  <c r="EJ31" i="30"/>
  <c r="DS31" i="30"/>
  <c r="GW31" i="30"/>
  <c r="EY31" i="30"/>
  <c r="EU31" i="30"/>
  <c r="DI31" i="30"/>
  <c r="N31" i="30"/>
  <c r="GN31" i="30"/>
  <c r="ET31" i="30"/>
  <c r="CY31" i="30"/>
  <c r="HO31" i="30"/>
  <c r="HS31" i="30" s="1"/>
  <c r="GA31" i="30"/>
  <c r="FO31" i="30"/>
  <c r="EK31" i="30"/>
  <c r="CB31" i="30"/>
  <c r="HF33" i="30"/>
  <c r="EJ33" i="30"/>
  <c r="EL33" i="30" s="1"/>
  <c r="DS33" i="30"/>
  <c r="V33" i="30"/>
  <c r="GW33" i="30"/>
  <c r="EY33" i="30"/>
  <c r="EU33" i="30"/>
  <c r="DI33" i="30"/>
  <c r="N33" i="30"/>
  <c r="GN33" i="30"/>
  <c r="ET33" i="30"/>
  <c r="EV33" i="30" s="1"/>
  <c r="CY33" i="30"/>
  <c r="HO33" i="30"/>
  <c r="HS33" i="30" s="1"/>
  <c r="GA33" i="30"/>
  <c r="FO33" i="30"/>
  <c r="EK33" i="30"/>
  <c r="CB33" i="30"/>
  <c r="HF35" i="30"/>
  <c r="EV35" i="30"/>
  <c r="EJ35" i="30"/>
  <c r="DS35" i="30"/>
  <c r="V35" i="30"/>
  <c r="GW35" i="30"/>
  <c r="EY35" i="30"/>
  <c r="EU35" i="30"/>
  <c r="DI35" i="30"/>
  <c r="N35" i="30"/>
  <c r="GN35" i="30"/>
  <c r="ET35" i="30"/>
  <c r="EL35" i="30"/>
  <c r="CY35" i="30"/>
  <c r="HO35" i="30"/>
  <c r="HS35" i="30" s="1"/>
  <c r="GA35" i="30"/>
  <c r="FO35" i="30"/>
  <c r="EK35" i="30"/>
  <c r="CB35" i="30"/>
  <c r="HF37" i="30"/>
  <c r="EJ37" i="30"/>
  <c r="DS37" i="30"/>
  <c r="GW37" i="30"/>
  <c r="EY37" i="30"/>
  <c r="EU37" i="30"/>
  <c r="DI37" i="30"/>
  <c r="N37" i="30"/>
  <c r="GN37" i="30"/>
  <c r="ET37" i="30"/>
  <c r="CY37" i="30"/>
  <c r="HO37" i="30"/>
  <c r="HS37" i="30" s="1"/>
  <c r="GA37" i="30"/>
  <c r="FO37" i="30"/>
  <c r="EK37" i="30"/>
  <c r="CB37" i="30"/>
  <c r="GX27" i="30"/>
  <c r="GO27" i="30"/>
  <c r="HP27" i="30"/>
  <c r="GB27" i="30"/>
  <c r="FP27" i="30"/>
  <c r="HG27" i="30"/>
  <c r="GX29" i="30"/>
  <c r="GO29" i="30"/>
  <c r="HP29" i="30"/>
  <c r="GB29" i="30"/>
  <c r="FP29" i="30"/>
  <c r="HG29" i="30"/>
  <c r="HL29" i="30"/>
  <c r="HL31" i="30"/>
  <c r="GX33" i="30"/>
  <c r="GO33" i="30"/>
  <c r="HP33" i="30"/>
  <c r="GB33" i="30"/>
  <c r="FP33" i="30"/>
  <c r="HG33" i="30"/>
  <c r="HL33" i="30"/>
  <c r="GX35" i="30"/>
  <c r="GO35" i="30"/>
  <c r="HP35" i="30"/>
  <c r="GB35" i="30"/>
  <c r="FP35" i="30"/>
  <c r="HG35" i="30"/>
  <c r="GB37" i="30"/>
  <c r="HL37" i="30"/>
  <c r="HO49" i="30"/>
  <c r="HS49" i="30" s="1"/>
  <c r="GA49" i="30"/>
  <c r="FO49" i="30"/>
  <c r="EK49" i="30"/>
  <c r="CB49" i="30"/>
  <c r="L49" i="30"/>
  <c r="HF49" i="30"/>
  <c r="EJ49" i="30"/>
  <c r="EL49" i="30" s="1"/>
  <c r="DS49" i="30"/>
  <c r="AL49" i="30"/>
  <c r="V49" i="30"/>
  <c r="DI49" i="30"/>
  <c r="GW49" i="30"/>
  <c r="EU49" i="30"/>
  <c r="CY49" i="30"/>
  <c r="GN49" i="30"/>
  <c r="GR49" i="30" s="1"/>
  <c r="ET49" i="30"/>
  <c r="EV49" i="30" s="1"/>
  <c r="EY49" i="30"/>
  <c r="N49" i="30"/>
  <c r="DF29" i="30"/>
  <c r="DF31" i="30"/>
  <c r="Q15" i="30"/>
  <c r="BV15" i="30"/>
  <c r="EA15" i="30"/>
  <c r="DZ15" i="30" s="1"/>
  <c r="EE15" i="30" s="1"/>
  <c r="FH15" i="30"/>
  <c r="FT15" i="30"/>
  <c r="FS15" i="30" s="1"/>
  <c r="HE15" i="30"/>
  <c r="BW16" i="30"/>
  <c r="EW16" i="30"/>
  <c r="FM16" i="30"/>
  <c r="FY16" i="30"/>
  <c r="HE16" i="30"/>
  <c r="BW17" i="30"/>
  <c r="CF17" i="30"/>
  <c r="CM17" i="30" s="1"/>
  <c r="CS17" i="30"/>
  <c r="DX17" i="30"/>
  <c r="ES17" i="30"/>
  <c r="HI17" i="30"/>
  <c r="BJ18" i="30"/>
  <c r="BW18" i="30"/>
  <c r="HI18" i="30"/>
  <c r="BJ19" i="30"/>
  <c r="CF19" i="30"/>
  <c r="CM19" i="30" s="1"/>
  <c r="DX19" i="30"/>
  <c r="CF20" i="30"/>
  <c r="CM20" i="30" s="1"/>
  <c r="DX20" i="30"/>
  <c r="HI21" i="30"/>
  <c r="CF22" i="30"/>
  <c r="BJ23" i="30"/>
  <c r="BW23" i="30"/>
  <c r="EW23" i="30"/>
  <c r="CF24" i="30"/>
  <c r="CM24" i="30" s="1"/>
  <c r="EW24" i="30"/>
  <c r="CG15" i="30"/>
  <c r="CK15" i="30" s="1"/>
  <c r="CY15" i="30"/>
  <c r="ET15" i="30"/>
  <c r="EV15" i="30" s="1"/>
  <c r="EX15" i="30"/>
  <c r="FR15" i="30"/>
  <c r="HF15" i="30"/>
  <c r="HN15" i="30"/>
  <c r="HR15" i="30"/>
  <c r="T16" i="30"/>
  <c r="CT16" i="30"/>
  <c r="DC16" i="30"/>
  <c r="EX16" i="30"/>
  <c r="EP16" i="30" s="1"/>
  <c r="FR16" i="30"/>
  <c r="GP16" i="30"/>
  <c r="HF16" i="30"/>
  <c r="HN16" i="30"/>
  <c r="CY17" i="30"/>
  <c r="EX17" i="30"/>
  <c r="GP17" i="30"/>
  <c r="HF17" i="30"/>
  <c r="HN17" i="30"/>
  <c r="HR17" i="30"/>
  <c r="T18" i="30"/>
  <c r="CT18" i="30"/>
  <c r="CU18" i="30" s="1"/>
  <c r="CY18" i="30"/>
  <c r="ET18" i="30"/>
  <c r="HN18" i="30"/>
  <c r="N15" i="30"/>
  <c r="U15" i="30"/>
  <c r="DD15" i="30"/>
  <c r="DI15" i="30"/>
  <c r="DM15" i="30"/>
  <c r="EI15" i="30"/>
  <c r="EM15" i="30"/>
  <c r="EU15" i="30"/>
  <c r="EY15" i="30"/>
  <c r="FC15" i="30"/>
  <c r="FG15" i="30"/>
  <c r="FO15" i="30"/>
  <c r="GA15" i="30"/>
  <c r="GE15" i="30"/>
  <c r="GM15" i="30"/>
  <c r="GQ15" i="30"/>
  <c r="HK15" i="30" s="1"/>
  <c r="GY15" i="30"/>
  <c r="HG15" i="30"/>
  <c r="N16" i="30"/>
  <c r="U16" i="30"/>
  <c r="DD16" i="30"/>
  <c r="DI16" i="30"/>
  <c r="DM16" i="30"/>
  <c r="EI16" i="30"/>
  <c r="EM16" i="30"/>
  <c r="EU16" i="30"/>
  <c r="EY16" i="30"/>
  <c r="FC16" i="30"/>
  <c r="FG16" i="30"/>
  <c r="FO16" i="30"/>
  <c r="GA16" i="30"/>
  <c r="GE16" i="30"/>
  <c r="GM16" i="30"/>
  <c r="GQ16" i="30"/>
  <c r="GY16" i="30"/>
  <c r="HO16" i="30"/>
  <c r="HS16" i="30" s="1"/>
  <c r="N17" i="30"/>
  <c r="U17" i="30"/>
  <c r="DD17" i="30"/>
  <c r="DI17" i="30"/>
  <c r="DM17" i="30"/>
  <c r="EI17" i="30"/>
  <c r="EM17" i="30"/>
  <c r="EU17" i="30"/>
  <c r="EY17" i="30"/>
  <c r="FC17" i="30"/>
  <c r="FG17" i="30"/>
  <c r="FO17" i="30"/>
  <c r="GA17" i="30"/>
  <c r="GE17" i="30"/>
  <c r="GM17" i="30"/>
  <c r="GQ17" i="30"/>
  <c r="HK17" i="30" s="1"/>
  <c r="GY17" i="30"/>
  <c r="GS17" i="30" s="1"/>
  <c r="HO17" i="30"/>
  <c r="HS17" i="30" s="1"/>
  <c r="N18" i="30"/>
  <c r="U18" i="30"/>
  <c r="AS18" i="30"/>
  <c r="DD18" i="30"/>
  <c r="DI18" i="30"/>
  <c r="DM18" i="30"/>
  <c r="EI18" i="30"/>
  <c r="EM18" i="30"/>
  <c r="EU18" i="30"/>
  <c r="EY18" i="30"/>
  <c r="FC18" i="30"/>
  <c r="FG18" i="30"/>
  <c r="FO18" i="30"/>
  <c r="GA18" i="30"/>
  <c r="GE18" i="30"/>
  <c r="GM18" i="30"/>
  <c r="GQ18" i="30"/>
  <c r="GY18" i="30"/>
  <c r="HO18" i="30"/>
  <c r="HS18" i="30" s="1"/>
  <c r="HL18" i="30" s="1"/>
  <c r="N19" i="30"/>
  <c r="U19" i="30"/>
  <c r="AS19" i="30"/>
  <c r="DD19" i="30"/>
  <c r="DI19" i="30"/>
  <c r="DM19" i="30"/>
  <c r="EI19" i="30"/>
  <c r="EM19" i="30"/>
  <c r="EU19" i="30"/>
  <c r="EY19" i="30"/>
  <c r="FC19" i="30"/>
  <c r="FG19" i="30"/>
  <c r="FO19" i="30"/>
  <c r="GA19" i="30"/>
  <c r="GE19" i="30"/>
  <c r="GM19" i="30"/>
  <c r="GQ19" i="30"/>
  <c r="GY19" i="30"/>
  <c r="HO19" i="30"/>
  <c r="HS19" i="30" s="1"/>
  <c r="HL19" i="30" s="1"/>
  <c r="N20" i="30"/>
  <c r="U20" i="30"/>
  <c r="DD20" i="30"/>
  <c r="DI20" i="30"/>
  <c r="DM20" i="30"/>
  <c r="EI20" i="30"/>
  <c r="EM20" i="30"/>
  <c r="EU20" i="30"/>
  <c r="EY20" i="30"/>
  <c r="FC20" i="30"/>
  <c r="FG20" i="30"/>
  <c r="FO20" i="30"/>
  <c r="GA20" i="30"/>
  <c r="GE20" i="30"/>
  <c r="GM20" i="30"/>
  <c r="GQ20" i="30"/>
  <c r="GY20" i="30"/>
  <c r="HO20" i="30"/>
  <c r="HS20" i="30" s="1"/>
  <c r="HL20" i="30" s="1"/>
  <c r="N21" i="30"/>
  <c r="U21" i="30"/>
  <c r="AS21" i="30"/>
  <c r="DD21" i="30"/>
  <c r="DI21" i="30"/>
  <c r="DM21" i="30"/>
  <c r="EI21" i="30"/>
  <c r="EM21" i="30"/>
  <c r="EU21" i="30"/>
  <c r="EY21" i="30"/>
  <c r="FC21" i="30"/>
  <c r="FG21" i="30"/>
  <c r="FO21" i="30"/>
  <c r="GA21" i="30"/>
  <c r="GE21" i="30"/>
  <c r="GM21" i="30"/>
  <c r="GQ21" i="30"/>
  <c r="GY21" i="30"/>
  <c r="HO21" i="30"/>
  <c r="HS21" i="30" s="1"/>
  <c r="HL21" i="30" s="1"/>
  <c r="N22" i="30"/>
  <c r="U22" i="30"/>
  <c r="CM22" i="30"/>
  <c r="DD22" i="30"/>
  <c r="DI22" i="30"/>
  <c r="DM22" i="30"/>
  <c r="EI22" i="30"/>
  <c r="EM22" i="30"/>
  <c r="EU22" i="30"/>
  <c r="EY22" i="30"/>
  <c r="FC22" i="30"/>
  <c r="FG22" i="30"/>
  <c r="FO22" i="30"/>
  <c r="GA22" i="30"/>
  <c r="GE22" i="30"/>
  <c r="GM22" i="30"/>
  <c r="GQ22" i="30"/>
  <c r="GY22" i="30"/>
  <c r="GS22" i="30" s="1"/>
  <c r="HO22" i="30"/>
  <c r="HS22" i="30" s="1"/>
  <c r="N23" i="30"/>
  <c r="U23" i="30"/>
  <c r="DD23" i="30"/>
  <c r="DI23" i="30"/>
  <c r="DM23" i="30"/>
  <c r="EI23" i="30"/>
  <c r="EM23" i="30"/>
  <c r="EU23" i="30"/>
  <c r="EY23" i="30"/>
  <c r="FC23" i="30"/>
  <c r="FG23" i="30"/>
  <c r="FO23" i="30"/>
  <c r="GA23" i="30"/>
  <c r="GE23" i="30"/>
  <c r="GM23" i="30"/>
  <c r="GQ23" i="30"/>
  <c r="GY23" i="30"/>
  <c r="HO23" i="30"/>
  <c r="HS23" i="30" s="1"/>
  <c r="HL23" i="30" s="1"/>
  <c r="N24" i="30"/>
  <c r="U24" i="30"/>
  <c r="DD24" i="30"/>
  <c r="DI24" i="30"/>
  <c r="DM24" i="30"/>
  <c r="EI24" i="30"/>
  <c r="EM24" i="30"/>
  <c r="EU24" i="30"/>
  <c r="EY24" i="30"/>
  <c r="FC24" i="30"/>
  <c r="FG24" i="30"/>
  <c r="FO24" i="30"/>
  <c r="GA24" i="30"/>
  <c r="GE24" i="30"/>
  <c r="GM24" i="30"/>
  <c r="GQ24" i="30"/>
  <c r="GY24" i="30"/>
  <c r="HO24" i="30"/>
  <c r="HS24" i="30" s="1"/>
  <c r="HL24" i="30" s="1"/>
  <c r="N25" i="30"/>
  <c r="U25" i="30"/>
  <c r="DD25" i="30"/>
  <c r="DI25" i="30"/>
  <c r="DM25" i="30"/>
  <c r="EI25" i="30"/>
  <c r="EM25" i="30"/>
  <c r="EU25" i="30"/>
  <c r="EY25" i="30"/>
  <c r="FC25" i="30"/>
  <c r="FG25" i="30"/>
  <c r="FO25" i="30"/>
  <c r="GA25" i="30"/>
  <c r="GE25" i="30"/>
  <c r="GM25" i="30"/>
  <c r="GQ25" i="30"/>
  <c r="GY25" i="30"/>
  <c r="HO25" i="30"/>
  <c r="HS25" i="30" s="1"/>
  <c r="HL25" i="30" s="1"/>
  <c r="N26" i="30"/>
  <c r="U26" i="30"/>
  <c r="DD26" i="30"/>
  <c r="DI26" i="30"/>
  <c r="DM26" i="30"/>
  <c r="EI26" i="30"/>
  <c r="EM26" i="30"/>
  <c r="EU26" i="30"/>
  <c r="EY26" i="30"/>
  <c r="FM26" i="30"/>
  <c r="FY26" i="30"/>
  <c r="GG26" i="30"/>
  <c r="GC26" i="30" s="1"/>
  <c r="GS26" i="30"/>
  <c r="GW26" i="30"/>
  <c r="HE26" i="30"/>
  <c r="HI26" i="30"/>
  <c r="HQ26" i="30"/>
  <c r="L27" i="30"/>
  <c r="S27" i="30"/>
  <c r="AM27" i="30"/>
  <c r="AQ27" i="30" s="1"/>
  <c r="BJ27" i="30"/>
  <c r="BN27" i="30" s="1"/>
  <c r="BW27" i="30"/>
  <c r="CF27" i="30"/>
  <c r="CK27" i="30"/>
  <c r="CS27" i="30"/>
  <c r="DX27" i="30"/>
  <c r="ES27" i="30"/>
  <c r="EW27" i="30"/>
  <c r="EP27" i="30" s="1"/>
  <c r="FS27" i="30"/>
  <c r="GE27" i="30"/>
  <c r="GM27" i="30"/>
  <c r="GY27" i="30"/>
  <c r="N28" i="30"/>
  <c r="U28" i="30"/>
  <c r="AS28" i="30"/>
  <c r="DD28" i="30"/>
  <c r="DI28" i="30"/>
  <c r="DM28" i="30"/>
  <c r="EI28" i="30"/>
  <c r="EM28" i="30"/>
  <c r="EU28" i="30"/>
  <c r="EY28" i="30"/>
  <c r="FM28" i="30"/>
  <c r="FY28" i="30"/>
  <c r="GG28" i="30"/>
  <c r="GC28" i="30" s="1"/>
  <c r="GS28" i="30"/>
  <c r="GW28" i="30"/>
  <c r="HE28" i="30"/>
  <c r="HI28" i="30"/>
  <c r="HQ28" i="30"/>
  <c r="L29" i="30"/>
  <c r="AL29" i="30" s="1"/>
  <c r="S29" i="30"/>
  <c r="BJ29" i="30"/>
  <c r="BN29" i="30" s="1"/>
  <c r="BW29" i="30"/>
  <c r="CF29" i="30"/>
  <c r="CK29" i="30"/>
  <c r="CS29" i="30"/>
  <c r="DX29" i="30"/>
  <c r="ES29" i="30"/>
  <c r="EW29" i="30"/>
  <c r="FS29" i="30"/>
  <c r="GE29" i="30"/>
  <c r="GM29" i="30"/>
  <c r="GY29" i="30"/>
  <c r="N30" i="30"/>
  <c r="U30" i="30"/>
  <c r="AS30" i="30"/>
  <c r="DD30" i="30"/>
  <c r="DI30" i="30"/>
  <c r="DM30" i="30"/>
  <c r="EI30" i="30"/>
  <c r="EM30" i="30"/>
  <c r="EU30" i="30"/>
  <c r="EY30" i="30"/>
  <c r="FM30" i="30"/>
  <c r="FY30" i="30"/>
  <c r="GG30" i="30"/>
  <c r="GC30" i="30" s="1"/>
  <c r="GS30" i="30"/>
  <c r="GW30" i="30"/>
  <c r="HE30" i="30"/>
  <c r="HI30" i="30"/>
  <c r="HQ30" i="30"/>
  <c r="L31" i="30"/>
  <c r="AL31" i="30" s="1"/>
  <c r="S31" i="30"/>
  <c r="BJ31" i="30"/>
  <c r="BN31" i="30" s="1"/>
  <c r="BW31" i="30"/>
  <c r="CF31" i="30"/>
  <c r="CK31" i="30"/>
  <c r="CS31" i="30"/>
  <c r="DO31" i="30"/>
  <c r="DP31" i="30" s="1"/>
  <c r="DX31" i="30"/>
  <c r="ES31" i="30"/>
  <c r="EW31" i="30"/>
  <c r="EP31" i="30" s="1"/>
  <c r="FS31" i="30"/>
  <c r="GE31" i="30"/>
  <c r="GM31" i="30"/>
  <c r="GY31" i="30"/>
  <c r="N32" i="30"/>
  <c r="U32" i="30"/>
  <c r="AS32" i="30"/>
  <c r="DD32" i="30"/>
  <c r="DI32" i="30"/>
  <c r="DM32" i="30"/>
  <c r="EI32" i="30"/>
  <c r="EM32" i="30"/>
  <c r="EU32" i="30"/>
  <c r="EY32" i="30"/>
  <c r="FM32" i="30"/>
  <c r="FY32" i="30"/>
  <c r="GG32" i="30"/>
  <c r="GC32" i="30" s="1"/>
  <c r="GS32" i="30"/>
  <c r="GW32" i="30"/>
  <c r="HE32" i="30"/>
  <c r="HI32" i="30"/>
  <c r="HQ32" i="30"/>
  <c r="L33" i="30"/>
  <c r="AL33" i="30" s="1"/>
  <c r="S33" i="30"/>
  <c r="BJ33" i="30"/>
  <c r="BN33" i="30" s="1"/>
  <c r="BW33" i="30"/>
  <c r="CF33" i="30"/>
  <c r="CS33" i="30"/>
  <c r="DO33" i="30"/>
  <c r="DP33" i="30" s="1"/>
  <c r="DX33" i="30"/>
  <c r="ES33" i="30"/>
  <c r="EW33" i="30"/>
  <c r="EP33" i="30" s="1"/>
  <c r="FS33" i="30"/>
  <c r="GE33" i="30"/>
  <c r="GM33" i="30"/>
  <c r="GY33" i="30"/>
  <c r="N34" i="30"/>
  <c r="U34" i="30"/>
  <c r="AS34" i="30"/>
  <c r="DD34" i="30"/>
  <c r="DI34" i="30"/>
  <c r="DM34" i="30"/>
  <c r="EI34" i="30"/>
  <c r="EM34" i="30"/>
  <c r="EU34" i="30"/>
  <c r="EY34" i="30"/>
  <c r="FM34" i="30"/>
  <c r="FY34" i="30"/>
  <c r="GG34" i="30"/>
  <c r="GC34" i="30" s="1"/>
  <c r="GS34" i="30"/>
  <c r="GW34" i="30"/>
  <c r="HE34" i="30"/>
  <c r="HI34" i="30"/>
  <c r="HQ34" i="30"/>
  <c r="L35" i="30"/>
  <c r="AL35" i="30" s="1"/>
  <c r="S35" i="30"/>
  <c r="BJ35" i="30"/>
  <c r="BN35" i="30" s="1"/>
  <c r="BW35" i="30"/>
  <c r="CF35" i="30"/>
  <c r="CK35" i="30"/>
  <c r="CS35" i="30"/>
  <c r="DX35" i="30"/>
  <c r="ES35" i="30"/>
  <c r="EW35" i="30"/>
  <c r="EP35" i="30" s="1"/>
  <c r="FS35" i="30"/>
  <c r="GE35" i="30"/>
  <c r="GM35" i="30"/>
  <c r="GY35" i="30"/>
  <c r="N36" i="30"/>
  <c r="U36" i="30"/>
  <c r="DD36" i="30"/>
  <c r="DI36" i="30"/>
  <c r="DM36" i="30"/>
  <c r="EI36" i="30"/>
  <c r="EM36" i="30"/>
  <c r="EU36" i="30"/>
  <c r="EY36" i="30"/>
  <c r="FM36" i="30"/>
  <c r="FY36" i="30"/>
  <c r="GG36" i="30"/>
  <c r="GC36" i="30" s="1"/>
  <c r="GS36" i="30"/>
  <c r="GW36" i="30"/>
  <c r="HE36" i="30"/>
  <c r="HI36" i="30"/>
  <c r="HQ36" i="30"/>
  <c r="L37" i="30"/>
  <c r="AL37" i="30" s="1"/>
  <c r="BJ37" i="30"/>
  <c r="BN37" i="30" s="1"/>
  <c r="BW37" i="30"/>
  <c r="CF37" i="30"/>
  <c r="CK37" i="30"/>
  <c r="CS37" i="30"/>
  <c r="DO37" i="30"/>
  <c r="DP37" i="30" s="1"/>
  <c r="DX37" i="30"/>
  <c r="ES37" i="30"/>
  <c r="EW37" i="30"/>
  <c r="EP37" i="30" s="1"/>
  <c r="FS37" i="30"/>
  <c r="GE37" i="30"/>
  <c r="GM37" i="30"/>
  <c r="GY37" i="30"/>
  <c r="N38" i="30"/>
  <c r="U38" i="30"/>
  <c r="AS38" i="30"/>
  <c r="DD38" i="30"/>
  <c r="DI38" i="30"/>
  <c r="DM38" i="30"/>
  <c r="EI38" i="30"/>
  <c r="EM38" i="30"/>
  <c r="EU38" i="30"/>
  <c r="EY38" i="30"/>
  <c r="FM38" i="30"/>
  <c r="FY38" i="30"/>
  <c r="GG38" i="30"/>
  <c r="GC38" i="30" s="1"/>
  <c r="GW38" i="30"/>
  <c r="HE38" i="30"/>
  <c r="HO38" i="30"/>
  <c r="HS38" i="30" s="1"/>
  <c r="L39" i="30"/>
  <c r="T39" i="30"/>
  <c r="CK39" i="30"/>
  <c r="EK39" i="30"/>
  <c r="EU39" i="30"/>
  <c r="GA39" i="30"/>
  <c r="GH39" i="30"/>
  <c r="FZ39" i="30" s="1"/>
  <c r="GN40" i="30"/>
  <c r="ET40" i="30"/>
  <c r="EV40" i="30" s="1"/>
  <c r="EL40" i="30"/>
  <c r="EO40" i="30" s="1"/>
  <c r="CY40" i="30"/>
  <c r="N40" i="30"/>
  <c r="V40" i="30"/>
  <c r="BI40" i="30"/>
  <c r="CF40" i="30"/>
  <c r="CM40" i="30"/>
  <c r="DD40" i="30"/>
  <c r="EA40" i="30"/>
  <c r="DZ40" i="30" s="1"/>
  <c r="EE40" i="30" s="1"/>
  <c r="EM40" i="30"/>
  <c r="EW40" i="30"/>
  <c r="FM40" i="30"/>
  <c r="FR40" i="30"/>
  <c r="GM40" i="30"/>
  <c r="HN40" i="30"/>
  <c r="BW41" i="30"/>
  <c r="CT41" i="30"/>
  <c r="CU41" i="30" s="1"/>
  <c r="DX41" i="30"/>
  <c r="ET41" i="30"/>
  <c r="EY41" i="30"/>
  <c r="GZ41" i="30"/>
  <c r="GS41" i="30" s="1"/>
  <c r="GZ42" i="30"/>
  <c r="CT42" i="30"/>
  <c r="CU42" i="30" s="1"/>
  <c r="CG42" i="30"/>
  <c r="CK42" i="30" s="1"/>
  <c r="T42" i="30"/>
  <c r="U42" i="30"/>
  <c r="BN42" i="30"/>
  <c r="DI42" i="30"/>
  <c r="DN42" i="30"/>
  <c r="EK42" i="30"/>
  <c r="GA42" i="30"/>
  <c r="GG42" i="30"/>
  <c r="GC42" i="30" s="1"/>
  <c r="GQ42" i="30"/>
  <c r="HR42" i="30"/>
  <c r="BJ43" i="30"/>
  <c r="BN43" i="30" s="1"/>
  <c r="CG43" i="30"/>
  <c r="CK43" i="30" s="1"/>
  <c r="DD43" i="30"/>
  <c r="EM43" i="30"/>
  <c r="FS43" i="30"/>
  <c r="HI43" i="30"/>
  <c r="HH44" i="30"/>
  <c r="GV44" i="30"/>
  <c r="GF44" i="30"/>
  <c r="GH44" i="30" s="1"/>
  <c r="FZ44" i="30" s="1"/>
  <c r="FT44" i="30"/>
  <c r="EX44" i="30"/>
  <c r="EP44" i="30" s="1"/>
  <c r="DC44" i="30"/>
  <c r="L44" i="30"/>
  <c r="BW44" i="30"/>
  <c r="DM44" i="30"/>
  <c r="DS44" i="30"/>
  <c r="EE44" i="30"/>
  <c r="EJ44" i="30"/>
  <c r="EU44" i="30"/>
  <c r="FO44" i="30"/>
  <c r="GE44" i="30"/>
  <c r="GP44" i="30"/>
  <c r="HF44" i="30"/>
  <c r="HQ44" i="30"/>
  <c r="HR45" i="30"/>
  <c r="HL45" i="30" s="1"/>
  <c r="DN45" i="30"/>
  <c r="DO45" i="30" s="1"/>
  <c r="BN45" i="30"/>
  <c r="J45" i="30"/>
  <c r="CF45" i="30"/>
  <c r="CW45" i="30"/>
  <c r="CP45" i="30" s="1"/>
  <c r="DE45" i="30"/>
  <c r="EW45" i="30"/>
  <c r="EP45" i="30" s="1"/>
  <c r="FQ45" i="30"/>
  <c r="J46" i="30"/>
  <c r="Q46" i="30"/>
  <c r="BJ46" i="30"/>
  <c r="BV46" i="30"/>
  <c r="CB46" i="30"/>
  <c r="CS46" i="30"/>
  <c r="DW46" i="30"/>
  <c r="EI46" i="30"/>
  <c r="EN46" i="30"/>
  <c r="ES46" i="30"/>
  <c r="EY46" i="30"/>
  <c r="FY46" i="30"/>
  <c r="GY46" i="30"/>
  <c r="HO46" i="30"/>
  <c r="HS46" i="30" s="1"/>
  <c r="L47" i="30"/>
  <c r="T47" i="30"/>
  <c r="DI47" i="30"/>
  <c r="HI48" i="30"/>
  <c r="DD48" i="30"/>
  <c r="GZ48" i="30"/>
  <c r="CT48" i="30"/>
  <c r="CG48" i="30"/>
  <c r="CK48" i="30" s="1"/>
  <c r="T48" i="30"/>
  <c r="BJ48" i="30"/>
  <c r="BN48" i="30" s="1"/>
  <c r="CB48" i="30"/>
  <c r="CS48" i="30"/>
  <c r="EK48" i="30"/>
  <c r="ES48" i="30"/>
  <c r="GA48" i="30"/>
  <c r="GQ48" i="30"/>
  <c r="GY48" i="30"/>
  <c r="HP49" i="30"/>
  <c r="HO50" i="30"/>
  <c r="HS50" i="30" s="1"/>
  <c r="GA50" i="30"/>
  <c r="FO50" i="30"/>
  <c r="EK50" i="30"/>
  <c r="GW50" i="30"/>
  <c r="EY50" i="30"/>
  <c r="EU50" i="30"/>
  <c r="DI50" i="30"/>
  <c r="GN50" i="30"/>
  <c r="ET50" i="30"/>
  <c r="CY50" i="30"/>
  <c r="Q50" i="30"/>
  <c r="BV50" i="30"/>
  <c r="EA50" i="30"/>
  <c r="DZ50" i="30" s="1"/>
  <c r="EE50" i="30" s="1"/>
  <c r="FR50" i="30"/>
  <c r="HN50" i="30"/>
  <c r="GW51" i="30"/>
  <c r="EY51" i="30"/>
  <c r="EU51" i="30"/>
  <c r="DI51" i="30"/>
  <c r="N51" i="30"/>
  <c r="HO51" i="30"/>
  <c r="HS51" i="30" s="1"/>
  <c r="GA51" i="30"/>
  <c r="FO51" i="30"/>
  <c r="EK51" i="30"/>
  <c r="CB51" i="30"/>
  <c r="L51" i="30"/>
  <c r="HF51" i="30"/>
  <c r="EV51" i="30"/>
  <c r="EJ51" i="30"/>
  <c r="DS51" i="30"/>
  <c r="AL51" i="30"/>
  <c r="V51" i="30"/>
  <c r="DF51" i="30"/>
  <c r="FQ51" i="30"/>
  <c r="HO52" i="30"/>
  <c r="HS52" i="30" s="1"/>
  <c r="GA52" i="30"/>
  <c r="FO52" i="30"/>
  <c r="EK52" i="30"/>
  <c r="CB52" i="30"/>
  <c r="GW52" i="30"/>
  <c r="HA52" i="30" s="1"/>
  <c r="EY52" i="30"/>
  <c r="EU52" i="30"/>
  <c r="DI52" i="30"/>
  <c r="GN52" i="30"/>
  <c r="ET52" i="30"/>
  <c r="EL52" i="30"/>
  <c r="CY52" i="30"/>
  <c r="V52" i="30"/>
  <c r="BI52" i="30"/>
  <c r="EA52" i="30"/>
  <c r="DZ52" i="30" s="1"/>
  <c r="EE52" i="30" s="1"/>
  <c r="FR52" i="30"/>
  <c r="HN52" i="30"/>
  <c r="GW53" i="30"/>
  <c r="EY53" i="30"/>
  <c r="EU53" i="30"/>
  <c r="DI53" i="30"/>
  <c r="N53" i="30"/>
  <c r="HO53" i="30"/>
  <c r="HS53" i="30" s="1"/>
  <c r="GA53" i="30"/>
  <c r="FO53" i="30"/>
  <c r="EK53" i="30"/>
  <c r="CB53" i="30"/>
  <c r="L53" i="30"/>
  <c r="AL53" i="30" s="1"/>
  <c r="AM53" i="30" s="1"/>
  <c r="AQ53" i="30" s="1"/>
  <c r="HF53" i="30"/>
  <c r="EV53" i="30"/>
  <c r="EJ53" i="30"/>
  <c r="DS53" i="30"/>
  <c r="V53" i="30"/>
  <c r="HO54" i="30"/>
  <c r="HS54" i="30" s="1"/>
  <c r="GA54" i="30"/>
  <c r="FO54" i="30"/>
  <c r="EK54" i="30"/>
  <c r="CB54" i="30"/>
  <c r="HF54" i="30"/>
  <c r="GW54" i="30"/>
  <c r="EY54" i="30"/>
  <c r="EU54" i="30"/>
  <c r="DI54" i="30"/>
  <c r="GN54" i="30"/>
  <c r="ET54" i="30"/>
  <c r="CY54" i="30"/>
  <c r="BI54" i="30"/>
  <c r="BP54" i="30" s="1"/>
  <c r="EA54" i="30"/>
  <c r="DZ54" i="30" s="1"/>
  <c r="EE54" i="30" s="1"/>
  <c r="FR54" i="30"/>
  <c r="GO57" i="30"/>
  <c r="HP57" i="30"/>
  <c r="GB57" i="30"/>
  <c r="FP57" i="30"/>
  <c r="HG57" i="30"/>
  <c r="GX57" i="30"/>
  <c r="HA57" i="30" s="1"/>
  <c r="GT57" i="30" s="1"/>
  <c r="CW57" i="30"/>
  <c r="CP57" i="30" s="1"/>
  <c r="HO62" i="30"/>
  <c r="HS62" i="30" s="1"/>
  <c r="GA62" i="30"/>
  <c r="FO62" i="30"/>
  <c r="EK62" i="30"/>
  <c r="CB62" i="30"/>
  <c r="HF62" i="30"/>
  <c r="HJ62" i="30" s="1"/>
  <c r="EJ62" i="30"/>
  <c r="EL62" i="30" s="1"/>
  <c r="DS62" i="30"/>
  <c r="AL62" i="30"/>
  <c r="V62" i="30"/>
  <c r="GW62" i="30"/>
  <c r="EY62" i="30"/>
  <c r="EU62" i="30"/>
  <c r="DI62" i="30"/>
  <c r="GN62" i="30"/>
  <c r="ET62" i="30"/>
  <c r="EV62" i="30" s="1"/>
  <c r="CY62" i="30"/>
  <c r="GO65" i="30"/>
  <c r="HP65" i="30"/>
  <c r="GB65" i="30"/>
  <c r="FP65" i="30"/>
  <c r="HG65" i="30"/>
  <c r="GX65" i="30"/>
  <c r="HO70" i="30"/>
  <c r="HS70" i="30" s="1"/>
  <c r="GA70" i="30"/>
  <c r="FO70" i="30"/>
  <c r="EK70" i="30"/>
  <c r="CB70" i="30"/>
  <c r="HF70" i="30"/>
  <c r="HJ70" i="30" s="1"/>
  <c r="EJ70" i="30"/>
  <c r="DS70" i="30"/>
  <c r="AL70" i="30"/>
  <c r="V70" i="30"/>
  <c r="GW70" i="30"/>
  <c r="EY70" i="30"/>
  <c r="EU70" i="30"/>
  <c r="DI70" i="30"/>
  <c r="GN70" i="30"/>
  <c r="ET70" i="30"/>
  <c r="EV70" i="30" s="1"/>
  <c r="EL70" i="30"/>
  <c r="CY70" i="30"/>
  <c r="GO73" i="30"/>
  <c r="HP73" i="30"/>
  <c r="GB73" i="30"/>
  <c r="FP73" i="30"/>
  <c r="HG73" i="30"/>
  <c r="GX73" i="30"/>
  <c r="CW73" i="30"/>
  <c r="CP73" i="30" s="1"/>
  <c r="HO78" i="30"/>
  <c r="HS78" i="30" s="1"/>
  <c r="GA78" i="30"/>
  <c r="FO78" i="30"/>
  <c r="EK78" i="30"/>
  <c r="CB78" i="30"/>
  <c r="HF78" i="30"/>
  <c r="HJ78" i="30" s="1"/>
  <c r="EV78" i="30"/>
  <c r="EJ78" i="30"/>
  <c r="DS78" i="30"/>
  <c r="V78" i="30"/>
  <c r="GW78" i="30"/>
  <c r="EY78" i="30"/>
  <c r="EU78" i="30"/>
  <c r="DI78" i="30"/>
  <c r="GN78" i="30"/>
  <c r="ET78" i="30"/>
  <c r="EL78" i="30"/>
  <c r="CY78" i="30"/>
  <c r="GO81" i="30"/>
  <c r="HP81" i="30"/>
  <c r="GB81" i="30"/>
  <c r="FP81" i="30"/>
  <c r="HG81" i="30"/>
  <c r="GX81" i="30"/>
  <c r="CW81" i="30"/>
  <c r="CP81" i="30" s="1"/>
  <c r="HO84" i="30"/>
  <c r="HS84" i="30" s="1"/>
  <c r="GA84" i="30"/>
  <c r="FO84" i="30"/>
  <c r="EK84" i="30"/>
  <c r="CB84" i="30"/>
  <c r="HF84" i="30"/>
  <c r="HJ84" i="30" s="1"/>
  <c r="EV84" i="30"/>
  <c r="EJ84" i="30"/>
  <c r="DS84" i="30"/>
  <c r="V84" i="30"/>
  <c r="GW84" i="30"/>
  <c r="EY84" i="30"/>
  <c r="EU84" i="30"/>
  <c r="DI84" i="30"/>
  <c r="GN84" i="30"/>
  <c r="ET84" i="30"/>
  <c r="EL84" i="30"/>
  <c r="CY84" i="30"/>
  <c r="HA87" i="30"/>
  <c r="HF88" i="30"/>
  <c r="HJ88" i="30" s="1"/>
  <c r="EV88" i="30"/>
  <c r="EJ88" i="30"/>
  <c r="DS88" i="30"/>
  <c r="AL88" i="30"/>
  <c r="AM88" i="30" s="1"/>
  <c r="AQ88" i="30" s="1"/>
  <c r="V88" i="30"/>
  <c r="GW88" i="30"/>
  <c r="HA88" i="30" s="1"/>
  <c r="EL88" i="30"/>
  <c r="DI88" i="30"/>
  <c r="GA88" i="30"/>
  <c r="EU88" i="30"/>
  <c r="EK88" i="30"/>
  <c r="L88" i="30"/>
  <c r="FO88" i="30"/>
  <c r="EY88" i="30"/>
  <c r="ET88" i="30"/>
  <c r="HO88" i="30"/>
  <c r="HS88" i="30" s="1"/>
  <c r="GN88" i="30"/>
  <c r="CY88" i="30"/>
  <c r="CB88" i="30"/>
  <c r="N88" i="30"/>
  <c r="V15" i="30"/>
  <c r="GB15" i="30"/>
  <c r="GV15" i="30"/>
  <c r="HP15" i="30"/>
  <c r="AL16" i="30"/>
  <c r="AM16" i="30" s="1"/>
  <c r="AQ16" i="30" s="1"/>
  <c r="BI16" i="30"/>
  <c r="BV16" i="30"/>
  <c r="DW16" i="30"/>
  <c r="EA16" i="30"/>
  <c r="DZ16" i="30" s="1"/>
  <c r="EE16" i="30" s="1"/>
  <c r="EN16" i="30"/>
  <c r="EF16" i="30" s="1"/>
  <c r="FH16" i="30"/>
  <c r="EZ16" i="30" s="1"/>
  <c r="FT16" i="30"/>
  <c r="GF16" i="30"/>
  <c r="GJ16" i="30"/>
  <c r="GV16" i="30"/>
  <c r="GZ16" i="30"/>
  <c r="HH16" i="30"/>
  <c r="J17" i="30"/>
  <c r="FF17" i="30" s="1"/>
  <c r="Q17" i="30"/>
  <c r="BI17" i="30"/>
  <c r="BV17" i="30"/>
  <c r="DN17" i="30"/>
  <c r="DW17" i="30"/>
  <c r="EA17" i="30"/>
  <c r="DZ17" i="30" s="1"/>
  <c r="EE17" i="30" s="1"/>
  <c r="EN17" i="30"/>
  <c r="FH17" i="30"/>
  <c r="EZ17" i="30" s="1"/>
  <c r="FT17" i="30"/>
  <c r="FS17" i="30" s="1"/>
  <c r="FJ17" i="30" s="1"/>
  <c r="GF17" i="30"/>
  <c r="GJ17" i="30"/>
  <c r="GV17" i="30"/>
  <c r="GZ17" i="30"/>
  <c r="HH17" i="30"/>
  <c r="J18" i="30"/>
  <c r="Q18" i="30"/>
  <c r="BI18" i="30"/>
  <c r="BN18" i="30"/>
  <c r="BV18" i="30"/>
  <c r="DN18" i="30"/>
  <c r="DW18" i="30"/>
  <c r="EA18" i="30"/>
  <c r="DZ18" i="30" s="1"/>
  <c r="EE18" i="30" s="1"/>
  <c r="EN18" i="30"/>
  <c r="FH18" i="30"/>
  <c r="FT18" i="30"/>
  <c r="FS18" i="30" s="1"/>
  <c r="GF18" i="30"/>
  <c r="GH18" i="30" s="1"/>
  <c r="FZ18" i="30" s="1"/>
  <c r="GV18" i="30"/>
  <c r="GZ18" i="30"/>
  <c r="GS18" i="30" s="1"/>
  <c r="HH18" i="30"/>
  <c r="J19" i="30"/>
  <c r="FF19" i="30" s="1"/>
  <c r="Q19" i="30"/>
  <c r="BI19" i="30"/>
  <c r="BP19" i="30" s="1"/>
  <c r="BN19" i="30"/>
  <c r="BV19" i="30"/>
  <c r="DN19" i="30"/>
  <c r="DW19" i="30"/>
  <c r="EA19" i="30"/>
  <c r="DZ19" i="30" s="1"/>
  <c r="EE19" i="30" s="1"/>
  <c r="EN19" i="30"/>
  <c r="EF19" i="30" s="1"/>
  <c r="FH19" i="30"/>
  <c r="FT19" i="30"/>
  <c r="GF19" i="30"/>
  <c r="GH19" i="30" s="1"/>
  <c r="FZ19" i="30" s="1"/>
  <c r="GV19" i="30"/>
  <c r="GZ19" i="30"/>
  <c r="HH19" i="30"/>
  <c r="J20" i="30"/>
  <c r="Q20" i="30"/>
  <c r="BI20" i="30"/>
  <c r="BV20" i="30"/>
  <c r="DN20" i="30"/>
  <c r="DW20" i="30"/>
  <c r="EA20" i="30"/>
  <c r="DZ20" i="30" s="1"/>
  <c r="EE20" i="30" s="1"/>
  <c r="EN20" i="30"/>
  <c r="FH20" i="30"/>
  <c r="EZ20" i="30" s="1"/>
  <c r="FT20" i="30"/>
  <c r="FS20" i="30" s="1"/>
  <c r="GF20" i="30"/>
  <c r="GV20" i="30"/>
  <c r="GZ20" i="30"/>
  <c r="HH20" i="30"/>
  <c r="J21" i="30"/>
  <c r="Q21" i="30"/>
  <c r="BI21" i="30"/>
  <c r="BV21" i="30"/>
  <c r="DN21" i="30"/>
  <c r="DW21" i="30"/>
  <c r="EA21" i="30"/>
  <c r="DZ21" i="30" s="1"/>
  <c r="EE21" i="30" s="1"/>
  <c r="EN21" i="30"/>
  <c r="EF21" i="30" s="1"/>
  <c r="FH21" i="30"/>
  <c r="FT21" i="30"/>
  <c r="GF21" i="30"/>
  <c r="GV21" i="30"/>
  <c r="GZ21" i="30"/>
  <c r="HH21" i="30"/>
  <c r="J22" i="30"/>
  <c r="Q22" i="30"/>
  <c r="AL22" i="30"/>
  <c r="AM22" i="30" s="1"/>
  <c r="AQ22" i="30" s="1"/>
  <c r="BI22" i="30"/>
  <c r="BP22" i="30" s="1"/>
  <c r="BV22" i="30"/>
  <c r="DN22" i="30"/>
  <c r="DW22" i="30"/>
  <c r="EA22" i="30"/>
  <c r="DZ22" i="30" s="1"/>
  <c r="EE22" i="30" s="1"/>
  <c r="EN22" i="30"/>
  <c r="FH22" i="30"/>
  <c r="EZ22" i="30" s="1"/>
  <c r="FT22" i="30"/>
  <c r="GF22" i="30"/>
  <c r="GH22" i="30" s="1"/>
  <c r="FZ22" i="30" s="1"/>
  <c r="GV22" i="30"/>
  <c r="GZ22" i="30"/>
  <c r="HH22" i="30"/>
  <c r="J23" i="30"/>
  <c r="EL23" i="30" s="1"/>
  <c r="FI23" i="30" s="1"/>
  <c r="Q23" i="30"/>
  <c r="AL23" i="30"/>
  <c r="AS23" i="30" s="1"/>
  <c r="BI23" i="30"/>
  <c r="BN23" i="30"/>
  <c r="BV23" i="30"/>
  <c r="DN23" i="30"/>
  <c r="DW23" i="30"/>
  <c r="EA23" i="30"/>
  <c r="DZ23" i="30" s="1"/>
  <c r="EE23" i="30" s="1"/>
  <c r="EN23" i="30"/>
  <c r="EF23" i="30" s="1"/>
  <c r="FH23" i="30"/>
  <c r="FT23" i="30"/>
  <c r="FS23" i="30" s="1"/>
  <c r="GF23" i="30"/>
  <c r="GV23" i="30"/>
  <c r="GZ23" i="30"/>
  <c r="GS23" i="30" s="1"/>
  <c r="HH23" i="30"/>
  <c r="J24" i="30"/>
  <c r="Q24" i="30"/>
  <c r="AL24" i="30"/>
  <c r="BI24" i="30"/>
  <c r="BV24" i="30"/>
  <c r="DN24" i="30"/>
  <c r="DW24" i="30"/>
  <c r="EA24" i="30"/>
  <c r="DZ24" i="30" s="1"/>
  <c r="EE24" i="30" s="1"/>
  <c r="EN24" i="30"/>
  <c r="FH24" i="30"/>
  <c r="EZ24" i="30" s="1"/>
  <c r="FT24" i="30"/>
  <c r="GF24" i="30"/>
  <c r="GV24" i="30"/>
  <c r="GZ24" i="30"/>
  <c r="HH24" i="30"/>
  <c r="J25" i="30"/>
  <c r="Q25" i="30"/>
  <c r="AL25" i="30"/>
  <c r="AS25" i="30" s="1"/>
  <c r="BI25" i="30"/>
  <c r="BV25" i="30"/>
  <c r="DN25" i="30"/>
  <c r="DW25" i="30"/>
  <c r="EA25" i="30"/>
  <c r="DZ25" i="30" s="1"/>
  <c r="EE25" i="30" s="1"/>
  <c r="EN25" i="30"/>
  <c r="EF25" i="30" s="1"/>
  <c r="FH25" i="30"/>
  <c r="EZ25" i="30" s="1"/>
  <c r="FT25" i="30"/>
  <c r="FS25" i="30" s="1"/>
  <c r="GF25" i="30"/>
  <c r="GV25" i="30"/>
  <c r="GZ25" i="30"/>
  <c r="HH25" i="30"/>
  <c r="J26" i="30"/>
  <c r="Q26" i="30"/>
  <c r="AL26" i="30"/>
  <c r="AM26" i="30" s="1"/>
  <c r="AQ26" i="30" s="1"/>
  <c r="BI26" i="30"/>
  <c r="BV26" i="30"/>
  <c r="DN26" i="30"/>
  <c r="DW26" i="30"/>
  <c r="EA26" i="30"/>
  <c r="DZ26" i="30" s="1"/>
  <c r="EE26" i="30" s="1"/>
  <c r="EN26" i="30"/>
  <c r="FR26" i="30"/>
  <c r="GP26" i="30"/>
  <c r="HN26" i="30"/>
  <c r="HR26" i="30"/>
  <c r="DG27" i="30"/>
  <c r="CZ27" i="30" s="1"/>
  <c r="J28" i="30"/>
  <c r="Q28" i="30"/>
  <c r="BI28" i="30"/>
  <c r="BV28" i="30"/>
  <c r="DN28" i="30"/>
  <c r="DW28" i="30"/>
  <c r="EA28" i="30"/>
  <c r="DZ28" i="30" s="1"/>
  <c r="EE28" i="30" s="1"/>
  <c r="EN28" i="30"/>
  <c r="FR28" i="30"/>
  <c r="GP28" i="30"/>
  <c r="HN28" i="30"/>
  <c r="HR28" i="30"/>
  <c r="DG29" i="30"/>
  <c r="CZ29" i="30" s="1"/>
  <c r="J30" i="30"/>
  <c r="EL30" i="30" s="1"/>
  <c r="EO30" i="30" s="1"/>
  <c r="Q30" i="30"/>
  <c r="BI30" i="30"/>
  <c r="BV30" i="30"/>
  <c r="DN30" i="30"/>
  <c r="DW30" i="30"/>
  <c r="EA30" i="30"/>
  <c r="DZ30" i="30" s="1"/>
  <c r="EE30" i="30" s="1"/>
  <c r="EN30" i="30"/>
  <c r="EF30" i="30" s="1"/>
  <c r="FR30" i="30"/>
  <c r="GP30" i="30"/>
  <c r="HB30" i="30"/>
  <c r="HN30" i="30"/>
  <c r="HR30" i="30"/>
  <c r="DG31" i="30"/>
  <c r="CZ31" i="30" s="1"/>
  <c r="J32" i="30"/>
  <c r="Q32" i="30"/>
  <c r="BI32" i="30"/>
  <c r="BV32" i="30"/>
  <c r="DN32" i="30"/>
  <c r="DW32" i="30"/>
  <c r="EA32" i="30"/>
  <c r="DZ32" i="30" s="1"/>
  <c r="EE32" i="30" s="1"/>
  <c r="EN32" i="30"/>
  <c r="EF32" i="30" s="1"/>
  <c r="FR32" i="30"/>
  <c r="GP32" i="30"/>
  <c r="HB32" i="30"/>
  <c r="HN32" i="30"/>
  <c r="HR32" i="30"/>
  <c r="DG33" i="30"/>
  <c r="CZ33" i="30" s="1"/>
  <c r="J34" i="30"/>
  <c r="Q34" i="30"/>
  <c r="BI34" i="30"/>
  <c r="BV34" i="30"/>
  <c r="DN34" i="30"/>
  <c r="DW34" i="30"/>
  <c r="EA34" i="30"/>
  <c r="DZ34" i="30" s="1"/>
  <c r="EE34" i="30" s="1"/>
  <c r="EN34" i="30"/>
  <c r="EF34" i="30" s="1"/>
  <c r="FR34" i="30"/>
  <c r="GP34" i="30"/>
  <c r="HN34" i="30"/>
  <c r="HR34" i="30"/>
  <c r="J36" i="30"/>
  <c r="Q36" i="30"/>
  <c r="BI36" i="30"/>
  <c r="BP36" i="30" s="1"/>
  <c r="BV36" i="30"/>
  <c r="DN36" i="30"/>
  <c r="DW36" i="30"/>
  <c r="EA36" i="30"/>
  <c r="DZ36" i="30" s="1"/>
  <c r="EE36" i="30" s="1"/>
  <c r="EN36" i="30"/>
  <c r="FR36" i="30"/>
  <c r="GP36" i="30"/>
  <c r="HB36" i="30"/>
  <c r="HN36" i="30"/>
  <c r="HR36" i="30"/>
  <c r="J38" i="30"/>
  <c r="Q38" i="30"/>
  <c r="BI38" i="30"/>
  <c r="BV38" i="30"/>
  <c r="DN38" i="30"/>
  <c r="DW38" i="30"/>
  <c r="EA38" i="30"/>
  <c r="DZ38" i="30" s="1"/>
  <c r="EE38" i="30" s="1"/>
  <c r="EN38" i="30"/>
  <c r="EF38" i="30" s="1"/>
  <c r="FR38" i="30"/>
  <c r="GP38" i="30"/>
  <c r="HB38" i="30"/>
  <c r="HQ38" i="30"/>
  <c r="HR39" i="30"/>
  <c r="DN39" i="30"/>
  <c r="J39" i="30"/>
  <c r="CF39" i="30"/>
  <c r="DI39" i="30"/>
  <c r="EW39" i="30"/>
  <c r="EP39" i="30" s="1"/>
  <c r="HP40" i="30"/>
  <c r="GB40" i="30"/>
  <c r="FP40" i="30"/>
  <c r="Q40" i="30"/>
  <c r="BJ40" i="30"/>
  <c r="BV40" i="30"/>
  <c r="CS40" i="30"/>
  <c r="DW40" i="30"/>
  <c r="EI40" i="30"/>
  <c r="EN40" i="30"/>
  <c r="ES40" i="30"/>
  <c r="FY40" i="30"/>
  <c r="GO40" i="30"/>
  <c r="GY40" i="30"/>
  <c r="T41" i="30"/>
  <c r="GH41" i="30"/>
  <c r="FZ41" i="30" s="1"/>
  <c r="GN42" i="30"/>
  <c r="ET42" i="30"/>
  <c r="CY42" i="30"/>
  <c r="N42" i="30"/>
  <c r="V42" i="30"/>
  <c r="BO42" i="30"/>
  <c r="BZ42" i="30"/>
  <c r="BS42" i="30" s="1"/>
  <c r="S43" i="30"/>
  <c r="GZ43" i="30"/>
  <c r="GS43" i="30" s="1"/>
  <c r="GZ44" i="30"/>
  <c r="CT44" i="30"/>
  <c r="CU44" i="30" s="1"/>
  <c r="CG44" i="30"/>
  <c r="CK44" i="30" s="1"/>
  <c r="T44" i="30"/>
  <c r="S44" i="30" s="1"/>
  <c r="AL44" i="30"/>
  <c r="DI44" i="30"/>
  <c r="DN44" i="30"/>
  <c r="EF44" i="30"/>
  <c r="EK44" i="30"/>
  <c r="GA44" i="30"/>
  <c r="GQ44" i="30"/>
  <c r="GJ44" i="30" s="1"/>
  <c r="HB44" i="30"/>
  <c r="HR44" i="30"/>
  <c r="FS45" i="30"/>
  <c r="HH46" i="30"/>
  <c r="GV46" i="30"/>
  <c r="GF46" i="30"/>
  <c r="GH46" i="30" s="1"/>
  <c r="FZ46" i="30" s="1"/>
  <c r="FT46" i="30"/>
  <c r="EX46" i="30"/>
  <c r="DC46" i="30"/>
  <c r="L46" i="30"/>
  <c r="AL46" i="30" s="1"/>
  <c r="BW46" i="30"/>
  <c r="DM46" i="30"/>
  <c r="GE46" i="30"/>
  <c r="GP46" i="30"/>
  <c r="HQ46" i="30"/>
  <c r="GQ47" i="30"/>
  <c r="EW47" i="30"/>
  <c r="DX47" i="30"/>
  <c r="CK47" i="30"/>
  <c r="CF47" i="30"/>
  <c r="BW47" i="30"/>
  <c r="BJ47" i="30"/>
  <c r="BN47" i="30" s="1"/>
  <c r="HR47" i="30"/>
  <c r="DN47" i="30"/>
  <c r="J47" i="30"/>
  <c r="CT47" i="30"/>
  <c r="CU47" i="30" s="1"/>
  <c r="CV47" i="30" s="1"/>
  <c r="DE47" i="30"/>
  <c r="DF47" i="30" s="1"/>
  <c r="GH47" i="30"/>
  <c r="FZ47" i="30" s="1"/>
  <c r="GZ47" i="30"/>
  <c r="GW48" i="30"/>
  <c r="EY48" i="30"/>
  <c r="EU48" i="30"/>
  <c r="DI48" i="30"/>
  <c r="GN48" i="30"/>
  <c r="ET48" i="30"/>
  <c r="EV48" i="30" s="1"/>
  <c r="CY48" i="30"/>
  <c r="BX48" i="30"/>
  <c r="BY48" i="30" s="1"/>
  <c r="DY48" i="30"/>
  <c r="EB48" i="30" s="1"/>
  <c r="EN48" i="30"/>
  <c r="CV49" i="30"/>
  <c r="FS49" i="30"/>
  <c r="FN49" i="30"/>
  <c r="J50" i="30"/>
  <c r="EL50" i="30" s="1"/>
  <c r="BW50" i="30"/>
  <c r="CF50" i="30"/>
  <c r="CM50" i="30" s="1"/>
  <c r="DN50" i="30"/>
  <c r="CW51" i="30"/>
  <c r="CP51" i="30" s="1"/>
  <c r="HG52" i="30"/>
  <c r="HJ52" i="30" s="1"/>
  <c r="GO52" i="30"/>
  <c r="HP52" i="30"/>
  <c r="GB52" i="30"/>
  <c r="FP52" i="30"/>
  <c r="AL52" i="30"/>
  <c r="EV52" i="30"/>
  <c r="CW53" i="30"/>
  <c r="CP53" i="30" s="1"/>
  <c r="GO55" i="30"/>
  <c r="HP55" i="30"/>
  <c r="GB55" i="30"/>
  <c r="FP55" i="30"/>
  <c r="HG55" i="30"/>
  <c r="GX55" i="30"/>
  <c r="HO60" i="30"/>
  <c r="HS60" i="30" s="1"/>
  <c r="GA60" i="30"/>
  <c r="FO60" i="30"/>
  <c r="EK60" i="30"/>
  <c r="CB60" i="30"/>
  <c r="HF60" i="30"/>
  <c r="EV60" i="30"/>
  <c r="EJ60" i="30"/>
  <c r="DS60" i="30"/>
  <c r="AL60" i="30"/>
  <c r="GW60" i="30"/>
  <c r="EY60" i="30"/>
  <c r="EU60" i="30"/>
  <c r="DI60" i="30"/>
  <c r="GN60" i="30"/>
  <c r="ET60" i="30"/>
  <c r="CY60" i="30"/>
  <c r="GO63" i="30"/>
  <c r="HP63" i="30"/>
  <c r="GB63" i="30"/>
  <c r="FP63" i="30"/>
  <c r="HG63" i="30"/>
  <c r="GX63" i="30"/>
  <c r="HA63" i="30" s="1"/>
  <c r="GT63" i="30" s="1"/>
  <c r="HO68" i="30"/>
  <c r="HS68" i="30" s="1"/>
  <c r="GA68" i="30"/>
  <c r="FO68" i="30"/>
  <c r="EK68" i="30"/>
  <c r="CB68" i="30"/>
  <c r="HF68" i="30"/>
  <c r="EJ68" i="30"/>
  <c r="DS68" i="30"/>
  <c r="GW68" i="30"/>
  <c r="EY68" i="30"/>
  <c r="EU68" i="30"/>
  <c r="DI68" i="30"/>
  <c r="GN68" i="30"/>
  <c r="ET68" i="30"/>
  <c r="CY68" i="30"/>
  <c r="GO71" i="30"/>
  <c r="HP71" i="30"/>
  <c r="GB71" i="30"/>
  <c r="FP71" i="30"/>
  <c r="HG71" i="30"/>
  <c r="GX71" i="30"/>
  <c r="HA71" i="30" s="1"/>
  <c r="GT71" i="30" s="1"/>
  <c r="GU71" i="30" s="1"/>
  <c r="HO76" i="30"/>
  <c r="HS76" i="30" s="1"/>
  <c r="GA76" i="30"/>
  <c r="FO76" i="30"/>
  <c r="EK76" i="30"/>
  <c r="CB76" i="30"/>
  <c r="HF76" i="30"/>
  <c r="HJ76" i="30" s="1"/>
  <c r="EV76" i="30"/>
  <c r="EJ76" i="30"/>
  <c r="DS76" i="30"/>
  <c r="AL76" i="30"/>
  <c r="V76" i="30"/>
  <c r="GW76" i="30"/>
  <c r="EY76" i="30"/>
  <c r="EU76" i="30"/>
  <c r="DI76" i="30"/>
  <c r="GN76" i="30"/>
  <c r="ET76" i="30"/>
  <c r="EL76" i="30"/>
  <c r="CY76" i="30"/>
  <c r="GO79" i="30"/>
  <c r="HP79" i="30"/>
  <c r="GB79" i="30"/>
  <c r="FP79" i="30"/>
  <c r="HG79" i="30"/>
  <c r="GX79" i="30"/>
  <c r="HP85" i="30"/>
  <c r="GB85" i="30"/>
  <c r="FP85" i="30"/>
  <c r="HG85" i="30"/>
  <c r="GO85" i="30"/>
  <c r="GX85" i="30"/>
  <c r="AL15" i="30"/>
  <c r="AM15" i="30" s="1"/>
  <c r="AQ15" i="30" s="1"/>
  <c r="BI15" i="30"/>
  <c r="DW15" i="30"/>
  <c r="EN15" i="30"/>
  <c r="EF15" i="30" s="1"/>
  <c r="EZ15" i="30"/>
  <c r="GF15" i="30"/>
  <c r="L15" i="30"/>
  <c r="BJ15" i="30"/>
  <c r="BN15" i="30" s="1"/>
  <c r="CF15" i="30"/>
  <c r="CM15" i="30" s="1"/>
  <c r="CS15" i="30"/>
  <c r="ES15" i="30"/>
  <c r="FY15" i="30"/>
  <c r="GG16" i="30"/>
  <c r="GC16" i="30" s="1"/>
  <c r="HI16" i="30"/>
  <c r="HQ16" i="30"/>
  <c r="HL16" i="30" s="1"/>
  <c r="L17" i="30"/>
  <c r="AL17" i="30" s="1"/>
  <c r="AS17" i="30" s="1"/>
  <c r="BJ17" i="30"/>
  <c r="BN17" i="30" s="1"/>
  <c r="FM17" i="30"/>
  <c r="GG17" i="30"/>
  <c r="GC17" i="30" s="1"/>
  <c r="HQ17" i="30"/>
  <c r="DX18" i="30"/>
  <c r="EW18" i="30"/>
  <c r="AM19" i="30"/>
  <c r="AN19" i="30" s="1"/>
  <c r="BW19" i="30"/>
  <c r="BJ20" i="30"/>
  <c r="BN20" i="30" s="1"/>
  <c r="BW20" i="30"/>
  <c r="EW20" i="30"/>
  <c r="HI20" i="30"/>
  <c r="BJ21" i="30"/>
  <c r="BN21" i="30" s="1"/>
  <c r="BW21" i="30"/>
  <c r="BJ22" i="30"/>
  <c r="BN22" i="30" s="1"/>
  <c r="BW22" i="30"/>
  <c r="EW22" i="30"/>
  <c r="HI22" i="30"/>
  <c r="CF23" i="30"/>
  <c r="DX24" i="30"/>
  <c r="HI24" i="30"/>
  <c r="AM25" i="30"/>
  <c r="AQ25" i="30" s="1"/>
  <c r="BJ25" i="30"/>
  <c r="BN25" i="30" s="1"/>
  <c r="BW25" i="30"/>
  <c r="CF25" i="30"/>
  <c r="DX25" i="30"/>
  <c r="EW25" i="30"/>
  <c r="GS25" i="30"/>
  <c r="HI25" i="30"/>
  <c r="BJ26" i="30"/>
  <c r="BN26" i="30" s="1"/>
  <c r="BW26" i="30"/>
  <c r="CF26" i="30"/>
  <c r="DX26" i="30"/>
  <c r="EW26" i="30"/>
  <c r="GQ26" i="30"/>
  <c r="HK26" i="30" s="1"/>
  <c r="AM28" i="30"/>
  <c r="AN28" i="30" s="1"/>
  <c r="BJ28" i="30"/>
  <c r="BN28" i="30" s="1"/>
  <c r="BW28" i="30"/>
  <c r="CF28" i="30"/>
  <c r="DX28" i="30"/>
  <c r="EW28" i="30"/>
  <c r="GQ28" i="30"/>
  <c r="HK28" i="30" s="1"/>
  <c r="AM30" i="30"/>
  <c r="AN30" i="30" s="1"/>
  <c r="BJ30" i="30"/>
  <c r="BN30" i="30" s="1"/>
  <c r="BW30" i="30"/>
  <c r="CF30" i="30"/>
  <c r="DX30" i="30"/>
  <c r="EW30" i="30"/>
  <c r="GQ30" i="30"/>
  <c r="AM32" i="30"/>
  <c r="AN32" i="30" s="1"/>
  <c r="BJ32" i="30"/>
  <c r="BN32" i="30" s="1"/>
  <c r="BW32" i="30"/>
  <c r="CF32" i="30"/>
  <c r="DX32" i="30"/>
  <c r="EW32" i="30"/>
  <c r="GQ32" i="30"/>
  <c r="HK32" i="30"/>
  <c r="AM34" i="30"/>
  <c r="AN34" i="30" s="1"/>
  <c r="AQ34" i="30"/>
  <c r="BJ34" i="30"/>
  <c r="BN34" i="30" s="1"/>
  <c r="BW34" i="30"/>
  <c r="CF34" i="30"/>
  <c r="DX34" i="30"/>
  <c r="EW34" i="30"/>
  <c r="GQ34" i="30"/>
  <c r="HK34" i="30" s="1"/>
  <c r="BJ36" i="30"/>
  <c r="BN36" i="30" s="1"/>
  <c r="BW36" i="30"/>
  <c r="CF36" i="30"/>
  <c r="DX36" i="30"/>
  <c r="EW36" i="30"/>
  <c r="GQ36" i="30"/>
  <c r="HK36" i="30" s="1"/>
  <c r="AM38" i="30"/>
  <c r="BJ38" i="30"/>
  <c r="BN38" i="30" s="1"/>
  <c r="BW38" i="30"/>
  <c r="CF38" i="30"/>
  <c r="DX38" i="30"/>
  <c r="EW38" i="30"/>
  <c r="GQ38" i="30"/>
  <c r="HK38" i="30" s="1"/>
  <c r="HR38" i="30"/>
  <c r="HF39" i="30"/>
  <c r="EJ39" i="30"/>
  <c r="DS39" i="30"/>
  <c r="AL39" i="30"/>
  <c r="AM39" i="30" s="1"/>
  <c r="AQ39" i="30" s="1"/>
  <c r="N39" i="30"/>
  <c r="CB39" i="30"/>
  <c r="CY39" i="30"/>
  <c r="GN39" i="30"/>
  <c r="HO39" i="30"/>
  <c r="HS39" i="30" s="1"/>
  <c r="HH40" i="30"/>
  <c r="GV40" i="30"/>
  <c r="GF40" i="30"/>
  <c r="FT40" i="30"/>
  <c r="EX40" i="30"/>
  <c r="EP40" i="30" s="1"/>
  <c r="DC40" i="30"/>
  <c r="BP40" i="30"/>
  <c r="L40" i="30"/>
  <c r="DM40" i="30"/>
  <c r="GE40" i="30"/>
  <c r="GP40" i="30"/>
  <c r="HQ40" i="30"/>
  <c r="HR41" i="30"/>
  <c r="DN41" i="30"/>
  <c r="J41" i="30"/>
  <c r="EV41" i="30" s="1"/>
  <c r="CF41" i="30"/>
  <c r="EW41" i="30"/>
  <c r="EP41" i="30" s="1"/>
  <c r="GB42" i="30"/>
  <c r="DY42" i="30"/>
  <c r="EB42" i="30" s="1"/>
  <c r="GN44" i="30"/>
  <c r="ET44" i="30"/>
  <c r="CY44" i="30"/>
  <c r="N44" i="30"/>
  <c r="CL44" i="30"/>
  <c r="CM44" i="30"/>
  <c r="GZ46" i="30"/>
  <c r="GS46" i="30" s="1"/>
  <c r="CT46" i="30"/>
  <c r="CG46" i="30"/>
  <c r="CK46" i="30" s="1"/>
  <c r="T46" i="30"/>
  <c r="BN46" i="30"/>
  <c r="DN46" i="30"/>
  <c r="GQ46" i="30"/>
  <c r="HK46" i="30" s="1"/>
  <c r="HR46" i="30"/>
  <c r="HO47" i="30"/>
  <c r="HS47" i="30" s="1"/>
  <c r="GA47" i="30"/>
  <c r="FO47" i="30"/>
  <c r="EK47" i="30"/>
  <c r="CB47" i="30"/>
  <c r="HF47" i="30"/>
  <c r="EJ47" i="30"/>
  <c r="EL47" i="30" s="1"/>
  <c r="DS47" i="30"/>
  <c r="AL47" i="30"/>
  <c r="AM47" i="30" s="1"/>
  <c r="AQ47" i="30" s="1"/>
  <c r="V47" i="30"/>
  <c r="N47" i="30"/>
  <c r="DO47" i="30"/>
  <c r="DP47" i="30" s="1"/>
  <c r="ET47" i="30"/>
  <c r="EV47" i="30" s="1"/>
  <c r="FS47" i="30"/>
  <c r="FN47" i="30"/>
  <c r="GN47" i="30"/>
  <c r="GO48" i="30"/>
  <c r="HP48" i="30"/>
  <c r="GB48" i="30"/>
  <c r="FP48" i="30"/>
  <c r="GY50" i="30"/>
  <c r="GM50" i="30"/>
  <c r="GE50" i="30"/>
  <c r="EW50" i="30"/>
  <c r="ES50" i="30"/>
  <c r="HQ50" i="30"/>
  <c r="HL50" i="30" s="1"/>
  <c r="HE50" i="30"/>
  <c r="GG50" i="30"/>
  <c r="GC50" i="30" s="1"/>
  <c r="FY50" i="30"/>
  <c r="FM50" i="30"/>
  <c r="EM50" i="30"/>
  <c r="EI50" i="30"/>
  <c r="DM50" i="30"/>
  <c r="U50" i="30"/>
  <c r="N50" i="30"/>
  <c r="HH50" i="30"/>
  <c r="GV50" i="30"/>
  <c r="GF50" i="30"/>
  <c r="FT50" i="30"/>
  <c r="FS50" i="30" s="1"/>
  <c r="FJ50" i="30" s="1"/>
  <c r="EX50" i="30"/>
  <c r="DC50" i="30"/>
  <c r="L50" i="30"/>
  <c r="AL50" i="30" s="1"/>
  <c r="BI50" i="30"/>
  <c r="BP50" i="30" s="1"/>
  <c r="GP50" i="30"/>
  <c r="GO51" i="30"/>
  <c r="GR51" i="30" s="1"/>
  <c r="HG51" i="30"/>
  <c r="GX51" i="30"/>
  <c r="GY52" i="30"/>
  <c r="GM52" i="30"/>
  <c r="GE52" i="30"/>
  <c r="FS52" i="30"/>
  <c r="EW52" i="30"/>
  <c r="ES52" i="30"/>
  <c r="CS52" i="30"/>
  <c r="CF52" i="30"/>
  <c r="CM52" i="30" s="1"/>
  <c r="L52" i="30"/>
  <c r="HQ52" i="30"/>
  <c r="HL52" i="30" s="1"/>
  <c r="HE52" i="30"/>
  <c r="GG52" i="30"/>
  <c r="GC52" i="30" s="1"/>
  <c r="FY52" i="30"/>
  <c r="FM52" i="30"/>
  <c r="EM52" i="30"/>
  <c r="EI52" i="30"/>
  <c r="DM52" i="30"/>
  <c r="AS52" i="30"/>
  <c r="U52" i="30"/>
  <c r="N52" i="30"/>
  <c r="HH52" i="30"/>
  <c r="GV52" i="30"/>
  <c r="GF52" i="30"/>
  <c r="FT52" i="30"/>
  <c r="EX52" i="30"/>
  <c r="EP52" i="30" s="1"/>
  <c r="DC52" i="30"/>
  <c r="BP52" i="30"/>
  <c r="GP52" i="30"/>
  <c r="GO53" i="30"/>
  <c r="GR53" i="30" s="1"/>
  <c r="HG53" i="30"/>
  <c r="GX53" i="30"/>
  <c r="GY54" i="30"/>
  <c r="GM54" i="30"/>
  <c r="GE54" i="30"/>
  <c r="EW54" i="30"/>
  <c r="ES54" i="30"/>
  <c r="CS54" i="30"/>
  <c r="CF54" i="30"/>
  <c r="L54" i="30"/>
  <c r="AL54" i="30" s="1"/>
  <c r="AM54" i="30" s="1"/>
  <c r="AQ54" i="30" s="1"/>
  <c r="HN54" i="30"/>
  <c r="GP54" i="30"/>
  <c r="HK54" i="30" s="1"/>
  <c r="HQ54" i="30"/>
  <c r="HL54" i="30" s="1"/>
  <c r="HE54" i="30"/>
  <c r="GG54" i="30"/>
  <c r="GC54" i="30" s="1"/>
  <c r="FY54" i="30"/>
  <c r="FM54" i="30"/>
  <c r="EM54" i="30"/>
  <c r="EI54" i="30"/>
  <c r="DM54" i="30"/>
  <c r="CM54" i="30"/>
  <c r="U54" i="30"/>
  <c r="N54" i="30"/>
  <c r="HH54" i="30"/>
  <c r="GV54" i="30"/>
  <c r="GF54" i="30"/>
  <c r="FT54" i="30"/>
  <c r="EX54" i="30"/>
  <c r="EP54" i="30" s="1"/>
  <c r="DC54" i="30"/>
  <c r="HO58" i="30"/>
  <c r="HS58" i="30" s="1"/>
  <c r="GA58" i="30"/>
  <c r="FO58" i="30"/>
  <c r="EK58" i="30"/>
  <c r="CB58" i="30"/>
  <c r="HF58" i="30"/>
  <c r="HJ58" i="30" s="1"/>
  <c r="EJ58" i="30"/>
  <c r="EL58" i="30" s="1"/>
  <c r="DS58" i="30"/>
  <c r="V58" i="30"/>
  <c r="GW58" i="30"/>
  <c r="EY58" i="30"/>
  <c r="EU58" i="30"/>
  <c r="DI58" i="30"/>
  <c r="GN58" i="30"/>
  <c r="ET58" i="30"/>
  <c r="EV58" i="30" s="1"/>
  <c r="CY58" i="30"/>
  <c r="GO61" i="30"/>
  <c r="HP61" i="30"/>
  <c r="GB61" i="30"/>
  <c r="FP61" i="30"/>
  <c r="HG61" i="30"/>
  <c r="GX61" i="30"/>
  <c r="HA61" i="30" s="1"/>
  <c r="GT61" i="30" s="1"/>
  <c r="GU61" i="30" s="1"/>
  <c r="HA65" i="30"/>
  <c r="GT65" i="30" s="1"/>
  <c r="HO66" i="30"/>
  <c r="HS66" i="30" s="1"/>
  <c r="GA66" i="30"/>
  <c r="FO66" i="30"/>
  <c r="EK66" i="30"/>
  <c r="CB66" i="30"/>
  <c r="HF66" i="30"/>
  <c r="HJ66" i="30" s="1"/>
  <c r="EJ66" i="30"/>
  <c r="EL66" i="30" s="1"/>
  <c r="DS66" i="30"/>
  <c r="V66" i="30"/>
  <c r="GW66" i="30"/>
  <c r="EY66" i="30"/>
  <c r="EU66" i="30"/>
  <c r="DI66" i="30"/>
  <c r="GN66" i="30"/>
  <c r="ET66" i="30"/>
  <c r="EV66" i="30" s="1"/>
  <c r="CY66" i="30"/>
  <c r="GO69" i="30"/>
  <c r="HP69" i="30"/>
  <c r="GB69" i="30"/>
  <c r="FP69" i="30"/>
  <c r="HG69" i="30"/>
  <c r="GX69" i="30"/>
  <c r="HA69" i="30" s="1"/>
  <c r="GT69" i="30" s="1"/>
  <c r="GU69" i="30" s="1"/>
  <c r="HA73" i="30"/>
  <c r="HO74" i="30"/>
  <c r="HS74" i="30" s="1"/>
  <c r="GA74" i="30"/>
  <c r="FO74" i="30"/>
  <c r="EK74" i="30"/>
  <c r="CB74" i="30"/>
  <c r="HF74" i="30"/>
  <c r="HJ74" i="30" s="1"/>
  <c r="EJ74" i="30"/>
  <c r="EL74" i="30" s="1"/>
  <c r="DS74" i="30"/>
  <c r="AL74" i="30"/>
  <c r="V74" i="30"/>
  <c r="GW74" i="30"/>
  <c r="EY74" i="30"/>
  <c r="EU74" i="30"/>
  <c r="DI74" i="30"/>
  <c r="GN74" i="30"/>
  <c r="ET74" i="30"/>
  <c r="EV74" i="30" s="1"/>
  <c r="CY74" i="30"/>
  <c r="GO77" i="30"/>
  <c r="HP77" i="30"/>
  <c r="GB77" i="30"/>
  <c r="FP77" i="30"/>
  <c r="HG77" i="30"/>
  <c r="GX77" i="30"/>
  <c r="HA77" i="30" s="1"/>
  <c r="GT77" i="30" s="1"/>
  <c r="GU77" i="30" s="1"/>
  <c r="CW77" i="30"/>
  <c r="CP77" i="30" s="1"/>
  <c r="HA81" i="30"/>
  <c r="GT81" i="30" s="1"/>
  <c r="GU81" i="30" s="1"/>
  <c r="HO82" i="30"/>
  <c r="HS82" i="30" s="1"/>
  <c r="GA82" i="30"/>
  <c r="FO82" i="30"/>
  <c r="EK82" i="30"/>
  <c r="CB82" i="30"/>
  <c r="HF82" i="30"/>
  <c r="HJ82" i="30" s="1"/>
  <c r="EV82" i="30"/>
  <c r="EJ82" i="30"/>
  <c r="DS82" i="30"/>
  <c r="V82" i="30"/>
  <c r="GW82" i="30"/>
  <c r="EY82" i="30"/>
  <c r="EU82" i="30"/>
  <c r="DI82" i="30"/>
  <c r="GN82" i="30"/>
  <c r="ET82" i="30"/>
  <c r="EL82" i="30"/>
  <c r="CY82" i="30"/>
  <c r="FP15" i="30"/>
  <c r="GJ15" i="30"/>
  <c r="HH15" i="30"/>
  <c r="Q16" i="30"/>
  <c r="BW15" i="30"/>
  <c r="DX15" i="30"/>
  <c r="EW15" i="30"/>
  <c r="FM15" i="30"/>
  <c r="GG15" i="30"/>
  <c r="GC15" i="30" s="1"/>
  <c r="GO15" i="30"/>
  <c r="GR15" i="30" s="1"/>
  <c r="HI15" i="30"/>
  <c r="HQ15" i="30"/>
  <c r="HL15" i="30" s="1"/>
  <c r="L16" i="30"/>
  <c r="BJ16" i="30"/>
  <c r="BN16" i="30" s="1"/>
  <c r="CF16" i="30"/>
  <c r="CM16" i="30" s="1"/>
  <c r="CS16" i="30"/>
  <c r="DX16" i="30"/>
  <c r="ES16" i="30"/>
  <c r="EW17" i="30"/>
  <c r="EP17" i="30" s="1"/>
  <c r="FY17" i="30"/>
  <c r="HE17" i="30"/>
  <c r="S18" i="30"/>
  <c r="AM18" i="30"/>
  <c r="AN18" i="30" s="1"/>
  <c r="CF18" i="30"/>
  <c r="CM18" i="30" s="1"/>
  <c r="EW19" i="30"/>
  <c r="HI19" i="30"/>
  <c r="AM21" i="30"/>
  <c r="AN21" i="30" s="1"/>
  <c r="CF21" i="30"/>
  <c r="CM21" i="30" s="1"/>
  <c r="DX21" i="30"/>
  <c r="EW21" i="30"/>
  <c r="DX22" i="30"/>
  <c r="DX23" i="30"/>
  <c r="HI23" i="30"/>
  <c r="HB23" i="30" s="1"/>
  <c r="AM24" i="30"/>
  <c r="AQ24" i="30" s="1"/>
  <c r="BJ24" i="30"/>
  <c r="BN24" i="30" s="1"/>
  <c r="BW24" i="30"/>
  <c r="T15" i="30"/>
  <c r="BP15" i="30"/>
  <c r="DC15" i="30"/>
  <c r="BP16" i="30"/>
  <c r="CG16" i="30"/>
  <c r="CK16" i="30" s="1"/>
  <c r="CY16" i="30"/>
  <c r="T17" i="30"/>
  <c r="S17" i="30" s="1"/>
  <c r="CG17" i="30"/>
  <c r="CK17" i="30" s="1"/>
  <c r="DC17" i="30"/>
  <c r="BP18" i="30"/>
  <c r="CG18" i="30"/>
  <c r="CK18" i="30" s="1"/>
  <c r="DC18" i="30"/>
  <c r="EX18" i="30"/>
  <c r="EP18" i="30" s="1"/>
  <c r="FF18" i="30"/>
  <c r="FR18" i="30"/>
  <c r="FJ18" i="30" s="1"/>
  <c r="GD18" i="30"/>
  <c r="FV18" i="30" s="1"/>
  <c r="GP18" i="30"/>
  <c r="HK18" i="30" s="1"/>
  <c r="HM18" i="30" s="1"/>
  <c r="T19" i="30"/>
  <c r="S19" i="30" s="1"/>
  <c r="CG19" i="30"/>
  <c r="CK19" i="30" s="1"/>
  <c r="CT19" i="30"/>
  <c r="CU19" i="30" s="1"/>
  <c r="CY19" i="30"/>
  <c r="DC19" i="30"/>
  <c r="EL19" i="30"/>
  <c r="FI19" i="30" s="1"/>
  <c r="ET19" i="30"/>
  <c r="EX19" i="30"/>
  <c r="FR19" i="30"/>
  <c r="GD19" i="30"/>
  <c r="GP19" i="30"/>
  <c r="HK19" i="30" s="1"/>
  <c r="HM19" i="30" s="1"/>
  <c r="T20" i="30"/>
  <c r="S20" i="30" s="1"/>
  <c r="BP20" i="30"/>
  <c r="CG20" i="30"/>
  <c r="CK20" i="30" s="1"/>
  <c r="CT20" i="30"/>
  <c r="CU20" i="30" s="1"/>
  <c r="CY20" i="30"/>
  <c r="DC20" i="30"/>
  <c r="ET20" i="30"/>
  <c r="EX20" i="30"/>
  <c r="FR20" i="30"/>
  <c r="GP20" i="30"/>
  <c r="HB20" i="30"/>
  <c r="T21" i="30"/>
  <c r="BP21" i="30"/>
  <c r="CG21" i="30"/>
  <c r="CK21" i="30" s="1"/>
  <c r="CT21" i="30"/>
  <c r="CU21" i="30" s="1"/>
  <c r="CY21" i="30"/>
  <c r="DC21" i="30"/>
  <c r="ET21" i="30"/>
  <c r="EX21" i="30"/>
  <c r="FR21" i="30"/>
  <c r="GP21" i="30"/>
  <c r="HK21" i="30" s="1"/>
  <c r="HM21" i="30" s="1"/>
  <c r="HB21" i="30"/>
  <c r="T22" i="30"/>
  <c r="CG22" i="30"/>
  <c r="CK22" i="30" s="1"/>
  <c r="CT22" i="30"/>
  <c r="CU22" i="30" s="1"/>
  <c r="CY22" i="30"/>
  <c r="DC22" i="30"/>
  <c r="EL22" i="30"/>
  <c r="ET22" i="30"/>
  <c r="EX22" i="30"/>
  <c r="EP22" i="30" s="1"/>
  <c r="FF22" i="30"/>
  <c r="FR22" i="30"/>
  <c r="GD22" i="30"/>
  <c r="FV22" i="30" s="1"/>
  <c r="GP22" i="30"/>
  <c r="HB22" i="30"/>
  <c r="T23" i="30"/>
  <c r="BP23" i="30"/>
  <c r="CG23" i="30"/>
  <c r="CK23" i="30" s="1"/>
  <c r="CT23" i="30"/>
  <c r="CU23" i="30" s="1"/>
  <c r="CY23" i="30"/>
  <c r="DC23" i="30"/>
  <c r="ET23" i="30"/>
  <c r="EX23" i="30"/>
  <c r="EP23" i="30" s="1"/>
  <c r="FR23" i="30"/>
  <c r="GP23" i="30"/>
  <c r="GJ23" i="30" s="1"/>
  <c r="T24" i="30"/>
  <c r="S24" i="30" s="1"/>
  <c r="BP24" i="30"/>
  <c r="CG24" i="30"/>
  <c r="CK24" i="30" s="1"/>
  <c r="CT24" i="30"/>
  <c r="CU24" i="30" s="1"/>
  <c r="CY24" i="30"/>
  <c r="DC24" i="30"/>
  <c r="ET24" i="30"/>
  <c r="EX24" i="30"/>
  <c r="EP24" i="30" s="1"/>
  <c r="FR24" i="30"/>
  <c r="GP24" i="30"/>
  <c r="HB24" i="30"/>
  <c r="T25" i="30"/>
  <c r="S25" i="30" s="1"/>
  <c r="BP25" i="30"/>
  <c r="CG25" i="30"/>
  <c r="CK25" i="30" s="1"/>
  <c r="CT25" i="30"/>
  <c r="CY25" i="30"/>
  <c r="DC25" i="30"/>
  <c r="EL25" i="30"/>
  <c r="FI25" i="30" s="1"/>
  <c r="ET25" i="30"/>
  <c r="EX25" i="30"/>
  <c r="FF25" i="30"/>
  <c r="FR25" i="30"/>
  <c r="GP25" i="30"/>
  <c r="HK25" i="30" s="1"/>
  <c r="HM25" i="30" s="1"/>
  <c r="HB25" i="30"/>
  <c r="T26" i="30"/>
  <c r="S26" i="30" s="1"/>
  <c r="BP26" i="30"/>
  <c r="CG26" i="30"/>
  <c r="CK26" i="30" s="1"/>
  <c r="CT26" i="30"/>
  <c r="CU26" i="30" s="1"/>
  <c r="CY26" i="30"/>
  <c r="DC26" i="30"/>
  <c r="EL26" i="30"/>
  <c r="EO26" i="30" s="1"/>
  <c r="ET26" i="30"/>
  <c r="EX26" i="30"/>
  <c r="EP26" i="30" s="1"/>
  <c r="FT26" i="30"/>
  <c r="GF26" i="30"/>
  <c r="GH26" i="30" s="1"/>
  <c r="FZ26" i="30" s="1"/>
  <c r="GV26" i="30"/>
  <c r="Q27" i="30"/>
  <c r="BI27" i="30"/>
  <c r="BV27" i="30"/>
  <c r="DW27" i="30"/>
  <c r="EA27" i="30"/>
  <c r="DZ27" i="30" s="1"/>
  <c r="EE27" i="30" s="1"/>
  <c r="EN27" i="30"/>
  <c r="EF27" i="30" s="1"/>
  <c r="FR27" i="30"/>
  <c r="FJ27" i="30" s="1"/>
  <c r="GD27" i="30"/>
  <c r="FV27" i="30" s="1"/>
  <c r="GP27" i="30"/>
  <c r="HK27" i="30" s="1"/>
  <c r="HM27" i="30" s="1"/>
  <c r="T28" i="30"/>
  <c r="BP28" i="30"/>
  <c r="CG28" i="30"/>
  <c r="CK28" i="30" s="1"/>
  <c r="CT28" i="30"/>
  <c r="CU28" i="30" s="1"/>
  <c r="CY28" i="30"/>
  <c r="DC28" i="30"/>
  <c r="EL28" i="30"/>
  <c r="EO28" i="30" s="1"/>
  <c r="ET28" i="30"/>
  <c r="EX28" i="30"/>
  <c r="FT28" i="30"/>
  <c r="GF28" i="30"/>
  <c r="GH28" i="30" s="1"/>
  <c r="FZ28" i="30" s="1"/>
  <c r="GJ28" i="30"/>
  <c r="GV28" i="30"/>
  <c r="Q29" i="30"/>
  <c r="BI29" i="30"/>
  <c r="BV29" i="30"/>
  <c r="DW29" i="30"/>
  <c r="EA29" i="30"/>
  <c r="DZ29" i="30" s="1"/>
  <c r="EE29" i="30" s="1"/>
  <c r="EN29" i="30"/>
  <c r="FR29" i="30"/>
  <c r="FJ29" i="30" s="1"/>
  <c r="GD29" i="30"/>
  <c r="FV29" i="30" s="1"/>
  <c r="GP29" i="30"/>
  <c r="HB29" i="30"/>
  <c r="T30" i="30"/>
  <c r="BP30" i="30"/>
  <c r="CG30" i="30"/>
  <c r="CK30" i="30" s="1"/>
  <c r="CT30" i="30"/>
  <c r="CU30" i="30" s="1"/>
  <c r="CY30" i="30"/>
  <c r="DC30" i="30"/>
  <c r="ET30" i="30"/>
  <c r="EX30" i="30"/>
  <c r="EP30" i="30" s="1"/>
  <c r="FT30" i="30"/>
  <c r="GF30" i="30"/>
  <c r="GH30" i="30" s="1"/>
  <c r="FZ30" i="30" s="1"/>
  <c r="GV30" i="30"/>
  <c r="Q31" i="30"/>
  <c r="BI31" i="30"/>
  <c r="BV31" i="30"/>
  <c r="DW31" i="30"/>
  <c r="EA31" i="30"/>
  <c r="DZ31" i="30" s="1"/>
  <c r="EE31" i="30" s="1"/>
  <c r="EN31" i="30"/>
  <c r="EF31" i="30" s="1"/>
  <c r="FR31" i="30"/>
  <c r="FJ31" i="30" s="1"/>
  <c r="GP31" i="30"/>
  <c r="T32" i="30"/>
  <c r="BP32" i="30"/>
  <c r="CG32" i="30"/>
  <c r="CK32" i="30" s="1"/>
  <c r="CT32" i="30"/>
  <c r="CU32" i="30" s="1"/>
  <c r="CY32" i="30"/>
  <c r="DC32" i="30"/>
  <c r="EL32" i="30"/>
  <c r="EO32" i="30" s="1"/>
  <c r="ET32" i="30"/>
  <c r="EX32" i="30"/>
  <c r="EP32" i="30" s="1"/>
  <c r="FT32" i="30"/>
  <c r="GF32" i="30"/>
  <c r="GJ32" i="30"/>
  <c r="GV32" i="30"/>
  <c r="Q33" i="30"/>
  <c r="BI33" i="30"/>
  <c r="BV33" i="30"/>
  <c r="DW33" i="30"/>
  <c r="EA33" i="30"/>
  <c r="DZ33" i="30" s="1"/>
  <c r="EE33" i="30" s="1"/>
  <c r="EN33" i="30"/>
  <c r="EF33" i="30" s="1"/>
  <c r="FR33" i="30"/>
  <c r="FJ33" i="30" s="1"/>
  <c r="GD33" i="30"/>
  <c r="GP33" i="30"/>
  <c r="HB33" i="30"/>
  <c r="T34" i="30"/>
  <c r="S34" i="30" s="1"/>
  <c r="BP34" i="30"/>
  <c r="CG34" i="30"/>
  <c r="CK34" i="30" s="1"/>
  <c r="CT34" i="30"/>
  <c r="CU34" i="30" s="1"/>
  <c r="CY34" i="30"/>
  <c r="DC34" i="30"/>
  <c r="EL34" i="30"/>
  <c r="EO34" i="30" s="1"/>
  <c r="ET34" i="30"/>
  <c r="EX34" i="30"/>
  <c r="EP34" i="30" s="1"/>
  <c r="FT34" i="30"/>
  <c r="GF34" i="30"/>
  <c r="GH34" i="30" s="1"/>
  <c r="FZ34" i="30" s="1"/>
  <c r="GJ34" i="30"/>
  <c r="GV34" i="30"/>
  <c r="Q35" i="30"/>
  <c r="BI35" i="30"/>
  <c r="BV35" i="30"/>
  <c r="DW35" i="30"/>
  <c r="EA35" i="30"/>
  <c r="DZ35" i="30" s="1"/>
  <c r="EE35" i="30" s="1"/>
  <c r="EN35" i="30"/>
  <c r="EF35" i="30" s="1"/>
  <c r="FR35" i="30"/>
  <c r="FJ35" i="30" s="1"/>
  <c r="GD35" i="30"/>
  <c r="GP35" i="30"/>
  <c r="HK35" i="30" s="1"/>
  <c r="HB35" i="30"/>
  <c r="T36" i="30"/>
  <c r="CG36" i="30"/>
  <c r="CK36" i="30" s="1"/>
  <c r="CT36" i="30"/>
  <c r="CU36" i="30" s="1"/>
  <c r="CY36" i="30"/>
  <c r="DC36" i="30"/>
  <c r="EL36" i="30"/>
  <c r="EO36" i="30" s="1"/>
  <c r="ET36" i="30"/>
  <c r="EX36" i="30"/>
  <c r="FT36" i="30"/>
  <c r="GF36" i="30"/>
  <c r="GH36" i="30" s="1"/>
  <c r="FZ36" i="30" s="1"/>
  <c r="GJ36" i="30"/>
  <c r="GV36" i="30"/>
  <c r="Q37" i="30"/>
  <c r="BI37" i="30"/>
  <c r="BV37" i="30"/>
  <c r="DW37" i="30"/>
  <c r="EA37" i="30"/>
  <c r="DZ37" i="30" s="1"/>
  <c r="EE37" i="30" s="1"/>
  <c r="EN37" i="30"/>
  <c r="EF37" i="30" s="1"/>
  <c r="FR37" i="30"/>
  <c r="FJ37" i="30" s="1"/>
  <c r="GP37" i="30"/>
  <c r="HB37" i="30"/>
  <c r="T38" i="30"/>
  <c r="BP38" i="30"/>
  <c r="CG38" i="30"/>
  <c r="CK38" i="30" s="1"/>
  <c r="CT38" i="30"/>
  <c r="CY38" i="30"/>
  <c r="DC38" i="30"/>
  <c r="EL38" i="30"/>
  <c r="EO38" i="30" s="1"/>
  <c r="ET38" i="30"/>
  <c r="EX38" i="30"/>
  <c r="EP38" i="30" s="1"/>
  <c r="FT38" i="30"/>
  <c r="GF38" i="30"/>
  <c r="GJ38" i="30"/>
  <c r="GV38" i="30"/>
  <c r="GZ38" i="30"/>
  <c r="HN38" i="30"/>
  <c r="S39" i="30"/>
  <c r="BW39" i="30"/>
  <c r="CT39" i="30"/>
  <c r="CU39" i="30" s="1"/>
  <c r="DX39" i="30"/>
  <c r="ET39" i="30"/>
  <c r="EV39" i="30" s="1"/>
  <c r="EY39" i="30"/>
  <c r="FO39" i="30"/>
  <c r="GZ39" i="30"/>
  <c r="GS39" i="30" s="1"/>
  <c r="GZ40" i="30"/>
  <c r="CT40" i="30"/>
  <c r="CG40" i="30"/>
  <c r="CK40" i="30" s="1"/>
  <c r="T40" i="30"/>
  <c r="U40" i="30"/>
  <c r="AL40" i="30"/>
  <c r="BN40" i="30"/>
  <c r="DN40" i="30"/>
  <c r="GG40" i="30"/>
  <c r="GC40" i="30" s="1"/>
  <c r="GQ40" i="30"/>
  <c r="GJ40" i="30" s="1"/>
  <c r="HB40" i="30"/>
  <c r="HG40" i="30"/>
  <c r="HR40" i="30"/>
  <c r="HF41" i="30"/>
  <c r="EJ41" i="30"/>
  <c r="DS41" i="30"/>
  <c r="AL41" i="30"/>
  <c r="V41" i="30"/>
  <c r="N41" i="30"/>
  <c r="BJ41" i="30"/>
  <c r="BN41" i="30" s="1"/>
  <c r="CB41" i="30"/>
  <c r="CG41" i="30"/>
  <c r="CK41" i="30" s="1"/>
  <c r="CY41" i="30"/>
  <c r="DD41" i="30"/>
  <c r="DE41" i="30" s="1"/>
  <c r="EM41" i="30"/>
  <c r="GN41" i="30"/>
  <c r="HI41" i="30"/>
  <c r="HO41" i="30"/>
  <c r="HS41" i="30" s="1"/>
  <c r="HH42" i="30"/>
  <c r="GV42" i="30"/>
  <c r="GF42" i="30"/>
  <c r="FT42" i="30"/>
  <c r="EX42" i="30"/>
  <c r="EP42" i="30" s="1"/>
  <c r="DC42" i="30"/>
  <c r="BP42" i="30"/>
  <c r="BF42" i="30" s="1"/>
  <c r="L42" i="30"/>
  <c r="S42" i="30"/>
  <c r="DM42" i="30"/>
  <c r="DS42" i="30"/>
  <c r="EJ42" i="30"/>
  <c r="EU42" i="30"/>
  <c r="FO42" i="30"/>
  <c r="GE42" i="30"/>
  <c r="GP42" i="30"/>
  <c r="HF42" i="30"/>
  <c r="HQ42" i="30"/>
  <c r="HL42" i="30" s="1"/>
  <c r="HR43" i="30"/>
  <c r="HL43" i="30" s="1"/>
  <c r="DN43" i="30"/>
  <c r="DO43" i="30" s="1"/>
  <c r="J43" i="30"/>
  <c r="V43" i="30" s="1"/>
  <c r="CF43" i="30"/>
  <c r="CW43" i="30"/>
  <c r="CP43" i="30" s="1"/>
  <c r="EW43" i="30"/>
  <c r="EP43" i="30" s="1"/>
  <c r="FQ43" i="30"/>
  <c r="J44" i="30"/>
  <c r="EL44" i="30" s="1"/>
  <c r="Q44" i="30"/>
  <c r="BJ44" i="30"/>
  <c r="CB44" i="30"/>
  <c r="CI44" i="30"/>
  <c r="CN44" i="30" s="1"/>
  <c r="DY44" i="30"/>
  <c r="EB44" i="30" s="1"/>
  <c r="EY44" i="30"/>
  <c r="HO44" i="30"/>
  <c r="HS44" i="30" s="1"/>
  <c r="GN46" i="30"/>
  <c r="ET46" i="30"/>
  <c r="EL46" i="30"/>
  <c r="EO46" i="30" s="1"/>
  <c r="CY46" i="30"/>
  <c r="N46" i="30"/>
  <c r="V46" i="30"/>
  <c r="AM46" i="30"/>
  <c r="AQ46" i="30" s="1"/>
  <c r="AS46" i="30"/>
  <c r="BI46" i="30"/>
  <c r="BP46" i="30" s="1"/>
  <c r="CF46" i="30"/>
  <c r="CM46" i="30" s="1"/>
  <c r="DD46" i="30"/>
  <c r="EA46" i="30"/>
  <c r="DZ46" i="30" s="1"/>
  <c r="EE46" i="30" s="1"/>
  <c r="EM46" i="30"/>
  <c r="EF46" i="30" s="1"/>
  <c r="EW46" i="30"/>
  <c r="EP46" i="30" s="1"/>
  <c r="FM46" i="30"/>
  <c r="FR46" i="30"/>
  <c r="GM46" i="30"/>
  <c r="HI46" i="30"/>
  <c r="HB46" i="30" s="1"/>
  <c r="HN46" i="30"/>
  <c r="S47" i="30"/>
  <c r="CY47" i="30"/>
  <c r="DG47" i="30"/>
  <c r="CZ47" i="30" s="1"/>
  <c r="EP47" i="30"/>
  <c r="EU47" i="30"/>
  <c r="GW47" i="30"/>
  <c r="HQ48" i="30"/>
  <c r="HE48" i="30"/>
  <c r="GS48" i="30"/>
  <c r="GG48" i="30"/>
  <c r="GC48" i="30" s="1"/>
  <c r="FY48" i="30"/>
  <c r="FM48" i="30"/>
  <c r="EM48" i="30"/>
  <c r="EI48" i="30"/>
  <c r="DM48" i="30"/>
  <c r="CM48" i="30"/>
  <c r="U48" i="30"/>
  <c r="N48" i="30"/>
  <c r="HH48" i="30"/>
  <c r="GV48" i="30"/>
  <c r="GF48" i="30"/>
  <c r="GH48" i="30" s="1"/>
  <c r="FZ48" i="30" s="1"/>
  <c r="FT48" i="30"/>
  <c r="EX48" i="30"/>
  <c r="EP48" i="30" s="1"/>
  <c r="DC48" i="30"/>
  <c r="L48" i="30"/>
  <c r="AL48" i="30" s="1"/>
  <c r="V48" i="30"/>
  <c r="BI48" i="30"/>
  <c r="BP48" i="30" s="1"/>
  <c r="BZ48" i="30"/>
  <c r="BS48" i="30" s="1"/>
  <c r="DS48" i="30"/>
  <c r="EA48" i="30"/>
  <c r="DZ48" i="30" s="1"/>
  <c r="EE48" i="30" s="1"/>
  <c r="EJ48" i="30"/>
  <c r="EL48" i="30" s="1"/>
  <c r="FR48" i="30"/>
  <c r="GP48" i="30"/>
  <c r="GX48" i="30"/>
  <c r="HF48" i="30"/>
  <c r="HJ48" i="30" s="1"/>
  <c r="HN48" i="30"/>
  <c r="HG49" i="30"/>
  <c r="GX49" i="30"/>
  <c r="CW49" i="30"/>
  <c r="CP49" i="30" s="1"/>
  <c r="FP49" i="30"/>
  <c r="GQ50" i="30"/>
  <c r="DX50" i="30"/>
  <c r="HI50" i="30"/>
  <c r="DD50" i="30"/>
  <c r="GZ50" i="30"/>
  <c r="CT50" i="30"/>
  <c r="CG50" i="30"/>
  <c r="CK50" i="30" s="1"/>
  <c r="T50" i="30"/>
  <c r="S50" i="30" s="1"/>
  <c r="BJ50" i="30"/>
  <c r="BN50" i="30" s="1"/>
  <c r="CS50" i="30"/>
  <c r="DW50" i="30"/>
  <c r="EN50" i="30"/>
  <c r="EF50" i="30" s="1"/>
  <c r="DA51" i="30"/>
  <c r="DB51" i="30" s="1"/>
  <c r="EL51" i="30"/>
  <c r="FP51" i="30"/>
  <c r="GB51" i="30"/>
  <c r="Q52" i="30"/>
  <c r="BV52" i="30"/>
  <c r="DW52" i="30"/>
  <c r="EN52" i="30"/>
  <c r="EL53" i="30"/>
  <c r="FP53" i="30"/>
  <c r="GB53" i="30"/>
  <c r="Q54" i="30"/>
  <c r="BV54" i="30"/>
  <c r="DW54" i="30"/>
  <c r="EN54" i="30"/>
  <c r="HA55" i="30"/>
  <c r="GT55" i="30" s="1"/>
  <c r="GU55" i="30" s="1"/>
  <c r="HO56" i="30"/>
  <c r="HS56" i="30" s="1"/>
  <c r="GA56" i="30"/>
  <c r="FO56" i="30"/>
  <c r="EK56" i="30"/>
  <c r="CB56" i="30"/>
  <c r="HF56" i="30"/>
  <c r="HJ56" i="30" s="1"/>
  <c r="EJ56" i="30"/>
  <c r="EL56" i="30" s="1"/>
  <c r="DS56" i="30"/>
  <c r="V56" i="30"/>
  <c r="GW56" i="30"/>
  <c r="EY56" i="30"/>
  <c r="EU56" i="30"/>
  <c r="DI56" i="30"/>
  <c r="GN56" i="30"/>
  <c r="ET56" i="30"/>
  <c r="EV56" i="30" s="1"/>
  <c r="CY56" i="30"/>
  <c r="HP59" i="30"/>
  <c r="FP59" i="30"/>
  <c r="GX59" i="30"/>
  <c r="HA59" i="30" s="1"/>
  <c r="GT59" i="30" s="1"/>
  <c r="GU59" i="30" s="1"/>
  <c r="HO64" i="30"/>
  <c r="HS64" i="30" s="1"/>
  <c r="GA64" i="30"/>
  <c r="FO64" i="30"/>
  <c r="EK64" i="30"/>
  <c r="CB64" i="30"/>
  <c r="HF64" i="30"/>
  <c r="HJ64" i="30" s="1"/>
  <c r="EJ64" i="30"/>
  <c r="EL64" i="30" s="1"/>
  <c r="DS64" i="30"/>
  <c r="AL64" i="30"/>
  <c r="AS64" i="30" s="1"/>
  <c r="V64" i="30"/>
  <c r="GW64" i="30"/>
  <c r="EY64" i="30"/>
  <c r="EU64" i="30"/>
  <c r="DI64" i="30"/>
  <c r="GN64" i="30"/>
  <c r="ET64" i="30"/>
  <c r="EV64" i="30" s="1"/>
  <c r="CY64" i="30"/>
  <c r="GO67" i="30"/>
  <c r="HP67" i="30"/>
  <c r="GB67" i="30"/>
  <c r="FP67" i="30"/>
  <c r="HG67" i="30"/>
  <c r="GX67" i="30"/>
  <c r="HA67" i="30" s="1"/>
  <c r="GT67" i="30" s="1"/>
  <c r="GU67" i="30" s="1"/>
  <c r="HO72" i="30"/>
  <c r="HS72" i="30" s="1"/>
  <c r="GA72" i="30"/>
  <c r="FO72" i="30"/>
  <c r="EK72" i="30"/>
  <c r="CB72" i="30"/>
  <c r="HF72" i="30"/>
  <c r="HJ72" i="30" s="1"/>
  <c r="EJ72" i="30"/>
  <c r="EL72" i="30" s="1"/>
  <c r="DS72" i="30"/>
  <c r="AL72" i="30"/>
  <c r="AS72" i="30" s="1"/>
  <c r="V72" i="30"/>
  <c r="GW72" i="30"/>
  <c r="EY72" i="30"/>
  <c r="EU72" i="30"/>
  <c r="DI72" i="30"/>
  <c r="GN72" i="30"/>
  <c r="ET72" i="30"/>
  <c r="EV72" i="30" s="1"/>
  <c r="CY72" i="30"/>
  <c r="GO75" i="30"/>
  <c r="HP75" i="30"/>
  <c r="GB75" i="30"/>
  <c r="FP75" i="30"/>
  <c r="HG75" i="30"/>
  <c r="GX75" i="30"/>
  <c r="HA75" i="30" s="1"/>
  <c r="GT75" i="30" s="1"/>
  <c r="GU75" i="30" s="1"/>
  <c r="HA79" i="30"/>
  <c r="HO80" i="30"/>
  <c r="HS80" i="30" s="1"/>
  <c r="GA80" i="30"/>
  <c r="FO80" i="30"/>
  <c r="EK80" i="30"/>
  <c r="CB80" i="30"/>
  <c r="HF80" i="30"/>
  <c r="HJ80" i="30" s="1"/>
  <c r="EV80" i="30"/>
  <c r="EJ80" i="30"/>
  <c r="DS80" i="30"/>
  <c r="V80" i="30"/>
  <c r="GW80" i="30"/>
  <c r="EY80" i="30"/>
  <c r="EU80" i="30"/>
  <c r="DI80" i="30"/>
  <c r="GN80" i="30"/>
  <c r="ET80" i="30"/>
  <c r="EL80" i="30"/>
  <c r="CY80" i="30"/>
  <c r="GO83" i="30"/>
  <c r="HP83" i="30"/>
  <c r="GB83" i="30"/>
  <c r="FP83" i="30"/>
  <c r="HG83" i="30"/>
  <c r="GX83" i="30"/>
  <c r="HA83" i="30" s="1"/>
  <c r="GT83" i="30" s="1"/>
  <c r="GU83" i="30" s="1"/>
  <c r="HF90" i="30"/>
  <c r="HJ90" i="30" s="1"/>
  <c r="EV90" i="30"/>
  <c r="EJ90" i="30"/>
  <c r="DS90" i="30"/>
  <c r="V90" i="30"/>
  <c r="GA90" i="30"/>
  <c r="EU90" i="30"/>
  <c r="EK90" i="30"/>
  <c r="L90" i="30"/>
  <c r="AL90" i="30" s="1"/>
  <c r="AM90" i="30" s="1"/>
  <c r="AQ90" i="30" s="1"/>
  <c r="FO90" i="30"/>
  <c r="EY90" i="30"/>
  <c r="ET90" i="30"/>
  <c r="HO90" i="30"/>
  <c r="HS90" i="30" s="1"/>
  <c r="GN90" i="30"/>
  <c r="GR90" i="30" s="1"/>
  <c r="CY90" i="30"/>
  <c r="CB90" i="30"/>
  <c r="N90" i="30"/>
  <c r="GW90" i="30"/>
  <c r="HA90" i="30" s="1"/>
  <c r="EL90" i="30"/>
  <c r="DI90" i="30"/>
  <c r="HC90" i="30"/>
  <c r="Q39" i="30"/>
  <c r="BI39" i="30"/>
  <c r="BV39" i="30"/>
  <c r="DW39" i="30"/>
  <c r="EA39" i="30"/>
  <c r="DZ39" i="30" s="1"/>
  <c r="EE39" i="30" s="1"/>
  <c r="EN39" i="30"/>
  <c r="EF39" i="30" s="1"/>
  <c r="FR39" i="30"/>
  <c r="GP39" i="30"/>
  <c r="GJ39" i="30" s="1"/>
  <c r="Q41" i="30"/>
  <c r="BI41" i="30"/>
  <c r="BV41" i="30"/>
  <c r="DW41" i="30"/>
  <c r="EA41" i="30"/>
  <c r="DZ41" i="30" s="1"/>
  <c r="EE41" i="30" s="1"/>
  <c r="EN41" i="30"/>
  <c r="EF41" i="30" s="1"/>
  <c r="FR41" i="30"/>
  <c r="GD41" i="30"/>
  <c r="FV41" i="30" s="1"/>
  <c r="GP41" i="30"/>
  <c r="HB41" i="30"/>
  <c r="Q43" i="30"/>
  <c r="BI43" i="30"/>
  <c r="BV43" i="30"/>
  <c r="DW43" i="30"/>
  <c r="EA43" i="30"/>
  <c r="DZ43" i="30" s="1"/>
  <c r="EE43" i="30" s="1"/>
  <c r="EN43" i="30"/>
  <c r="EF43" i="30" s="1"/>
  <c r="FR43" i="30"/>
  <c r="GP43" i="30"/>
  <c r="HK43" i="30" s="1"/>
  <c r="HM43" i="30" s="1"/>
  <c r="HB43" i="30"/>
  <c r="Q45" i="30"/>
  <c r="BI45" i="30"/>
  <c r="BV45" i="30"/>
  <c r="DW45" i="30"/>
  <c r="EA45" i="30"/>
  <c r="DZ45" i="30" s="1"/>
  <c r="EE45" i="30" s="1"/>
  <c r="EN45" i="30"/>
  <c r="EF45" i="30" s="1"/>
  <c r="FR45" i="30"/>
  <c r="FJ45" i="30" s="1"/>
  <c r="GP45" i="30"/>
  <c r="HB45" i="30"/>
  <c r="Q47" i="30"/>
  <c r="BI47" i="30"/>
  <c r="BV47" i="30"/>
  <c r="DW47" i="30"/>
  <c r="EA47" i="30"/>
  <c r="DZ47" i="30" s="1"/>
  <c r="EE47" i="30" s="1"/>
  <c r="EN47" i="30"/>
  <c r="EF47" i="30" s="1"/>
  <c r="FR47" i="30"/>
  <c r="FJ47" i="30" s="1"/>
  <c r="GP47" i="30"/>
  <c r="HK47" i="30" s="1"/>
  <c r="HB47" i="30"/>
  <c r="Q49" i="30"/>
  <c r="BI49" i="30"/>
  <c r="BV49" i="30"/>
  <c r="DN49" i="30"/>
  <c r="DW49" i="30"/>
  <c r="EA49" i="30"/>
  <c r="DZ49" i="30" s="1"/>
  <c r="EE49" i="30" s="1"/>
  <c r="EN49" i="30"/>
  <c r="EF49" i="30" s="1"/>
  <c r="FR49" i="30"/>
  <c r="GP49" i="30"/>
  <c r="HB49" i="30"/>
  <c r="HR49" i="30"/>
  <c r="HL49" i="30" s="1"/>
  <c r="Q51" i="30"/>
  <c r="BI51" i="30"/>
  <c r="BV51" i="30"/>
  <c r="DN51" i="30"/>
  <c r="DW51" i="30"/>
  <c r="EA51" i="30"/>
  <c r="DZ51" i="30" s="1"/>
  <c r="EE51" i="30" s="1"/>
  <c r="EN51" i="30"/>
  <c r="FR51" i="30"/>
  <c r="GD51" i="30"/>
  <c r="GP51" i="30"/>
  <c r="HB51" i="30"/>
  <c r="HR51" i="30"/>
  <c r="HL51" i="30" s="1"/>
  <c r="T52" i="30"/>
  <c r="S52" i="30" s="1"/>
  <c r="CG52" i="30"/>
  <c r="CT52" i="30"/>
  <c r="GZ52" i="30"/>
  <c r="GS52" i="30" s="1"/>
  <c r="Q53" i="30"/>
  <c r="BI53" i="30"/>
  <c r="BV53" i="30"/>
  <c r="DN53" i="30"/>
  <c r="DW53" i="30"/>
  <c r="EA53" i="30"/>
  <c r="DZ53" i="30" s="1"/>
  <c r="EE53" i="30" s="1"/>
  <c r="EN53" i="30"/>
  <c r="EF53" i="30" s="1"/>
  <c r="FR53" i="30"/>
  <c r="GP53" i="30"/>
  <c r="HB53" i="30"/>
  <c r="HR53" i="30"/>
  <c r="HL53" i="30" s="1"/>
  <c r="T54" i="30"/>
  <c r="CG54" i="30"/>
  <c r="CT54" i="30"/>
  <c r="GZ54" i="30"/>
  <c r="Q55" i="30"/>
  <c r="V55" i="30"/>
  <c r="BI55" i="30"/>
  <c r="BV55" i="30"/>
  <c r="DE55" i="30"/>
  <c r="DF55" i="30" s="1"/>
  <c r="DN55" i="30"/>
  <c r="DS55" i="30"/>
  <c r="DW55" i="30"/>
  <c r="EA55" i="30"/>
  <c r="DZ55" i="30" s="1"/>
  <c r="EJ55" i="30"/>
  <c r="EN55" i="30"/>
  <c r="FN55" i="30"/>
  <c r="FR55" i="30"/>
  <c r="GD55" i="30"/>
  <c r="FV55" i="30" s="1"/>
  <c r="GP55" i="30"/>
  <c r="HB55" i="30"/>
  <c r="HF55" i="30"/>
  <c r="HR55" i="30"/>
  <c r="T56" i="30"/>
  <c r="CG56" i="30"/>
  <c r="CT56" i="30"/>
  <c r="DC56" i="30"/>
  <c r="EX56" i="30"/>
  <c r="FP56" i="30"/>
  <c r="FT56" i="30"/>
  <c r="GB56" i="30"/>
  <c r="GF56" i="30"/>
  <c r="GV56" i="30"/>
  <c r="GZ56" i="30"/>
  <c r="HH56" i="30"/>
  <c r="HP56" i="30"/>
  <c r="Q57" i="30"/>
  <c r="V57" i="30"/>
  <c r="BI57" i="30"/>
  <c r="BV57" i="30"/>
  <c r="DE57" i="30"/>
  <c r="DF57" i="30" s="1"/>
  <c r="DN57" i="30"/>
  <c r="DS57" i="30"/>
  <c r="DW57" i="30"/>
  <c r="EA57" i="30"/>
  <c r="DZ57" i="30" s="1"/>
  <c r="EE57" i="30" s="1"/>
  <c r="EJ57" i="30"/>
  <c r="EN57" i="30"/>
  <c r="EF57" i="30" s="1"/>
  <c r="FN57" i="30"/>
  <c r="FR57" i="30"/>
  <c r="GP57" i="30"/>
  <c r="HB57" i="30"/>
  <c r="HF57" i="30"/>
  <c r="HJ57" i="30" s="1"/>
  <c r="HC57" i="30" s="1"/>
  <c r="HR57" i="30"/>
  <c r="T58" i="30"/>
  <c r="CG58" i="30"/>
  <c r="CT58" i="30"/>
  <c r="DC58" i="30"/>
  <c r="EX58" i="30"/>
  <c r="FP58" i="30"/>
  <c r="FT58" i="30"/>
  <c r="GB58" i="30"/>
  <c r="GF58" i="30"/>
  <c r="GV58" i="30"/>
  <c r="GZ58" i="30"/>
  <c r="HH58" i="30"/>
  <c r="HP58" i="30"/>
  <c r="Q59" i="30"/>
  <c r="V59" i="30"/>
  <c r="BI59" i="30"/>
  <c r="BV59" i="30"/>
  <c r="DE59" i="30"/>
  <c r="DF59" i="30" s="1"/>
  <c r="DN59" i="30"/>
  <c r="DS59" i="30"/>
  <c r="DW59" i="30"/>
  <c r="EA59" i="30"/>
  <c r="DZ59" i="30" s="1"/>
  <c r="EJ59" i="30"/>
  <c r="EN59" i="30"/>
  <c r="EF59" i="30" s="1"/>
  <c r="FN59" i="30"/>
  <c r="FR59" i="30"/>
  <c r="GP59" i="30"/>
  <c r="HB59" i="30"/>
  <c r="HF59" i="30"/>
  <c r="HR59" i="30"/>
  <c r="T60" i="30"/>
  <c r="CG60" i="30"/>
  <c r="CK60" i="30" s="1"/>
  <c r="CT60" i="30"/>
  <c r="DC60" i="30"/>
  <c r="EX60" i="30"/>
  <c r="FT60" i="30"/>
  <c r="FS60" i="30" s="1"/>
  <c r="GF60" i="30"/>
  <c r="GV60" i="30"/>
  <c r="GZ60" i="30"/>
  <c r="HH60" i="30"/>
  <c r="HP60" i="30"/>
  <c r="Q61" i="30"/>
  <c r="V61" i="30"/>
  <c r="AL61" i="30"/>
  <c r="BI61" i="30"/>
  <c r="BV61" i="30"/>
  <c r="DN61" i="30"/>
  <c r="DO61" i="30" s="1"/>
  <c r="DP61" i="30" s="1"/>
  <c r="DS61" i="30"/>
  <c r="DW61" i="30"/>
  <c r="EA61" i="30"/>
  <c r="DZ61" i="30" s="1"/>
  <c r="EJ61" i="30"/>
  <c r="EL61" i="30" s="1"/>
  <c r="EN61" i="30"/>
  <c r="EF61" i="30" s="1"/>
  <c r="FN61" i="30"/>
  <c r="FR61" i="30"/>
  <c r="GP61" i="30"/>
  <c r="HF61" i="30"/>
  <c r="HJ61" i="30" s="1"/>
  <c r="HR61" i="30"/>
  <c r="T62" i="30"/>
  <c r="CG62" i="30"/>
  <c r="CT62" i="30"/>
  <c r="DC62" i="30"/>
  <c r="EX62" i="30"/>
  <c r="FP62" i="30"/>
  <c r="FT62" i="30"/>
  <c r="GB62" i="30"/>
  <c r="GF62" i="30"/>
  <c r="GV62" i="30"/>
  <c r="GZ62" i="30"/>
  <c r="HH62" i="30"/>
  <c r="HP62" i="30"/>
  <c r="Q63" i="30"/>
  <c r="V63" i="30"/>
  <c r="AL63" i="30"/>
  <c r="AM63" i="30" s="1"/>
  <c r="AQ63" i="30" s="1"/>
  <c r="BI63" i="30"/>
  <c r="BV63" i="30"/>
  <c r="DE63" i="30"/>
  <c r="DF63" i="30" s="1"/>
  <c r="DN63" i="30"/>
  <c r="DS63" i="30"/>
  <c r="DW63" i="30"/>
  <c r="EA63" i="30"/>
  <c r="DZ63" i="30" s="1"/>
  <c r="EJ63" i="30"/>
  <c r="EN63" i="30"/>
  <c r="EF63" i="30" s="1"/>
  <c r="FN63" i="30"/>
  <c r="FR63" i="30"/>
  <c r="GD63" i="30"/>
  <c r="FV63" i="30" s="1"/>
  <c r="GP63" i="30"/>
  <c r="HB63" i="30"/>
  <c r="HF63" i="30"/>
  <c r="HJ63" i="30" s="1"/>
  <c r="HC63" i="30" s="1"/>
  <c r="HR63" i="30"/>
  <c r="T64" i="30"/>
  <c r="CG64" i="30"/>
  <c r="CT64" i="30"/>
  <c r="DC64" i="30"/>
  <c r="EX64" i="30"/>
  <c r="FP64" i="30"/>
  <c r="FT64" i="30"/>
  <c r="FS64" i="30" s="1"/>
  <c r="GB64" i="30"/>
  <c r="GF64" i="30"/>
  <c r="GV64" i="30"/>
  <c r="GZ64" i="30"/>
  <c r="HH64" i="30"/>
  <c r="HP64" i="30"/>
  <c r="Q65" i="30"/>
  <c r="V65" i="30"/>
  <c r="BI65" i="30"/>
  <c r="BV65" i="30"/>
  <c r="DE65" i="30"/>
  <c r="DF65" i="30" s="1"/>
  <c r="DN65" i="30"/>
  <c r="DO65" i="30" s="1"/>
  <c r="DP65" i="30" s="1"/>
  <c r="DS65" i="30"/>
  <c r="DW65" i="30"/>
  <c r="EA65" i="30"/>
  <c r="DZ65" i="30" s="1"/>
  <c r="EJ65" i="30"/>
  <c r="EN65" i="30"/>
  <c r="EF65" i="30" s="1"/>
  <c r="FN65" i="30"/>
  <c r="FR65" i="30"/>
  <c r="GP65" i="30"/>
  <c r="HB65" i="30"/>
  <c r="HF65" i="30"/>
  <c r="HJ65" i="30" s="1"/>
  <c r="HC65" i="30" s="1"/>
  <c r="HR65" i="30"/>
  <c r="T66" i="30"/>
  <c r="CG66" i="30"/>
  <c r="CT66" i="30"/>
  <c r="DC66" i="30"/>
  <c r="EX66" i="30"/>
  <c r="FP66" i="30"/>
  <c r="FT66" i="30"/>
  <c r="GB66" i="30"/>
  <c r="GF66" i="30"/>
  <c r="GV66" i="30"/>
  <c r="GZ66" i="30"/>
  <c r="HH66" i="30"/>
  <c r="HP66" i="30"/>
  <c r="Q67" i="30"/>
  <c r="V67" i="30"/>
  <c r="BI67" i="30"/>
  <c r="BV67" i="30"/>
  <c r="DE67" i="30"/>
  <c r="DF67" i="30" s="1"/>
  <c r="DN67" i="30"/>
  <c r="DS67" i="30"/>
  <c r="DW67" i="30"/>
  <c r="EA67" i="30"/>
  <c r="DZ67" i="30" s="1"/>
  <c r="EE67" i="30" s="1"/>
  <c r="EJ67" i="30"/>
  <c r="EL67" i="30" s="1"/>
  <c r="EN67" i="30"/>
  <c r="EF67" i="30" s="1"/>
  <c r="FN67" i="30"/>
  <c r="FR67" i="30"/>
  <c r="GD67" i="30"/>
  <c r="FV67" i="30" s="1"/>
  <c r="GP67" i="30"/>
  <c r="HB67" i="30"/>
  <c r="HF67" i="30"/>
  <c r="HR67" i="30"/>
  <c r="T68" i="30"/>
  <c r="CG68" i="30"/>
  <c r="CT68" i="30"/>
  <c r="DC68" i="30"/>
  <c r="EX68" i="30"/>
  <c r="FP68" i="30"/>
  <c r="FT68" i="30"/>
  <c r="GF68" i="30"/>
  <c r="GV68" i="30"/>
  <c r="GZ68" i="30"/>
  <c r="HH68" i="30"/>
  <c r="Q69" i="30"/>
  <c r="V69" i="30"/>
  <c r="BI69" i="30"/>
  <c r="BV69" i="30"/>
  <c r="DE69" i="30"/>
  <c r="DF69" i="30" s="1"/>
  <c r="DN69" i="30"/>
  <c r="DS69" i="30"/>
  <c r="DW69" i="30"/>
  <c r="EA69" i="30"/>
  <c r="DZ69" i="30" s="1"/>
  <c r="EJ69" i="30"/>
  <c r="EN69" i="30"/>
  <c r="EF69" i="30" s="1"/>
  <c r="FN69" i="30"/>
  <c r="FR69" i="30"/>
  <c r="GP69" i="30"/>
  <c r="HB69" i="30"/>
  <c r="HF69" i="30"/>
  <c r="HJ69" i="30" s="1"/>
  <c r="HC69" i="30" s="1"/>
  <c r="HR69" i="30"/>
  <c r="T70" i="30"/>
  <c r="CG70" i="30"/>
  <c r="CT70" i="30"/>
  <c r="DC70" i="30"/>
  <c r="EX70" i="30"/>
  <c r="FP70" i="30"/>
  <c r="FT70" i="30"/>
  <c r="GB70" i="30"/>
  <c r="GF70" i="30"/>
  <c r="GV70" i="30"/>
  <c r="GZ70" i="30"/>
  <c r="HH70" i="30"/>
  <c r="HP70" i="30"/>
  <c r="Q71" i="30"/>
  <c r="V71" i="30"/>
  <c r="AL71" i="30"/>
  <c r="BI71" i="30"/>
  <c r="BV71" i="30"/>
  <c r="DE71" i="30"/>
  <c r="DF71" i="30" s="1"/>
  <c r="DN71" i="30"/>
  <c r="DS71" i="30"/>
  <c r="DW71" i="30"/>
  <c r="EA71" i="30"/>
  <c r="DZ71" i="30" s="1"/>
  <c r="EE71" i="30" s="1"/>
  <c r="EJ71" i="30"/>
  <c r="EN71" i="30"/>
  <c r="FN71" i="30"/>
  <c r="FR71" i="30"/>
  <c r="GP71" i="30"/>
  <c r="HB71" i="30"/>
  <c r="HF71" i="30"/>
  <c r="HJ71" i="30" s="1"/>
  <c r="HC71" i="30" s="1"/>
  <c r="HR71" i="30"/>
  <c r="T72" i="30"/>
  <c r="CG72" i="30"/>
  <c r="CT72" i="30"/>
  <c r="DC72" i="30"/>
  <c r="EX72" i="30"/>
  <c r="FP72" i="30"/>
  <c r="FT72" i="30"/>
  <c r="GB72" i="30"/>
  <c r="GF72" i="30"/>
  <c r="GV72" i="30"/>
  <c r="GZ72" i="30"/>
  <c r="HH72" i="30"/>
  <c r="HP72" i="30"/>
  <c r="Q73" i="30"/>
  <c r="V73" i="30"/>
  <c r="AL73" i="30"/>
  <c r="BI73" i="30"/>
  <c r="BV73" i="30"/>
  <c r="DN73" i="30"/>
  <c r="DS73" i="30"/>
  <c r="DW73" i="30"/>
  <c r="EA73" i="30"/>
  <c r="DZ73" i="30" s="1"/>
  <c r="EE73" i="30" s="1"/>
  <c r="EJ73" i="30"/>
  <c r="EN73" i="30"/>
  <c r="EF73" i="30" s="1"/>
  <c r="FN73" i="30"/>
  <c r="FR73" i="30"/>
  <c r="GP73" i="30"/>
  <c r="HB73" i="30"/>
  <c r="HF73" i="30"/>
  <c r="HJ73" i="30" s="1"/>
  <c r="HC73" i="30" s="1"/>
  <c r="HR73" i="30"/>
  <c r="T74" i="30"/>
  <c r="CG74" i="30"/>
  <c r="CT74" i="30"/>
  <c r="DC74" i="30"/>
  <c r="EX74" i="30"/>
  <c r="FP74" i="30"/>
  <c r="FT74" i="30"/>
  <c r="FS74" i="30" s="1"/>
  <c r="GB74" i="30"/>
  <c r="GF74" i="30"/>
  <c r="GV74" i="30"/>
  <c r="GZ74" i="30"/>
  <c r="HH74" i="30"/>
  <c r="HP74" i="30"/>
  <c r="Q75" i="30"/>
  <c r="V75" i="30"/>
  <c r="AL75" i="30"/>
  <c r="BI75" i="30"/>
  <c r="BV75" i="30"/>
  <c r="DE75" i="30"/>
  <c r="DF75" i="30" s="1"/>
  <c r="DN75" i="30"/>
  <c r="DS75" i="30"/>
  <c r="DW75" i="30"/>
  <c r="EA75" i="30"/>
  <c r="DZ75" i="30" s="1"/>
  <c r="EJ75" i="30"/>
  <c r="EN75" i="30"/>
  <c r="EV75" i="30"/>
  <c r="FR75" i="30"/>
  <c r="GD75" i="30"/>
  <c r="FV75" i="30" s="1"/>
  <c r="GP75" i="30"/>
  <c r="HB75" i="30"/>
  <c r="HF75" i="30"/>
  <c r="HJ75" i="30" s="1"/>
  <c r="HC75" i="30" s="1"/>
  <c r="HR75" i="30"/>
  <c r="T76" i="30"/>
  <c r="CG76" i="30"/>
  <c r="CT76" i="30"/>
  <c r="DC76" i="30"/>
  <c r="EX76" i="30"/>
  <c r="FP76" i="30"/>
  <c r="FT76" i="30"/>
  <c r="GB76" i="30"/>
  <c r="GF76" i="30"/>
  <c r="GV76" i="30"/>
  <c r="GZ76" i="30"/>
  <c r="HH76" i="30"/>
  <c r="HP76" i="30"/>
  <c r="Q77" i="30"/>
  <c r="V77" i="30"/>
  <c r="BI77" i="30"/>
  <c r="BV77" i="30"/>
  <c r="DN77" i="30"/>
  <c r="DS77" i="30"/>
  <c r="DW77" i="30"/>
  <c r="EA77" i="30"/>
  <c r="DZ77" i="30" s="1"/>
  <c r="EE77" i="30" s="1"/>
  <c r="EJ77" i="30"/>
  <c r="EN77" i="30"/>
  <c r="EF77" i="30" s="1"/>
  <c r="EV77" i="30"/>
  <c r="FN77" i="30"/>
  <c r="FR77" i="30"/>
  <c r="GD77" i="30"/>
  <c r="FV77" i="30" s="1"/>
  <c r="GP77" i="30"/>
  <c r="HB77" i="30"/>
  <c r="HF77" i="30"/>
  <c r="HJ77" i="30" s="1"/>
  <c r="HC77" i="30" s="1"/>
  <c r="HR77" i="30"/>
  <c r="T78" i="30"/>
  <c r="CG78" i="30"/>
  <c r="CT78" i="30"/>
  <c r="DC78" i="30"/>
  <c r="EX78" i="30"/>
  <c r="FP78" i="30"/>
  <c r="FT78" i="30"/>
  <c r="GB78" i="30"/>
  <c r="GF78" i="30"/>
  <c r="GV78" i="30"/>
  <c r="GZ78" i="30"/>
  <c r="HH78" i="30"/>
  <c r="HP78" i="30"/>
  <c r="Q79" i="30"/>
  <c r="V79" i="30"/>
  <c r="BI79" i="30"/>
  <c r="BV79" i="30"/>
  <c r="DE79" i="30"/>
  <c r="DF79" i="30" s="1"/>
  <c r="DN79" i="30"/>
  <c r="DS79" i="30"/>
  <c r="DW79" i="30"/>
  <c r="EA79" i="30"/>
  <c r="DZ79" i="30" s="1"/>
  <c r="EJ79" i="30"/>
  <c r="EN79" i="30"/>
  <c r="EF79" i="30" s="1"/>
  <c r="EV79" i="30"/>
  <c r="FN79" i="30"/>
  <c r="FR79" i="30"/>
  <c r="GD79" i="30"/>
  <c r="FV79" i="30" s="1"/>
  <c r="GP79" i="30"/>
  <c r="HB79" i="30"/>
  <c r="HF79" i="30"/>
  <c r="HR79" i="30"/>
  <c r="T80" i="30"/>
  <c r="CG80" i="30"/>
  <c r="CT80" i="30"/>
  <c r="DC80" i="30"/>
  <c r="EX80" i="30"/>
  <c r="FP80" i="30"/>
  <c r="FT80" i="30"/>
  <c r="FS80" i="30" s="1"/>
  <c r="GB80" i="30"/>
  <c r="GF80" i="30"/>
  <c r="GV80" i="30"/>
  <c r="GZ80" i="30"/>
  <c r="HH80" i="30"/>
  <c r="HP80" i="30"/>
  <c r="Q81" i="30"/>
  <c r="V81" i="30"/>
  <c r="BI81" i="30"/>
  <c r="BV81" i="30"/>
  <c r="DE81" i="30"/>
  <c r="DF81" i="30" s="1"/>
  <c r="DN81" i="30"/>
  <c r="DO81" i="30" s="1"/>
  <c r="DP81" i="30" s="1"/>
  <c r="DS81" i="30"/>
  <c r="DW81" i="30"/>
  <c r="EA81" i="30"/>
  <c r="DZ81" i="30" s="1"/>
  <c r="EE81" i="30" s="1"/>
  <c r="EJ81" i="30"/>
  <c r="EN81" i="30"/>
  <c r="EV81" i="30"/>
  <c r="FN81" i="30"/>
  <c r="FR81" i="30"/>
  <c r="GD81" i="30"/>
  <c r="FV81" i="30" s="1"/>
  <c r="GP81" i="30"/>
  <c r="HB81" i="30"/>
  <c r="HF81" i="30"/>
  <c r="HJ81" i="30" s="1"/>
  <c r="HC81" i="30" s="1"/>
  <c r="HR81" i="30"/>
  <c r="T82" i="30"/>
  <c r="CG82" i="30"/>
  <c r="CT82" i="30"/>
  <c r="DC82" i="30"/>
  <c r="EX82" i="30"/>
  <c r="FP82" i="30"/>
  <c r="FT82" i="30"/>
  <c r="GB82" i="30"/>
  <c r="GF82" i="30"/>
  <c r="GV82" i="30"/>
  <c r="GZ82" i="30"/>
  <c r="HH82" i="30"/>
  <c r="HP82" i="30"/>
  <c r="Q83" i="30"/>
  <c r="V83" i="30"/>
  <c r="BI83" i="30"/>
  <c r="BV83" i="30"/>
  <c r="DE83" i="30"/>
  <c r="DF83" i="30" s="1"/>
  <c r="DN83" i="30"/>
  <c r="DS83" i="30"/>
  <c r="DW83" i="30"/>
  <c r="EA83" i="30"/>
  <c r="DZ83" i="30" s="1"/>
  <c r="EE83" i="30" s="1"/>
  <c r="EJ83" i="30"/>
  <c r="EN83" i="30"/>
  <c r="EF83" i="30" s="1"/>
  <c r="EV83" i="30"/>
  <c r="FN83" i="30"/>
  <c r="FR83" i="30"/>
  <c r="GD83" i="30"/>
  <c r="FV83" i="30" s="1"/>
  <c r="GP83" i="30"/>
  <c r="HB83" i="30"/>
  <c r="HF83" i="30"/>
  <c r="HR83" i="30"/>
  <c r="T84" i="30"/>
  <c r="CG84" i="30"/>
  <c r="CK84" i="30" s="1"/>
  <c r="CT84" i="30"/>
  <c r="DC84" i="30"/>
  <c r="EX84" i="30"/>
  <c r="FP84" i="30"/>
  <c r="FT84" i="30"/>
  <c r="GB84" i="30"/>
  <c r="GF84" i="30"/>
  <c r="GV84" i="30"/>
  <c r="GZ84" i="30"/>
  <c r="HH84" i="30"/>
  <c r="HP84" i="30"/>
  <c r="HH85" i="30"/>
  <c r="GV85" i="30"/>
  <c r="GJ85" i="30"/>
  <c r="GF85" i="30"/>
  <c r="GH85" i="30" s="1"/>
  <c r="FZ85" i="30" s="1"/>
  <c r="FT85" i="30"/>
  <c r="EX85" i="30"/>
  <c r="Q85" i="30"/>
  <c r="V85" i="30"/>
  <c r="BI85" i="30"/>
  <c r="BV85" i="30"/>
  <c r="DE85" i="30"/>
  <c r="DF85" i="30" s="1"/>
  <c r="DN85" i="30"/>
  <c r="DS85" i="30"/>
  <c r="DW85" i="30"/>
  <c r="EA85" i="30"/>
  <c r="DZ85" i="30" s="1"/>
  <c r="EE85" i="30" s="1"/>
  <c r="EJ85" i="30"/>
  <c r="EN85" i="30"/>
  <c r="EF85" i="30" s="1"/>
  <c r="EW85" i="30"/>
  <c r="FM85" i="30"/>
  <c r="FR85" i="30"/>
  <c r="GM85" i="30"/>
  <c r="HI85" i="30"/>
  <c r="HN85" i="30"/>
  <c r="BW86" i="30"/>
  <c r="CT86" i="30"/>
  <c r="CU86" i="30" s="1"/>
  <c r="DX86" i="30"/>
  <c r="ET86" i="30"/>
  <c r="EY86" i="30"/>
  <c r="FO86" i="30"/>
  <c r="GO86" i="30"/>
  <c r="GZ86" i="30"/>
  <c r="HP86" i="30"/>
  <c r="GZ87" i="30"/>
  <c r="GT87" i="30" s="1"/>
  <c r="CT87" i="30"/>
  <c r="CU87" i="30" s="1"/>
  <c r="CG87" i="30"/>
  <c r="CK87" i="30" s="1"/>
  <c r="T87" i="30"/>
  <c r="U87" i="30"/>
  <c r="AL87" i="30"/>
  <c r="AS87" i="30" s="1"/>
  <c r="BN87" i="30"/>
  <c r="DI87" i="30"/>
  <c r="DN87" i="30"/>
  <c r="EK87" i="30"/>
  <c r="EV87" i="30"/>
  <c r="GA87" i="30"/>
  <c r="GG87" i="30"/>
  <c r="GC87" i="30" s="1"/>
  <c r="GQ87" i="30"/>
  <c r="HG87" i="30"/>
  <c r="HJ87" i="30" s="1"/>
  <c r="HR87" i="30"/>
  <c r="BJ88" i="30"/>
  <c r="CG88" i="30"/>
  <c r="CK88" i="30" s="1"/>
  <c r="DD88" i="30"/>
  <c r="EM88" i="30"/>
  <c r="HI88" i="30"/>
  <c r="HH89" i="30"/>
  <c r="GV89" i="30"/>
  <c r="GF89" i="30"/>
  <c r="GH89" i="30" s="1"/>
  <c r="FT89" i="30"/>
  <c r="EX89" i="30"/>
  <c r="EP89" i="30" s="1"/>
  <c r="DC89" i="30"/>
  <c r="BP89" i="30"/>
  <c r="L89" i="30"/>
  <c r="BW89" i="30"/>
  <c r="DM89" i="30"/>
  <c r="DS89" i="30"/>
  <c r="EE89" i="30"/>
  <c r="EJ89" i="30"/>
  <c r="EU89" i="30"/>
  <c r="FO89" i="30"/>
  <c r="GE89" i="30"/>
  <c r="GP89" i="30"/>
  <c r="HF89" i="30"/>
  <c r="HJ89" i="30" s="1"/>
  <c r="HQ89" i="30"/>
  <c r="HR90" i="30"/>
  <c r="HL90" i="30" s="1"/>
  <c r="DN90" i="30"/>
  <c r="DO90" i="30" s="1"/>
  <c r="BN90" i="30"/>
  <c r="CF90" i="30"/>
  <c r="EW90" i="30"/>
  <c r="EP90" i="30" s="1"/>
  <c r="FQ90" i="30"/>
  <c r="GB90" i="30"/>
  <c r="HP91" i="30"/>
  <c r="GB91" i="30"/>
  <c r="FP91" i="30"/>
  <c r="Q91" i="30"/>
  <c r="BJ91" i="30"/>
  <c r="BV91" i="30"/>
  <c r="CB91" i="30"/>
  <c r="CS91" i="30"/>
  <c r="DW91" i="30"/>
  <c r="EI91" i="30"/>
  <c r="EN91" i="30"/>
  <c r="ES91" i="30"/>
  <c r="EY91" i="30"/>
  <c r="FY91" i="30"/>
  <c r="GO91" i="30"/>
  <c r="GY91" i="30"/>
  <c r="HO91" i="30"/>
  <c r="HS91" i="30" s="1"/>
  <c r="L92" i="30"/>
  <c r="T92" i="30"/>
  <c r="CK92" i="30"/>
  <c r="CU92" i="30"/>
  <c r="CV92" i="30" s="1"/>
  <c r="EK92" i="30"/>
  <c r="EU92" i="30"/>
  <c r="FP92" i="30"/>
  <c r="GA92" i="30"/>
  <c r="GH92" i="30"/>
  <c r="FZ92" i="30" s="1"/>
  <c r="HG92" i="30"/>
  <c r="HO93" i="30"/>
  <c r="HS93" i="30" s="1"/>
  <c r="GA93" i="30"/>
  <c r="GW93" i="30"/>
  <c r="HA93" i="30" s="1"/>
  <c r="EY93" i="30"/>
  <c r="EU93" i="30"/>
  <c r="DI93" i="30"/>
  <c r="GN93" i="30"/>
  <c r="ET93" i="30"/>
  <c r="EL93" i="30"/>
  <c r="CY93" i="30"/>
  <c r="N93" i="30"/>
  <c r="V93" i="30"/>
  <c r="BI93" i="30"/>
  <c r="DS93" i="30"/>
  <c r="EA93" i="30"/>
  <c r="DZ93" i="30" s="1"/>
  <c r="EE93" i="30" s="1"/>
  <c r="EJ93" i="30"/>
  <c r="FR93" i="30"/>
  <c r="HN93" i="30"/>
  <c r="GW94" i="30"/>
  <c r="EY94" i="30"/>
  <c r="EU94" i="30"/>
  <c r="DI94" i="30"/>
  <c r="N94" i="30"/>
  <c r="HO94" i="30"/>
  <c r="HS94" i="30" s="1"/>
  <c r="GA94" i="30"/>
  <c r="FO94" i="30"/>
  <c r="EK94" i="30"/>
  <c r="CB94" i="30"/>
  <c r="L94" i="30"/>
  <c r="AL94" i="30" s="1"/>
  <c r="AM94" i="30" s="1"/>
  <c r="AQ94" i="30" s="1"/>
  <c r="HF94" i="30"/>
  <c r="EV94" i="30"/>
  <c r="EJ94" i="30"/>
  <c r="DS94" i="30"/>
  <c r="V94" i="30"/>
  <c r="GN94" i="30"/>
  <c r="Q95" i="30"/>
  <c r="BV95" i="30"/>
  <c r="DW95" i="30"/>
  <c r="EN95" i="30"/>
  <c r="GY97" i="30"/>
  <c r="GM97" i="30"/>
  <c r="GE97" i="30"/>
  <c r="EW97" i="30"/>
  <c r="ES97" i="30"/>
  <c r="CS97" i="30"/>
  <c r="CF97" i="30"/>
  <c r="L97" i="30"/>
  <c r="HQ97" i="30"/>
  <c r="HE97" i="30"/>
  <c r="GG97" i="30"/>
  <c r="GC97" i="30" s="1"/>
  <c r="FY97" i="30"/>
  <c r="FM97" i="30"/>
  <c r="EM97" i="30"/>
  <c r="EF97" i="30" s="1"/>
  <c r="EI97" i="30"/>
  <c r="DM97" i="30"/>
  <c r="CM97" i="30"/>
  <c r="U97" i="30"/>
  <c r="N97" i="30"/>
  <c r="HH97" i="30"/>
  <c r="GV97" i="30"/>
  <c r="GF97" i="30"/>
  <c r="FT97" i="30"/>
  <c r="FS97" i="30" s="1"/>
  <c r="FJ97" i="30" s="1"/>
  <c r="EX97" i="30"/>
  <c r="DC97" i="30"/>
  <c r="BP97" i="30"/>
  <c r="DS97" i="30"/>
  <c r="EJ97" i="30"/>
  <c r="EL97" i="30" s="1"/>
  <c r="GP97" i="30"/>
  <c r="GJ97" i="30" s="1"/>
  <c r="HF97" i="30"/>
  <c r="GO98" i="30"/>
  <c r="HP98" i="30"/>
  <c r="HG98" i="30"/>
  <c r="GX98" i="30"/>
  <c r="CV98" i="30"/>
  <c r="EL98" i="30"/>
  <c r="FS98" i="30"/>
  <c r="GO125" i="30"/>
  <c r="GX125" i="30"/>
  <c r="GB125" i="30"/>
  <c r="HG125" i="30"/>
  <c r="FP125" i="30"/>
  <c r="HP125" i="30"/>
  <c r="S49" i="30"/>
  <c r="AM49" i="30"/>
  <c r="AQ49" i="30" s="1"/>
  <c r="BJ49" i="30"/>
  <c r="BW49" i="30"/>
  <c r="CF49" i="30"/>
  <c r="DX49" i="30"/>
  <c r="EW49" i="30"/>
  <c r="EP49" i="30" s="1"/>
  <c r="GQ49" i="30"/>
  <c r="S51" i="30"/>
  <c r="AM51" i="30"/>
  <c r="AQ51" i="30" s="1"/>
  <c r="BJ51" i="30"/>
  <c r="BN51" i="30" s="1"/>
  <c r="BW51" i="30"/>
  <c r="CF51" i="30"/>
  <c r="CK51" i="30"/>
  <c r="DO51" i="30"/>
  <c r="DP51" i="30" s="1"/>
  <c r="DX51" i="30"/>
  <c r="EW51" i="30"/>
  <c r="EP51" i="30" s="1"/>
  <c r="GQ51" i="30"/>
  <c r="DD52" i="30"/>
  <c r="HI52" i="30"/>
  <c r="BJ53" i="30"/>
  <c r="BN53" i="30" s="1"/>
  <c r="BW53" i="30"/>
  <c r="CF53" i="30"/>
  <c r="CK53" i="30"/>
  <c r="DX53" i="30"/>
  <c r="EW53" i="30"/>
  <c r="EP53" i="30" s="1"/>
  <c r="GQ53" i="30"/>
  <c r="DD54" i="30"/>
  <c r="HI54" i="30"/>
  <c r="L55" i="30"/>
  <c r="AL55" i="30" s="1"/>
  <c r="S55" i="30"/>
  <c r="BJ55" i="30"/>
  <c r="BN55" i="30" s="1"/>
  <c r="BW55" i="30"/>
  <c r="CB55" i="30"/>
  <c r="CF55" i="30"/>
  <c r="CK55" i="30"/>
  <c r="DO55" i="30"/>
  <c r="DP55" i="30" s="1"/>
  <c r="DX55" i="30"/>
  <c r="EK55" i="30"/>
  <c r="EW55" i="30"/>
  <c r="EP55" i="30" s="1"/>
  <c r="FO55" i="30"/>
  <c r="FS55" i="30"/>
  <c r="GA55" i="30"/>
  <c r="GQ55" i="30"/>
  <c r="HO55" i="30"/>
  <c r="HS55" i="30" s="1"/>
  <c r="N56" i="30"/>
  <c r="U56" i="30"/>
  <c r="DD56" i="30"/>
  <c r="DM56" i="30"/>
  <c r="EI56" i="30"/>
  <c r="EM56" i="30"/>
  <c r="FM56" i="30"/>
  <c r="FY56" i="30"/>
  <c r="GG56" i="30"/>
  <c r="GC56" i="30" s="1"/>
  <c r="GO56" i="30"/>
  <c r="HE56" i="30"/>
  <c r="HI56" i="30"/>
  <c r="HQ56" i="30"/>
  <c r="HL56" i="30" s="1"/>
  <c r="L57" i="30"/>
  <c r="AL57" i="30" s="1"/>
  <c r="S57" i="30"/>
  <c r="BJ57" i="30"/>
  <c r="BN57" i="30" s="1"/>
  <c r="BW57" i="30"/>
  <c r="CB57" i="30"/>
  <c r="CF57" i="30"/>
  <c r="CK57" i="30"/>
  <c r="DO57" i="30"/>
  <c r="DP57" i="30" s="1"/>
  <c r="DX57" i="30"/>
  <c r="EK57" i="30"/>
  <c r="EW57" i="30"/>
  <c r="EP57" i="30" s="1"/>
  <c r="FO57" i="30"/>
  <c r="FU57" i="30" s="1"/>
  <c r="FS57" i="30"/>
  <c r="FJ57" i="30" s="1"/>
  <c r="GA57" i="30"/>
  <c r="GQ57" i="30"/>
  <c r="HO57" i="30"/>
  <c r="HS57" i="30" s="1"/>
  <c r="N58" i="30"/>
  <c r="U58" i="30"/>
  <c r="DD58" i="30"/>
  <c r="DM58" i="30"/>
  <c r="EI58" i="30"/>
  <c r="EM58" i="30"/>
  <c r="FM58" i="30"/>
  <c r="FY58" i="30"/>
  <c r="GG58" i="30"/>
  <c r="GC58" i="30" s="1"/>
  <c r="GO58" i="30"/>
  <c r="HE58" i="30"/>
  <c r="HI58" i="30"/>
  <c r="HB58" i="30" s="1"/>
  <c r="HQ58" i="30"/>
  <c r="L59" i="30"/>
  <c r="AL59" i="30" s="1"/>
  <c r="BJ59" i="30"/>
  <c r="BN59" i="30" s="1"/>
  <c r="BW59" i="30"/>
  <c r="CB59" i="30"/>
  <c r="CF59" i="30"/>
  <c r="CK59" i="30"/>
  <c r="DO59" i="30"/>
  <c r="DP59" i="30" s="1"/>
  <c r="DX59" i="30"/>
  <c r="EK59" i="30"/>
  <c r="EW59" i="30"/>
  <c r="EP59" i="30" s="1"/>
  <c r="FO59" i="30"/>
  <c r="FS59" i="30"/>
  <c r="GA59" i="30"/>
  <c r="GQ59" i="30"/>
  <c r="HO59" i="30"/>
  <c r="HS59" i="30" s="1"/>
  <c r="N60" i="30"/>
  <c r="U60" i="30"/>
  <c r="AS60" i="30"/>
  <c r="DD60" i="30"/>
  <c r="DM60" i="30"/>
  <c r="EI60" i="30"/>
  <c r="EM60" i="30"/>
  <c r="FM60" i="30"/>
  <c r="FY60" i="30"/>
  <c r="GG60" i="30"/>
  <c r="GC60" i="30" s="1"/>
  <c r="GO60" i="30"/>
  <c r="HE60" i="30"/>
  <c r="HI60" i="30"/>
  <c r="HQ60" i="30"/>
  <c r="HL60" i="30" s="1"/>
  <c r="L61" i="30"/>
  <c r="S61" i="30"/>
  <c r="AM61" i="30"/>
  <c r="AQ61" i="30" s="1"/>
  <c r="BJ61" i="30"/>
  <c r="BN61" i="30" s="1"/>
  <c r="BW61" i="30"/>
  <c r="CB61" i="30"/>
  <c r="CF61" i="30"/>
  <c r="CK61" i="30"/>
  <c r="DX61" i="30"/>
  <c r="EK61" i="30"/>
  <c r="EW61" i="30"/>
  <c r="EP61" i="30" s="1"/>
  <c r="FO61" i="30"/>
  <c r="FU61" i="30" s="1"/>
  <c r="FS61" i="30"/>
  <c r="FJ61" i="30" s="1"/>
  <c r="GA61" i="30"/>
  <c r="GQ61" i="30"/>
  <c r="HO61" i="30"/>
  <c r="HS61" i="30" s="1"/>
  <c r="N62" i="30"/>
  <c r="U62" i="30"/>
  <c r="AS62" i="30"/>
  <c r="DD62" i="30"/>
  <c r="DM62" i="30"/>
  <c r="EI62" i="30"/>
  <c r="EM62" i="30"/>
  <c r="FM62" i="30"/>
  <c r="FY62" i="30"/>
  <c r="GG62" i="30"/>
  <c r="GC62" i="30" s="1"/>
  <c r="GO62" i="30"/>
  <c r="HE62" i="30"/>
  <c r="HI62" i="30"/>
  <c r="HB62" i="30" s="1"/>
  <c r="HQ62" i="30"/>
  <c r="L63" i="30"/>
  <c r="S63" i="30"/>
  <c r="BJ63" i="30"/>
  <c r="BN63" i="30" s="1"/>
  <c r="BW63" i="30"/>
  <c r="CB63" i="30"/>
  <c r="CF63" i="30"/>
  <c r="CK63" i="30"/>
  <c r="DO63" i="30"/>
  <c r="DP63" i="30" s="1"/>
  <c r="DX63" i="30"/>
  <c r="EK63" i="30"/>
  <c r="EW63" i="30"/>
  <c r="EP63" i="30" s="1"/>
  <c r="FO63" i="30"/>
  <c r="FS63" i="30"/>
  <c r="GA63" i="30"/>
  <c r="GI63" i="30" s="1"/>
  <c r="FW63" i="30" s="1"/>
  <c r="GQ63" i="30"/>
  <c r="HO63" i="30"/>
  <c r="HS63" i="30" s="1"/>
  <c r="N64" i="30"/>
  <c r="U64" i="30"/>
  <c r="DD64" i="30"/>
  <c r="DM64" i="30"/>
  <c r="EI64" i="30"/>
  <c r="EM64" i="30"/>
  <c r="FM64" i="30"/>
  <c r="FY64" i="30"/>
  <c r="GG64" i="30"/>
  <c r="GC64" i="30" s="1"/>
  <c r="GO64" i="30"/>
  <c r="HE64" i="30"/>
  <c r="HI64" i="30"/>
  <c r="HQ64" i="30"/>
  <c r="HL64" i="30" s="1"/>
  <c r="L65" i="30"/>
  <c r="AL65" i="30" s="1"/>
  <c r="S65" i="30"/>
  <c r="BJ65" i="30"/>
  <c r="BN65" i="30" s="1"/>
  <c r="BW65" i="30"/>
  <c r="CB65" i="30"/>
  <c r="CF65" i="30"/>
  <c r="CK65" i="30"/>
  <c r="DX65" i="30"/>
  <c r="EK65" i="30"/>
  <c r="EW65" i="30"/>
  <c r="EP65" i="30" s="1"/>
  <c r="FO65" i="30"/>
  <c r="FU65" i="30" s="1"/>
  <c r="FS65" i="30"/>
  <c r="FJ65" i="30" s="1"/>
  <c r="GA65" i="30"/>
  <c r="GQ65" i="30"/>
  <c r="HO65" i="30"/>
  <c r="HS65" i="30" s="1"/>
  <c r="N66" i="30"/>
  <c r="U66" i="30"/>
  <c r="DD66" i="30"/>
  <c r="DM66" i="30"/>
  <c r="EI66" i="30"/>
  <c r="EM66" i="30"/>
  <c r="FM66" i="30"/>
  <c r="FY66" i="30"/>
  <c r="GG66" i="30"/>
  <c r="GC66" i="30" s="1"/>
  <c r="GO66" i="30"/>
  <c r="HE66" i="30"/>
  <c r="HI66" i="30"/>
  <c r="HQ66" i="30"/>
  <c r="HL66" i="30" s="1"/>
  <c r="L67" i="30"/>
  <c r="AL67" i="30" s="1"/>
  <c r="S67" i="30"/>
  <c r="BJ67" i="30"/>
  <c r="BN67" i="30" s="1"/>
  <c r="BW67" i="30"/>
  <c r="CB67" i="30"/>
  <c r="CF67" i="30"/>
  <c r="CK67" i="30"/>
  <c r="DO67" i="30"/>
  <c r="DP67" i="30" s="1"/>
  <c r="DX67" i="30"/>
  <c r="EK67" i="30"/>
  <c r="EW67" i="30"/>
  <c r="EP67" i="30" s="1"/>
  <c r="FO67" i="30"/>
  <c r="FS67" i="30"/>
  <c r="GA67" i="30"/>
  <c r="GI67" i="30" s="1"/>
  <c r="FW67" i="30" s="1"/>
  <c r="GQ67" i="30"/>
  <c r="HO67" i="30"/>
  <c r="HS67" i="30" s="1"/>
  <c r="N68" i="30"/>
  <c r="U68" i="30"/>
  <c r="DD68" i="30"/>
  <c r="DM68" i="30"/>
  <c r="EI68" i="30"/>
  <c r="EM68" i="30"/>
  <c r="FM68" i="30"/>
  <c r="FY68" i="30"/>
  <c r="GG68" i="30"/>
  <c r="GC68" i="30" s="1"/>
  <c r="GO68" i="30"/>
  <c r="HE68" i="30"/>
  <c r="HI68" i="30"/>
  <c r="HQ68" i="30"/>
  <c r="HL68" i="30" s="1"/>
  <c r="L69" i="30"/>
  <c r="AL69" i="30" s="1"/>
  <c r="BJ69" i="30"/>
  <c r="BN69" i="30" s="1"/>
  <c r="BW69" i="30"/>
  <c r="CB69" i="30"/>
  <c r="CF69" i="30"/>
  <c r="CK69" i="30"/>
  <c r="DO69" i="30"/>
  <c r="DP69" i="30" s="1"/>
  <c r="DX69" i="30"/>
  <c r="EK69" i="30"/>
  <c r="EW69" i="30"/>
  <c r="FO69" i="30"/>
  <c r="FS69" i="30"/>
  <c r="GA69" i="30"/>
  <c r="GI69" i="30" s="1"/>
  <c r="GQ69" i="30"/>
  <c r="HO69" i="30"/>
  <c r="HS69" i="30" s="1"/>
  <c r="N70" i="30"/>
  <c r="U70" i="30"/>
  <c r="AS70" i="30"/>
  <c r="DD70" i="30"/>
  <c r="DM70" i="30"/>
  <c r="EI70" i="30"/>
  <c r="EM70" i="30"/>
  <c r="FM70" i="30"/>
  <c r="FY70" i="30"/>
  <c r="GG70" i="30"/>
  <c r="GC70" i="30" s="1"/>
  <c r="GO70" i="30"/>
  <c r="HE70" i="30"/>
  <c r="HI70" i="30"/>
  <c r="HB70" i="30" s="1"/>
  <c r="HQ70" i="30"/>
  <c r="HL70" i="30" s="1"/>
  <c r="L71" i="30"/>
  <c r="S71" i="30"/>
  <c r="AM71" i="30"/>
  <c r="AQ71" i="30" s="1"/>
  <c r="BJ71" i="30"/>
  <c r="BN71" i="30" s="1"/>
  <c r="BW71" i="30"/>
  <c r="CB71" i="30"/>
  <c r="CF71" i="30"/>
  <c r="CK71" i="30"/>
  <c r="DX71" i="30"/>
  <c r="EK71" i="30"/>
  <c r="EW71" i="30"/>
  <c r="EP71" i="30" s="1"/>
  <c r="FO71" i="30"/>
  <c r="FU71" i="30" s="1"/>
  <c r="FS71" i="30"/>
  <c r="FK71" i="30" s="1"/>
  <c r="GA71" i="30"/>
  <c r="GQ71" i="30"/>
  <c r="HO71" i="30"/>
  <c r="HS71" i="30" s="1"/>
  <c r="N72" i="30"/>
  <c r="U72" i="30"/>
  <c r="DD72" i="30"/>
  <c r="DM72" i="30"/>
  <c r="EI72" i="30"/>
  <c r="EM72" i="30"/>
  <c r="FM72" i="30"/>
  <c r="FY72" i="30"/>
  <c r="GG72" i="30"/>
  <c r="GC72" i="30" s="1"/>
  <c r="GO72" i="30"/>
  <c r="HE72" i="30"/>
  <c r="HI72" i="30"/>
  <c r="HQ72" i="30"/>
  <c r="HL72" i="30" s="1"/>
  <c r="L73" i="30"/>
  <c r="S73" i="30"/>
  <c r="AM73" i="30"/>
  <c r="AQ73" i="30" s="1"/>
  <c r="BJ73" i="30"/>
  <c r="BN73" i="30" s="1"/>
  <c r="BW73" i="30"/>
  <c r="CB73" i="30"/>
  <c r="CF73" i="30"/>
  <c r="CK73" i="30"/>
  <c r="DO73" i="30"/>
  <c r="DP73" i="30" s="1"/>
  <c r="DX73" i="30"/>
  <c r="EK73" i="30"/>
  <c r="EW73" i="30"/>
  <c r="EP73" i="30" s="1"/>
  <c r="FO73" i="30"/>
  <c r="FS73" i="30"/>
  <c r="FJ73" i="30" s="1"/>
  <c r="GA73" i="30"/>
  <c r="GQ73" i="30"/>
  <c r="HO73" i="30"/>
  <c r="HS73" i="30" s="1"/>
  <c r="N74" i="30"/>
  <c r="U74" i="30"/>
  <c r="AS74" i="30"/>
  <c r="DD74" i="30"/>
  <c r="DM74" i="30"/>
  <c r="EI74" i="30"/>
  <c r="EM74" i="30"/>
  <c r="FM74" i="30"/>
  <c r="FY74" i="30"/>
  <c r="GG74" i="30"/>
  <c r="GC74" i="30" s="1"/>
  <c r="GO74" i="30"/>
  <c r="HE74" i="30"/>
  <c r="HI74" i="30"/>
  <c r="HQ74" i="30"/>
  <c r="HL74" i="30" s="1"/>
  <c r="L75" i="30"/>
  <c r="S75" i="30"/>
  <c r="AM75" i="30"/>
  <c r="AQ75" i="30" s="1"/>
  <c r="BJ75" i="30"/>
  <c r="BN75" i="30" s="1"/>
  <c r="BW75" i="30"/>
  <c r="CB75" i="30"/>
  <c r="CF75" i="30"/>
  <c r="CK75" i="30"/>
  <c r="DO75" i="30"/>
  <c r="DP75" i="30" s="1"/>
  <c r="DX75" i="30"/>
  <c r="EK75" i="30"/>
  <c r="EW75" i="30"/>
  <c r="EP75" i="30" s="1"/>
  <c r="FO75" i="30"/>
  <c r="FS75" i="30"/>
  <c r="GA75" i="30"/>
  <c r="GQ75" i="30"/>
  <c r="HO75" i="30"/>
  <c r="HS75" i="30" s="1"/>
  <c r="N76" i="30"/>
  <c r="U76" i="30"/>
  <c r="S76" i="30" s="1"/>
  <c r="AS76" i="30"/>
  <c r="DD76" i="30"/>
  <c r="DM76" i="30"/>
  <c r="EI76" i="30"/>
  <c r="EM76" i="30"/>
  <c r="FM76" i="30"/>
  <c r="FY76" i="30"/>
  <c r="GG76" i="30"/>
  <c r="GC76" i="30" s="1"/>
  <c r="GO76" i="30"/>
  <c r="HE76" i="30"/>
  <c r="HI76" i="30"/>
  <c r="HQ76" i="30"/>
  <c r="HL76" i="30" s="1"/>
  <c r="L77" i="30"/>
  <c r="AL77" i="30" s="1"/>
  <c r="S77" i="30"/>
  <c r="BJ77" i="30"/>
  <c r="BN77" i="30" s="1"/>
  <c r="BW77" i="30"/>
  <c r="CB77" i="30"/>
  <c r="CF77" i="30"/>
  <c r="DO77" i="30"/>
  <c r="DP77" i="30" s="1"/>
  <c r="DX77" i="30"/>
  <c r="EK77" i="30"/>
  <c r="EW77" i="30"/>
  <c r="EP77" i="30" s="1"/>
  <c r="FO77" i="30"/>
  <c r="FU77" i="30" s="1"/>
  <c r="FS77" i="30"/>
  <c r="FJ77" i="30" s="1"/>
  <c r="GA77" i="30"/>
  <c r="GI77" i="30" s="1"/>
  <c r="FW77" i="30" s="1"/>
  <c r="GQ77" i="30"/>
  <c r="HO77" i="30"/>
  <c r="HS77" i="30" s="1"/>
  <c r="N78" i="30"/>
  <c r="U78" i="30"/>
  <c r="DD78" i="30"/>
  <c r="DM78" i="30"/>
  <c r="EI78" i="30"/>
  <c r="EM78" i="30"/>
  <c r="FM78" i="30"/>
  <c r="FY78" i="30"/>
  <c r="GG78" i="30"/>
  <c r="GC78" i="30" s="1"/>
  <c r="GO78" i="30"/>
  <c r="HE78" i="30"/>
  <c r="HI78" i="30"/>
  <c r="HQ78" i="30"/>
  <c r="HL78" i="30" s="1"/>
  <c r="L79" i="30"/>
  <c r="AL79" i="30" s="1"/>
  <c r="S79" i="30"/>
  <c r="BJ79" i="30"/>
  <c r="BN79" i="30" s="1"/>
  <c r="BW79" i="30"/>
  <c r="CB79" i="30"/>
  <c r="CF79" i="30"/>
  <c r="CK79" i="30"/>
  <c r="DX79" i="30"/>
  <c r="EK79" i="30"/>
  <c r="EW79" i="30"/>
  <c r="EP79" i="30" s="1"/>
  <c r="FO79" i="30"/>
  <c r="FU79" i="30" s="1"/>
  <c r="FS79" i="30"/>
  <c r="FK79" i="30" s="1"/>
  <c r="GA79" i="30"/>
  <c r="GI79" i="30" s="1"/>
  <c r="FW79" i="30" s="1"/>
  <c r="GQ79" i="30"/>
  <c r="HO79" i="30"/>
  <c r="HS79" i="30" s="1"/>
  <c r="N80" i="30"/>
  <c r="U80" i="30"/>
  <c r="DD80" i="30"/>
  <c r="DM80" i="30"/>
  <c r="EI80" i="30"/>
  <c r="EM80" i="30"/>
  <c r="FM80" i="30"/>
  <c r="FY80" i="30"/>
  <c r="GG80" i="30"/>
  <c r="GC80" i="30" s="1"/>
  <c r="GO80" i="30"/>
  <c r="HE80" i="30"/>
  <c r="HI80" i="30"/>
  <c r="HB80" i="30" s="1"/>
  <c r="HQ80" i="30"/>
  <c r="HL80" i="30" s="1"/>
  <c r="L81" i="30"/>
  <c r="AL81" i="30" s="1"/>
  <c r="S81" i="30"/>
  <c r="BJ81" i="30"/>
  <c r="BN81" i="30" s="1"/>
  <c r="BW81" i="30"/>
  <c r="CB81" i="30"/>
  <c r="CF81" i="30"/>
  <c r="CK81" i="30"/>
  <c r="DX81" i="30"/>
  <c r="EK81" i="30"/>
  <c r="EW81" i="30"/>
  <c r="EP81" i="30" s="1"/>
  <c r="FO81" i="30"/>
  <c r="FU81" i="30" s="1"/>
  <c r="FS81" i="30"/>
  <c r="GA81" i="30"/>
  <c r="GI81" i="30" s="1"/>
  <c r="FW81" i="30" s="1"/>
  <c r="GQ81" i="30"/>
  <c r="HO81" i="30"/>
  <c r="HS81" i="30" s="1"/>
  <c r="N82" i="30"/>
  <c r="U82" i="30"/>
  <c r="DD82" i="30"/>
  <c r="DM82" i="30"/>
  <c r="EI82" i="30"/>
  <c r="EM82" i="30"/>
  <c r="FM82" i="30"/>
  <c r="FY82" i="30"/>
  <c r="GG82" i="30"/>
  <c r="GC82" i="30" s="1"/>
  <c r="GO82" i="30"/>
  <c r="HE82" i="30"/>
  <c r="HI82" i="30"/>
  <c r="HQ82" i="30"/>
  <c r="HL82" i="30" s="1"/>
  <c r="L83" i="30"/>
  <c r="AL83" i="30" s="1"/>
  <c r="S83" i="30"/>
  <c r="BJ83" i="30"/>
  <c r="BN83" i="30" s="1"/>
  <c r="BW83" i="30"/>
  <c r="CB83" i="30"/>
  <c r="CF83" i="30"/>
  <c r="CK83" i="30"/>
  <c r="DO83" i="30"/>
  <c r="DP83" i="30" s="1"/>
  <c r="DX83" i="30"/>
  <c r="EK83" i="30"/>
  <c r="EW83" i="30"/>
  <c r="EP83" i="30" s="1"/>
  <c r="FO83" i="30"/>
  <c r="FU83" i="30" s="1"/>
  <c r="FS83" i="30"/>
  <c r="FK83" i="30" s="1"/>
  <c r="GA83" i="30"/>
  <c r="GQ83" i="30"/>
  <c r="HK83" i="30" s="1"/>
  <c r="HO83" i="30"/>
  <c r="HS83" i="30" s="1"/>
  <c r="N84" i="30"/>
  <c r="U84" i="30"/>
  <c r="S84" i="30" s="1"/>
  <c r="DD84" i="30"/>
  <c r="DM84" i="30"/>
  <c r="EI84" i="30"/>
  <c r="EM84" i="30"/>
  <c r="FM84" i="30"/>
  <c r="FY84" i="30"/>
  <c r="GG84" i="30"/>
  <c r="GC84" i="30" s="1"/>
  <c r="GO84" i="30"/>
  <c r="HE84" i="30"/>
  <c r="HI84" i="30"/>
  <c r="HQ84" i="30"/>
  <c r="HL84" i="30" s="1"/>
  <c r="L85" i="30"/>
  <c r="AL85" i="30" s="1"/>
  <c r="S85" i="30"/>
  <c r="BJ85" i="30"/>
  <c r="BN85" i="30" s="1"/>
  <c r="BW85" i="30"/>
  <c r="CB85" i="30"/>
  <c r="CF85" i="30"/>
  <c r="DO85" i="30"/>
  <c r="DP85" i="30" s="1"/>
  <c r="DX85" i="30"/>
  <c r="EK85" i="30"/>
  <c r="EY85" i="30"/>
  <c r="GD85" i="30"/>
  <c r="FV85" i="30" s="1"/>
  <c r="L86" i="30"/>
  <c r="AL86" i="30" s="1"/>
  <c r="AM86" i="30" s="1"/>
  <c r="AQ86" i="30" s="1"/>
  <c r="T86" i="30"/>
  <c r="S86" i="30" s="1"/>
  <c r="EK86" i="30"/>
  <c r="EU86" i="30"/>
  <c r="FP86" i="30"/>
  <c r="GH86" i="30"/>
  <c r="FZ86" i="30" s="1"/>
  <c r="HG86" i="30"/>
  <c r="GN87" i="30"/>
  <c r="ET87" i="30"/>
  <c r="EL87" i="30"/>
  <c r="CY87" i="30"/>
  <c r="N87" i="30"/>
  <c r="V87" i="30"/>
  <c r="BI87" i="30"/>
  <c r="BP87" i="30" s="1"/>
  <c r="BZ87" i="30"/>
  <c r="BS87" i="30" s="1"/>
  <c r="CF87" i="30"/>
  <c r="CM87" i="30" s="1"/>
  <c r="EA87" i="30"/>
  <c r="DZ87" i="30" s="1"/>
  <c r="EE87" i="30" s="1"/>
  <c r="EM87" i="30"/>
  <c r="EF87" i="30" s="1"/>
  <c r="EW87" i="30"/>
  <c r="FM87" i="30"/>
  <c r="FR87" i="30"/>
  <c r="GM87" i="30"/>
  <c r="GS87" i="30"/>
  <c r="GU87" i="30" s="1"/>
  <c r="S88" i="30"/>
  <c r="BW88" i="30"/>
  <c r="CT88" i="30"/>
  <c r="CU88" i="30" s="1"/>
  <c r="DX88" i="30"/>
  <c r="GO88" i="30"/>
  <c r="GZ88" i="30"/>
  <c r="GS88" i="30" s="1"/>
  <c r="HP88" i="30"/>
  <c r="GZ89" i="30"/>
  <c r="CT89" i="30"/>
  <c r="CU89" i="30" s="1"/>
  <c r="CG89" i="30"/>
  <c r="CK89" i="30" s="1"/>
  <c r="T89" i="30"/>
  <c r="AL89" i="30"/>
  <c r="BN89" i="30"/>
  <c r="DI89" i="30"/>
  <c r="DN89" i="30"/>
  <c r="EF89" i="30"/>
  <c r="EK89" i="30"/>
  <c r="EV89" i="30"/>
  <c r="GA89" i="30"/>
  <c r="GQ89" i="30"/>
  <c r="HB89" i="30"/>
  <c r="HR89" i="30"/>
  <c r="FS90" i="30"/>
  <c r="GT90" i="30"/>
  <c r="GU90" i="30" s="1"/>
  <c r="HH91" i="30"/>
  <c r="GV91" i="30"/>
  <c r="GF91" i="30"/>
  <c r="GH91" i="30" s="1"/>
  <c r="FZ91" i="30" s="1"/>
  <c r="FT91" i="30"/>
  <c r="FS91" i="30" s="1"/>
  <c r="EX91" i="30"/>
  <c r="DC91" i="30"/>
  <c r="L91" i="30"/>
  <c r="AL91" i="30" s="1"/>
  <c r="BW91" i="30"/>
  <c r="DM91" i="30"/>
  <c r="DS91" i="30"/>
  <c r="EE91" i="30"/>
  <c r="EJ91" i="30"/>
  <c r="EU91" i="30"/>
  <c r="FO91" i="30"/>
  <c r="GE91" i="30"/>
  <c r="GP91" i="30"/>
  <c r="HQ91" i="30"/>
  <c r="HR92" i="30"/>
  <c r="DN92" i="30"/>
  <c r="DO92" i="30" s="1"/>
  <c r="BN92" i="30"/>
  <c r="CF92" i="30"/>
  <c r="DE92" i="30"/>
  <c r="DF92" i="30" s="1"/>
  <c r="DI92" i="30"/>
  <c r="EL92" i="30"/>
  <c r="EW92" i="30"/>
  <c r="EP92" i="30" s="1"/>
  <c r="FQ92" i="30"/>
  <c r="GB92" i="30"/>
  <c r="HG93" i="30"/>
  <c r="HJ93" i="30" s="1"/>
  <c r="GO93" i="30"/>
  <c r="HP93" i="30"/>
  <c r="GB93" i="30"/>
  <c r="FP93" i="30"/>
  <c r="Q93" i="30"/>
  <c r="BJ93" i="30"/>
  <c r="BV93" i="30"/>
  <c r="CS93" i="30"/>
  <c r="ES93" i="30"/>
  <c r="FP94" i="30"/>
  <c r="GB94" i="30"/>
  <c r="HO95" i="30"/>
  <c r="HS95" i="30" s="1"/>
  <c r="GA95" i="30"/>
  <c r="FO95" i="30"/>
  <c r="EK95" i="30"/>
  <c r="CB95" i="30"/>
  <c r="GW95" i="30"/>
  <c r="HA95" i="30" s="1"/>
  <c r="EY95" i="30"/>
  <c r="EU95" i="30"/>
  <c r="DI95" i="30"/>
  <c r="GN95" i="30"/>
  <c r="ET95" i="30"/>
  <c r="EL95" i="30"/>
  <c r="CY95" i="30"/>
  <c r="V95" i="30"/>
  <c r="BI95" i="30"/>
  <c r="BP95" i="30" s="1"/>
  <c r="EA95" i="30"/>
  <c r="DZ95" i="30" s="1"/>
  <c r="EE95" i="30" s="1"/>
  <c r="FR95" i="30"/>
  <c r="GW96" i="30"/>
  <c r="EY96" i="30"/>
  <c r="EU96" i="30"/>
  <c r="DI96" i="30"/>
  <c r="N96" i="30"/>
  <c r="HO96" i="30"/>
  <c r="HS96" i="30" s="1"/>
  <c r="GA96" i="30"/>
  <c r="FO96" i="30"/>
  <c r="EK96" i="30"/>
  <c r="CB96" i="30"/>
  <c r="L96" i="30"/>
  <c r="HF96" i="30"/>
  <c r="EJ96" i="30"/>
  <c r="DS96" i="30"/>
  <c r="AL96" i="30"/>
  <c r="AM96" i="30" s="1"/>
  <c r="AQ96" i="30" s="1"/>
  <c r="V96" i="30"/>
  <c r="GN96" i="30"/>
  <c r="HO99" i="30"/>
  <c r="HS99" i="30" s="1"/>
  <c r="GA99" i="30"/>
  <c r="FO99" i="30"/>
  <c r="EK99" i="30"/>
  <c r="CB99" i="30"/>
  <c r="HF99" i="30"/>
  <c r="HJ99" i="30" s="1"/>
  <c r="EJ99" i="30"/>
  <c r="EL99" i="30" s="1"/>
  <c r="DS99" i="30"/>
  <c r="AL99" i="30"/>
  <c r="V99" i="30"/>
  <c r="GW99" i="30"/>
  <c r="EY99" i="30"/>
  <c r="EU99" i="30"/>
  <c r="DI99" i="30"/>
  <c r="GN99" i="30"/>
  <c r="ET99" i="30"/>
  <c r="EV99" i="30" s="1"/>
  <c r="CY99" i="30"/>
  <c r="HO101" i="30"/>
  <c r="HS101" i="30" s="1"/>
  <c r="GA101" i="30"/>
  <c r="FO101" i="30"/>
  <c r="EK101" i="30"/>
  <c r="CB101" i="30"/>
  <c r="HF101" i="30"/>
  <c r="EJ101" i="30"/>
  <c r="DS101" i="30"/>
  <c r="V101" i="30"/>
  <c r="GW101" i="30"/>
  <c r="EY101" i="30"/>
  <c r="EU101" i="30"/>
  <c r="DI101" i="30"/>
  <c r="GN101" i="30"/>
  <c r="ET101" i="30"/>
  <c r="CY101" i="30"/>
  <c r="HO103" i="30"/>
  <c r="HS103" i="30" s="1"/>
  <c r="GA103" i="30"/>
  <c r="FO103" i="30"/>
  <c r="EK103" i="30"/>
  <c r="CB103" i="30"/>
  <c r="HF103" i="30"/>
  <c r="HJ103" i="30" s="1"/>
  <c r="EJ103" i="30"/>
  <c r="EL103" i="30" s="1"/>
  <c r="DS103" i="30"/>
  <c r="V103" i="30"/>
  <c r="GW103" i="30"/>
  <c r="EY103" i="30"/>
  <c r="EU103" i="30"/>
  <c r="DI103" i="30"/>
  <c r="GN103" i="30"/>
  <c r="ET103" i="30"/>
  <c r="EV103" i="30" s="1"/>
  <c r="CY103" i="30"/>
  <c r="HO105" i="30"/>
  <c r="HS105" i="30" s="1"/>
  <c r="GA105" i="30"/>
  <c r="FO105" i="30"/>
  <c r="EK105" i="30"/>
  <c r="CB105" i="30"/>
  <c r="HF105" i="30"/>
  <c r="HJ105" i="30" s="1"/>
  <c r="EJ105" i="30"/>
  <c r="EL105" i="30" s="1"/>
  <c r="DS105" i="30"/>
  <c r="V105" i="30"/>
  <c r="GW105" i="30"/>
  <c r="EY105" i="30"/>
  <c r="EU105" i="30"/>
  <c r="DI105" i="30"/>
  <c r="GN105" i="30"/>
  <c r="ET105" i="30"/>
  <c r="EV105" i="30" s="1"/>
  <c r="CY105" i="30"/>
  <c r="HO107" i="30"/>
  <c r="HS107" i="30" s="1"/>
  <c r="GA107" i="30"/>
  <c r="FO107" i="30"/>
  <c r="EK107" i="30"/>
  <c r="CB107" i="30"/>
  <c r="HF107" i="30"/>
  <c r="HJ107" i="30" s="1"/>
  <c r="EV107" i="30"/>
  <c r="EJ107" i="30"/>
  <c r="DS107" i="30"/>
  <c r="V107" i="30"/>
  <c r="GW107" i="30"/>
  <c r="EY107" i="30"/>
  <c r="EU107" i="30"/>
  <c r="DI107" i="30"/>
  <c r="GN107" i="30"/>
  <c r="ET107" i="30"/>
  <c r="EL107" i="30"/>
  <c r="CY107" i="30"/>
  <c r="HO109" i="30"/>
  <c r="HS109" i="30" s="1"/>
  <c r="GA109" i="30"/>
  <c r="FO109" i="30"/>
  <c r="EK109" i="30"/>
  <c r="CB109" i="30"/>
  <c r="HF109" i="30"/>
  <c r="EJ109" i="30"/>
  <c r="DS109" i="30"/>
  <c r="GW109" i="30"/>
  <c r="EY109" i="30"/>
  <c r="EU109" i="30"/>
  <c r="DI109" i="30"/>
  <c r="GN109" i="30"/>
  <c r="ET109" i="30"/>
  <c r="EV109" i="30" s="1"/>
  <c r="CY109" i="30"/>
  <c r="HO111" i="30"/>
  <c r="HS111" i="30" s="1"/>
  <c r="GA111" i="30"/>
  <c r="FO111" i="30"/>
  <c r="EK111" i="30"/>
  <c r="CB111" i="30"/>
  <c r="HF111" i="30"/>
  <c r="EJ111" i="30"/>
  <c r="EL111" i="30" s="1"/>
  <c r="DS111" i="30"/>
  <c r="AL111" i="30"/>
  <c r="V111" i="30"/>
  <c r="GW111" i="30"/>
  <c r="EY111" i="30"/>
  <c r="EU111" i="30"/>
  <c r="DI111" i="30"/>
  <c r="GN111" i="30"/>
  <c r="ET111" i="30"/>
  <c r="EV111" i="30" s="1"/>
  <c r="CY111" i="30"/>
  <c r="HO113" i="30"/>
  <c r="HS113" i="30" s="1"/>
  <c r="GA113" i="30"/>
  <c r="FO113" i="30"/>
  <c r="EK113" i="30"/>
  <c r="CB113" i="30"/>
  <c r="HF113" i="30"/>
  <c r="EJ113" i="30"/>
  <c r="EL113" i="30" s="1"/>
  <c r="DS113" i="30"/>
  <c r="V113" i="30"/>
  <c r="GW113" i="30"/>
  <c r="EY113" i="30"/>
  <c r="EU113" i="30"/>
  <c r="DI113" i="30"/>
  <c r="GN113" i="30"/>
  <c r="ET113" i="30"/>
  <c r="EV113" i="30" s="1"/>
  <c r="CY113" i="30"/>
  <c r="HO115" i="30"/>
  <c r="HS115" i="30" s="1"/>
  <c r="GA115" i="30"/>
  <c r="FO115" i="30"/>
  <c r="EK115" i="30"/>
  <c r="CB115" i="30"/>
  <c r="HF115" i="30"/>
  <c r="EJ115" i="30"/>
  <c r="EL115" i="30" s="1"/>
  <c r="DS115" i="30"/>
  <c r="V115" i="30"/>
  <c r="GW115" i="30"/>
  <c r="EY115" i="30"/>
  <c r="EU115" i="30"/>
  <c r="DI115" i="30"/>
  <c r="GN115" i="30"/>
  <c r="ET115" i="30"/>
  <c r="EV115" i="30" s="1"/>
  <c r="CY115" i="30"/>
  <c r="HO117" i="30"/>
  <c r="HS117" i="30" s="1"/>
  <c r="GA117" i="30"/>
  <c r="FO117" i="30"/>
  <c r="EK117" i="30"/>
  <c r="CB117" i="30"/>
  <c r="HF117" i="30"/>
  <c r="EJ117" i="30"/>
  <c r="DS117" i="30"/>
  <c r="GW117" i="30"/>
  <c r="EY117" i="30"/>
  <c r="EU117" i="30"/>
  <c r="DI117" i="30"/>
  <c r="GN117" i="30"/>
  <c r="ET117" i="30"/>
  <c r="CY117" i="30"/>
  <c r="GA119" i="30"/>
  <c r="FO119" i="30"/>
  <c r="EK119" i="30"/>
  <c r="CB119" i="30"/>
  <c r="HF119" i="30"/>
  <c r="EJ119" i="30"/>
  <c r="EL119" i="30" s="1"/>
  <c r="DS119" i="30"/>
  <c r="AL119" i="30"/>
  <c r="V119" i="30"/>
  <c r="HO119" i="30"/>
  <c r="HS119" i="30" s="1"/>
  <c r="GW119" i="30"/>
  <c r="EY119" i="30"/>
  <c r="EU119" i="30"/>
  <c r="DI119" i="30"/>
  <c r="GN119" i="30"/>
  <c r="ET119" i="30"/>
  <c r="EV119" i="30" s="1"/>
  <c r="CY119" i="30"/>
  <c r="GO123" i="30"/>
  <c r="GR123" i="30" s="1"/>
  <c r="HP123" i="30"/>
  <c r="GX123" i="30"/>
  <c r="GB123" i="30"/>
  <c r="HG123" i="30"/>
  <c r="FP123" i="30"/>
  <c r="HF126" i="30"/>
  <c r="EJ126" i="30"/>
  <c r="EL126" i="30" s="1"/>
  <c r="DS126" i="30"/>
  <c r="GW126" i="30"/>
  <c r="HO126" i="30"/>
  <c r="HS126" i="30" s="1"/>
  <c r="GA126" i="30"/>
  <c r="FO126" i="30"/>
  <c r="EK126" i="30"/>
  <c r="CB126" i="30"/>
  <c r="DI126" i="30"/>
  <c r="EU126" i="30"/>
  <c r="CY126" i="30"/>
  <c r="GN126" i="30"/>
  <c r="ET126" i="30"/>
  <c r="EV126" i="30" s="1"/>
  <c r="V126" i="30"/>
  <c r="N126" i="30"/>
  <c r="EY126" i="30"/>
  <c r="CY55" i="30"/>
  <c r="EL55" i="30"/>
  <c r="ET55" i="30"/>
  <c r="EV55" i="30" s="1"/>
  <c r="GN55" i="30"/>
  <c r="Q56" i="30"/>
  <c r="BI56" i="30"/>
  <c r="BP56" i="30" s="1"/>
  <c r="BV56" i="30"/>
  <c r="DW56" i="30"/>
  <c r="EA56" i="30"/>
  <c r="DZ56" i="30" s="1"/>
  <c r="EE56" i="30" s="1"/>
  <c r="EN56" i="30"/>
  <c r="EF56" i="30" s="1"/>
  <c r="FR56" i="30"/>
  <c r="GP56" i="30"/>
  <c r="GX56" i="30"/>
  <c r="HB56" i="30"/>
  <c r="HN56" i="30"/>
  <c r="CY57" i="30"/>
  <c r="EL57" i="30"/>
  <c r="ET57" i="30"/>
  <c r="EV57" i="30" s="1"/>
  <c r="GN57" i="30"/>
  <c r="GR57" i="30" s="1"/>
  <c r="Q58" i="30"/>
  <c r="BI58" i="30"/>
  <c r="BV58" i="30"/>
  <c r="DW58" i="30"/>
  <c r="EA58" i="30"/>
  <c r="DZ58" i="30" s="1"/>
  <c r="EE58" i="30" s="1"/>
  <c r="EN58" i="30"/>
  <c r="EF58" i="30" s="1"/>
  <c r="FR58" i="30"/>
  <c r="GP58" i="30"/>
  <c r="GX58" i="30"/>
  <c r="HN58" i="30"/>
  <c r="CY59" i="30"/>
  <c r="EL59" i="30"/>
  <c r="ET59" i="30"/>
  <c r="EV59" i="30" s="1"/>
  <c r="GN59" i="30"/>
  <c r="GR59" i="30" s="1"/>
  <c r="Q60" i="30"/>
  <c r="BI60" i="30"/>
  <c r="BP60" i="30" s="1"/>
  <c r="BV60" i="30"/>
  <c r="DW60" i="30"/>
  <c r="EA60" i="30"/>
  <c r="DZ60" i="30" s="1"/>
  <c r="EE60" i="30" s="1"/>
  <c r="EN60" i="30"/>
  <c r="FR60" i="30"/>
  <c r="GP60" i="30"/>
  <c r="GX60" i="30"/>
  <c r="HB60" i="30"/>
  <c r="HN60" i="30"/>
  <c r="CY61" i="30"/>
  <c r="ET61" i="30"/>
  <c r="EV61" i="30" s="1"/>
  <c r="GN61" i="30"/>
  <c r="Q62" i="30"/>
  <c r="BI62" i="30"/>
  <c r="BV62" i="30"/>
  <c r="DW62" i="30"/>
  <c r="EA62" i="30"/>
  <c r="DZ62" i="30" s="1"/>
  <c r="EE62" i="30" s="1"/>
  <c r="EN62" i="30"/>
  <c r="EF62" i="30" s="1"/>
  <c r="FR62" i="30"/>
  <c r="GP62" i="30"/>
  <c r="GX62" i="30"/>
  <c r="HN62" i="30"/>
  <c r="CY63" i="30"/>
  <c r="EL63" i="30"/>
  <c r="ET63" i="30"/>
  <c r="EV63" i="30" s="1"/>
  <c r="GN63" i="30"/>
  <c r="Q64" i="30"/>
  <c r="BI64" i="30"/>
  <c r="BP64" i="30" s="1"/>
  <c r="BV64" i="30"/>
  <c r="DW64" i="30"/>
  <c r="EA64" i="30"/>
  <c r="DZ64" i="30" s="1"/>
  <c r="EE64" i="30" s="1"/>
  <c r="EN64" i="30"/>
  <c r="EF64" i="30" s="1"/>
  <c r="FR64" i="30"/>
  <c r="GP64" i="30"/>
  <c r="GX64" i="30"/>
  <c r="HB64" i="30"/>
  <c r="HN64" i="30"/>
  <c r="CY65" i="30"/>
  <c r="EL65" i="30"/>
  <c r="ET65" i="30"/>
  <c r="EV65" i="30" s="1"/>
  <c r="GN65" i="30"/>
  <c r="GR65" i="30" s="1"/>
  <c r="Q66" i="30"/>
  <c r="BI66" i="30"/>
  <c r="BV66" i="30"/>
  <c r="DW66" i="30"/>
  <c r="EA66" i="30"/>
  <c r="DZ66" i="30" s="1"/>
  <c r="EE66" i="30" s="1"/>
  <c r="EN66" i="30"/>
  <c r="EF66" i="30" s="1"/>
  <c r="FR66" i="30"/>
  <c r="GP66" i="30"/>
  <c r="GX66" i="30"/>
  <c r="HB66" i="30"/>
  <c r="HN66" i="30"/>
  <c r="CY67" i="30"/>
  <c r="CQ67" i="30" s="1"/>
  <c r="CR67" i="30" s="1"/>
  <c r="ET67" i="30"/>
  <c r="EV67" i="30" s="1"/>
  <c r="GN67" i="30"/>
  <c r="GR67" i="30" s="1"/>
  <c r="Q68" i="30"/>
  <c r="BI68" i="30"/>
  <c r="BP68" i="30" s="1"/>
  <c r="BV68" i="30"/>
  <c r="DW68" i="30"/>
  <c r="EA68" i="30"/>
  <c r="DZ68" i="30" s="1"/>
  <c r="EE68" i="30" s="1"/>
  <c r="EN68" i="30"/>
  <c r="FR68" i="30"/>
  <c r="GP68" i="30"/>
  <c r="HB68" i="30"/>
  <c r="HN68" i="30"/>
  <c r="CY69" i="30"/>
  <c r="EL69" i="30"/>
  <c r="ET69" i="30"/>
  <c r="EV69" i="30" s="1"/>
  <c r="GN69" i="30"/>
  <c r="GR69" i="30" s="1"/>
  <c r="Q70" i="30"/>
  <c r="BI70" i="30"/>
  <c r="BV70" i="30"/>
  <c r="DW70" i="30"/>
  <c r="EA70" i="30"/>
  <c r="DZ70" i="30" s="1"/>
  <c r="EE70" i="30" s="1"/>
  <c r="EN70" i="30"/>
  <c r="EF70" i="30" s="1"/>
  <c r="FR70" i="30"/>
  <c r="GP70" i="30"/>
  <c r="GX70" i="30"/>
  <c r="HN70" i="30"/>
  <c r="CY71" i="30"/>
  <c r="EL71" i="30"/>
  <c r="ET71" i="30"/>
  <c r="EV71" i="30" s="1"/>
  <c r="GN71" i="30"/>
  <c r="GR71" i="30" s="1"/>
  <c r="Q72" i="30"/>
  <c r="BI72" i="30"/>
  <c r="BP72" i="30" s="1"/>
  <c r="BV72" i="30"/>
  <c r="DW72" i="30"/>
  <c r="EA72" i="30"/>
  <c r="DZ72" i="30" s="1"/>
  <c r="EE72" i="30" s="1"/>
  <c r="EN72" i="30"/>
  <c r="FR72" i="30"/>
  <c r="GP72" i="30"/>
  <c r="GX72" i="30"/>
  <c r="HB72" i="30"/>
  <c r="HN72" i="30"/>
  <c r="CY73" i="30"/>
  <c r="EL73" i="30"/>
  <c r="ET73" i="30"/>
  <c r="EV73" i="30" s="1"/>
  <c r="GN73" i="30"/>
  <c r="GR73" i="30" s="1"/>
  <c r="Q74" i="30"/>
  <c r="BI74" i="30"/>
  <c r="BV74" i="30"/>
  <c r="DW74" i="30"/>
  <c r="EA74" i="30"/>
  <c r="DZ74" i="30" s="1"/>
  <c r="EE74" i="30" s="1"/>
  <c r="EN74" i="30"/>
  <c r="EF74" i="30" s="1"/>
  <c r="FR74" i="30"/>
  <c r="GP74" i="30"/>
  <c r="GX74" i="30"/>
  <c r="HN74" i="30"/>
  <c r="CY75" i="30"/>
  <c r="EL75" i="30"/>
  <c r="ET75" i="30"/>
  <c r="GN75" i="30"/>
  <c r="GR75" i="30" s="1"/>
  <c r="Q76" i="30"/>
  <c r="BI76" i="30"/>
  <c r="BP76" i="30" s="1"/>
  <c r="BV76" i="30"/>
  <c r="DW76" i="30"/>
  <c r="EA76" i="30"/>
  <c r="DZ76" i="30" s="1"/>
  <c r="EE76" i="30" s="1"/>
  <c r="EN76" i="30"/>
  <c r="FR76" i="30"/>
  <c r="GP76" i="30"/>
  <c r="GX76" i="30"/>
  <c r="HN76" i="30"/>
  <c r="CY77" i="30"/>
  <c r="EL77" i="30"/>
  <c r="ET77" i="30"/>
  <c r="GN77" i="30"/>
  <c r="GR77" i="30" s="1"/>
  <c r="Q78" i="30"/>
  <c r="BI78" i="30"/>
  <c r="BV78" i="30"/>
  <c r="DW78" i="30"/>
  <c r="EA78" i="30"/>
  <c r="DZ78" i="30" s="1"/>
  <c r="EE78" i="30" s="1"/>
  <c r="EN78" i="30"/>
  <c r="EF78" i="30" s="1"/>
  <c r="FR78" i="30"/>
  <c r="GP78" i="30"/>
  <c r="GX78" i="30"/>
  <c r="HB78" i="30"/>
  <c r="HN78" i="30"/>
  <c r="CY79" i="30"/>
  <c r="EL79" i="30"/>
  <c r="ET79" i="30"/>
  <c r="GN79" i="30"/>
  <c r="Q80" i="30"/>
  <c r="BI80" i="30"/>
  <c r="BP80" i="30" s="1"/>
  <c r="BV80" i="30"/>
  <c r="DW80" i="30"/>
  <c r="EA80" i="30"/>
  <c r="DZ80" i="30" s="1"/>
  <c r="EE80" i="30" s="1"/>
  <c r="EN80" i="30"/>
  <c r="EF80" i="30" s="1"/>
  <c r="FR80" i="30"/>
  <c r="GP80" i="30"/>
  <c r="GX80" i="30"/>
  <c r="HN80" i="30"/>
  <c r="CY81" i="30"/>
  <c r="EL81" i="30"/>
  <c r="ET81" i="30"/>
  <c r="GN81" i="30"/>
  <c r="GR81" i="30" s="1"/>
  <c r="Q82" i="30"/>
  <c r="BI82" i="30"/>
  <c r="BV82" i="30"/>
  <c r="DW82" i="30"/>
  <c r="EA82" i="30"/>
  <c r="DZ82" i="30" s="1"/>
  <c r="EE82" i="30" s="1"/>
  <c r="EN82" i="30"/>
  <c r="FR82" i="30"/>
  <c r="GP82" i="30"/>
  <c r="GX82" i="30"/>
  <c r="HN82" i="30"/>
  <c r="CY83" i="30"/>
  <c r="EL83" i="30"/>
  <c r="ET83" i="30"/>
  <c r="GN83" i="30"/>
  <c r="Q84" i="30"/>
  <c r="BI84" i="30"/>
  <c r="BP84" i="30" s="1"/>
  <c r="BV84" i="30"/>
  <c r="DW84" i="30"/>
  <c r="EA84" i="30"/>
  <c r="DZ84" i="30" s="1"/>
  <c r="EE84" i="30" s="1"/>
  <c r="EF84" i="30"/>
  <c r="EN84" i="30"/>
  <c r="FR84" i="30"/>
  <c r="GP84" i="30"/>
  <c r="GX84" i="30"/>
  <c r="HN84" i="30"/>
  <c r="GN85" i="30"/>
  <c r="GR85" i="30" s="1"/>
  <c r="GK85" i="30" s="1"/>
  <c r="ET85" i="30"/>
  <c r="EV85" i="30" s="1"/>
  <c r="CY85" i="30"/>
  <c r="EL85" i="30"/>
  <c r="EU85" i="30"/>
  <c r="FO85" i="30"/>
  <c r="HF85" i="30"/>
  <c r="HJ85" i="30" s="1"/>
  <c r="HL85" i="30"/>
  <c r="HR86" i="30"/>
  <c r="DN86" i="30"/>
  <c r="DO86" i="30" s="1"/>
  <c r="DP86" i="30" s="1"/>
  <c r="CF86" i="30"/>
  <c r="EL86" i="30"/>
  <c r="EW86" i="30"/>
  <c r="EP86" i="30" s="1"/>
  <c r="GB86" i="30"/>
  <c r="GI86" i="30" s="1"/>
  <c r="HP87" i="30"/>
  <c r="GB87" i="30"/>
  <c r="FP87" i="30"/>
  <c r="GO87" i="30"/>
  <c r="GN89" i="30"/>
  <c r="ET89" i="30"/>
  <c r="EL89" i="30"/>
  <c r="CY89" i="30"/>
  <c r="N89" i="30"/>
  <c r="V89" i="30"/>
  <c r="BL89" i="30"/>
  <c r="BQ89" i="30" s="1"/>
  <c r="BO89" i="30"/>
  <c r="CL89" i="30"/>
  <c r="CC89" i="30" s="1"/>
  <c r="CM89" i="30"/>
  <c r="GZ91" i="30"/>
  <c r="CT91" i="30"/>
  <c r="CG91" i="30"/>
  <c r="CK91" i="30" s="1"/>
  <c r="T91" i="30"/>
  <c r="BN91" i="30"/>
  <c r="DN91" i="30"/>
  <c r="GQ91" i="30"/>
  <c r="GJ91" i="30" s="1"/>
  <c r="HR91" i="30"/>
  <c r="HF92" i="30"/>
  <c r="HJ92" i="30" s="1"/>
  <c r="HC92" i="30" s="1"/>
  <c r="EV92" i="30"/>
  <c r="EJ92" i="30"/>
  <c r="DS92" i="30"/>
  <c r="AL92" i="30"/>
  <c r="V92" i="30"/>
  <c r="N92" i="30"/>
  <c r="CB92" i="30"/>
  <c r="CY92" i="30"/>
  <c r="GN92" i="30"/>
  <c r="HO92" i="30"/>
  <c r="HS92" i="30" s="1"/>
  <c r="GY93" i="30"/>
  <c r="GM93" i="30"/>
  <c r="GE93" i="30"/>
  <c r="HQ93" i="30"/>
  <c r="HL93" i="30" s="1"/>
  <c r="HE93" i="30"/>
  <c r="GG93" i="30"/>
  <c r="GC93" i="30" s="1"/>
  <c r="FY93" i="30"/>
  <c r="FM93" i="30"/>
  <c r="EM93" i="30"/>
  <c r="EI93" i="30"/>
  <c r="DM93" i="30"/>
  <c r="HH93" i="30"/>
  <c r="GV93" i="30"/>
  <c r="GF93" i="30"/>
  <c r="FT93" i="30"/>
  <c r="EX93" i="30"/>
  <c r="DC93" i="30"/>
  <c r="BP93" i="30"/>
  <c r="L93" i="30"/>
  <c r="AL93" i="30" s="1"/>
  <c r="AM93" i="30" s="1"/>
  <c r="AQ93" i="30" s="1"/>
  <c r="DW93" i="30"/>
  <c r="EN93" i="30"/>
  <c r="EF93" i="30" s="1"/>
  <c r="GP93" i="30"/>
  <c r="GO94" i="30"/>
  <c r="HG94" i="30"/>
  <c r="GX94" i="30"/>
  <c r="EL94" i="30"/>
  <c r="FQ94" i="30"/>
  <c r="FS94" i="30"/>
  <c r="FN94" i="30"/>
  <c r="HG95" i="30"/>
  <c r="HJ95" i="30" s="1"/>
  <c r="GO95" i="30"/>
  <c r="HP95" i="30"/>
  <c r="GB95" i="30"/>
  <c r="FP95" i="30"/>
  <c r="EV95" i="30"/>
  <c r="HO97" i="30"/>
  <c r="HS97" i="30" s="1"/>
  <c r="GA97" i="30"/>
  <c r="FO97" i="30"/>
  <c r="EK97" i="30"/>
  <c r="CB97" i="30"/>
  <c r="GW97" i="30"/>
  <c r="HA97" i="30" s="1"/>
  <c r="EY97" i="30"/>
  <c r="EU97" i="30"/>
  <c r="EE97" i="30"/>
  <c r="DI97" i="30"/>
  <c r="GN97" i="30"/>
  <c r="ET97" i="30"/>
  <c r="CY97" i="30"/>
  <c r="V97" i="30"/>
  <c r="BL97" i="30"/>
  <c r="BQ97" i="30" s="1"/>
  <c r="GW98" i="30"/>
  <c r="HA98" i="30" s="1"/>
  <c r="EY98" i="30"/>
  <c r="EU98" i="30"/>
  <c r="DI98" i="30"/>
  <c r="N98" i="30"/>
  <c r="GN98" i="30"/>
  <c r="GR98" i="30" s="1"/>
  <c r="HO98" i="30"/>
  <c r="HS98" i="30" s="1"/>
  <c r="GA98" i="30"/>
  <c r="FO98" i="30"/>
  <c r="EK98" i="30"/>
  <c r="CB98" i="30"/>
  <c r="L98" i="30"/>
  <c r="AL98" i="30" s="1"/>
  <c r="AM98" i="30" s="1"/>
  <c r="AQ98" i="30" s="1"/>
  <c r="HF98" i="30"/>
  <c r="HJ98" i="30" s="1"/>
  <c r="HC98" i="30" s="1"/>
  <c r="EV98" i="30"/>
  <c r="EJ98" i="30"/>
  <c r="DS98" i="30"/>
  <c r="V98" i="30"/>
  <c r="GT98" i="30"/>
  <c r="GO100" i="30"/>
  <c r="HP100" i="30"/>
  <c r="GB100" i="30"/>
  <c r="FP100" i="30"/>
  <c r="HG100" i="30"/>
  <c r="GX100" i="30"/>
  <c r="HA100" i="30" s="1"/>
  <c r="GT100" i="30" s="1"/>
  <c r="GO102" i="30"/>
  <c r="HP102" i="30"/>
  <c r="GB102" i="30"/>
  <c r="FP102" i="30"/>
  <c r="HG102" i="30"/>
  <c r="GX102" i="30"/>
  <c r="HA102" i="30" s="1"/>
  <c r="GT102" i="30" s="1"/>
  <c r="GO104" i="30"/>
  <c r="HP104" i="30"/>
  <c r="GB104" i="30"/>
  <c r="FP104" i="30"/>
  <c r="HG104" i="30"/>
  <c r="GX104" i="30"/>
  <c r="HA104" i="30" s="1"/>
  <c r="GT104" i="30" s="1"/>
  <c r="HP106" i="30"/>
  <c r="GO108" i="30"/>
  <c r="HP108" i="30"/>
  <c r="GB108" i="30"/>
  <c r="FP108" i="30"/>
  <c r="HG108" i="30"/>
  <c r="GX108" i="30"/>
  <c r="HA108" i="30" s="1"/>
  <c r="GT108" i="30" s="1"/>
  <c r="GO110" i="30"/>
  <c r="HP110" i="30"/>
  <c r="GB110" i="30"/>
  <c r="FP110" i="30"/>
  <c r="HG110" i="30"/>
  <c r="GX110" i="30"/>
  <c r="HA110" i="30" s="1"/>
  <c r="GO112" i="30"/>
  <c r="HP112" i="30"/>
  <c r="GB112" i="30"/>
  <c r="FP112" i="30"/>
  <c r="HG112" i="30"/>
  <c r="GX112" i="30"/>
  <c r="HA112" i="30" s="1"/>
  <c r="GT112" i="30" s="1"/>
  <c r="GO114" i="30"/>
  <c r="HP114" i="30"/>
  <c r="GB114" i="30"/>
  <c r="FP114" i="30"/>
  <c r="HG114" i="30"/>
  <c r="GX114" i="30"/>
  <c r="HA114" i="30" s="1"/>
  <c r="GT114" i="30" s="1"/>
  <c r="GO116" i="30"/>
  <c r="HP116" i="30"/>
  <c r="GB116" i="30"/>
  <c r="FP116" i="30"/>
  <c r="HG116" i="30"/>
  <c r="GX116" i="30"/>
  <c r="HA116" i="30" s="1"/>
  <c r="GT116" i="30" s="1"/>
  <c r="GO118" i="30"/>
  <c r="HP118" i="30"/>
  <c r="GB118" i="30"/>
  <c r="FP118" i="30"/>
  <c r="HG118" i="30"/>
  <c r="GX118" i="30"/>
  <c r="HA118" i="30" s="1"/>
  <c r="HO124" i="30"/>
  <c r="HS124" i="30" s="1"/>
  <c r="GA124" i="30"/>
  <c r="FO124" i="30"/>
  <c r="EK124" i="30"/>
  <c r="CB124" i="30"/>
  <c r="GW124" i="30"/>
  <c r="DI124" i="30"/>
  <c r="AL124" i="30"/>
  <c r="HF124" i="30"/>
  <c r="HJ124" i="30" s="1"/>
  <c r="EU124" i="30"/>
  <c r="EJ124" i="30"/>
  <c r="EL124" i="30" s="1"/>
  <c r="DS124" i="30"/>
  <c r="EY124" i="30"/>
  <c r="ET124" i="30"/>
  <c r="EV124" i="30" s="1"/>
  <c r="GN124" i="30"/>
  <c r="CY124" i="30"/>
  <c r="V124" i="30"/>
  <c r="AM52" i="30"/>
  <c r="AQ52" i="30" s="1"/>
  <c r="BJ52" i="30"/>
  <c r="BN52" i="30" s="1"/>
  <c r="BW52" i="30"/>
  <c r="CK52" i="30"/>
  <c r="DX52" i="30"/>
  <c r="BJ54" i="30"/>
  <c r="BN54" i="30" s="1"/>
  <c r="BW54" i="30"/>
  <c r="CK54" i="30"/>
  <c r="DX54" i="30"/>
  <c r="N55" i="30"/>
  <c r="DI55" i="30"/>
  <c r="EE55" i="30"/>
  <c r="EU55" i="30"/>
  <c r="EY55" i="30"/>
  <c r="L56" i="30"/>
  <c r="AL56" i="30" s="1"/>
  <c r="S56" i="30"/>
  <c r="BJ56" i="30"/>
  <c r="BN56" i="30" s="1"/>
  <c r="BW56" i="30"/>
  <c r="CF56" i="30"/>
  <c r="CK56" i="30"/>
  <c r="CS56" i="30"/>
  <c r="DX56" i="30"/>
  <c r="ES56" i="30"/>
  <c r="EW56" i="30"/>
  <c r="FS56" i="30"/>
  <c r="GE56" i="30"/>
  <c r="GM56" i="30"/>
  <c r="GY56" i="30"/>
  <c r="N57" i="30"/>
  <c r="CQ57" i="30"/>
  <c r="CR57" i="30" s="1"/>
  <c r="DI57" i="30"/>
  <c r="EU57" i="30"/>
  <c r="EY57" i="30"/>
  <c r="L58" i="30"/>
  <c r="AL58" i="30" s="1"/>
  <c r="BJ58" i="30"/>
  <c r="BN58" i="30" s="1"/>
  <c r="BW58" i="30"/>
  <c r="CF58" i="30"/>
  <c r="CM58" i="30" s="1"/>
  <c r="CK58" i="30"/>
  <c r="CS58" i="30"/>
  <c r="DX58" i="30"/>
  <c r="ES58" i="30"/>
  <c r="EW58" i="30"/>
  <c r="EP58" i="30" s="1"/>
  <c r="FS58" i="30"/>
  <c r="GE58" i="30"/>
  <c r="GM58" i="30"/>
  <c r="GY58" i="30"/>
  <c r="N59" i="30"/>
  <c r="DI59" i="30"/>
  <c r="EE59" i="30"/>
  <c r="EU59" i="30"/>
  <c r="EY59" i="30"/>
  <c r="L60" i="30"/>
  <c r="AM60" i="30"/>
  <c r="AQ60" i="30"/>
  <c r="BJ60" i="30"/>
  <c r="BN60" i="30" s="1"/>
  <c r="BW60" i="30"/>
  <c r="CF60" i="30"/>
  <c r="CM60" i="30" s="1"/>
  <c r="CS60" i="30"/>
  <c r="DX60" i="30"/>
  <c r="ES60" i="30"/>
  <c r="EW60" i="30"/>
  <c r="EP60" i="30" s="1"/>
  <c r="GE60" i="30"/>
  <c r="GM60" i="30"/>
  <c r="GY60" i="30"/>
  <c r="N61" i="30"/>
  <c r="DI61" i="30"/>
  <c r="EE61" i="30"/>
  <c r="EU61" i="30"/>
  <c r="EY61" i="30"/>
  <c r="L62" i="30"/>
  <c r="AM62" i="30"/>
  <c r="AQ62" i="30" s="1"/>
  <c r="BJ62" i="30"/>
  <c r="BN62" i="30" s="1"/>
  <c r="BW62" i="30"/>
  <c r="CF62" i="30"/>
  <c r="CK62" i="30"/>
  <c r="CS62" i="30"/>
  <c r="DX62" i="30"/>
  <c r="ES62" i="30"/>
  <c r="EW62" i="30"/>
  <c r="EP62" i="30" s="1"/>
  <c r="FS62" i="30"/>
  <c r="GE62" i="30"/>
  <c r="GM62" i="30"/>
  <c r="GY62" i="30"/>
  <c r="N63" i="30"/>
  <c r="DI63" i="30"/>
  <c r="EE63" i="30"/>
  <c r="EU63" i="30"/>
  <c r="EY63" i="30"/>
  <c r="L64" i="30"/>
  <c r="S64" i="30"/>
  <c r="AM64" i="30"/>
  <c r="AQ64" i="30" s="1"/>
  <c r="BJ64" i="30"/>
  <c r="BN64" i="30" s="1"/>
  <c r="BW64" i="30"/>
  <c r="CF64" i="30"/>
  <c r="CK64" i="30"/>
  <c r="CS64" i="30"/>
  <c r="DX64" i="30"/>
  <c r="ES64" i="30"/>
  <c r="EW64" i="30"/>
  <c r="GE64" i="30"/>
  <c r="GM64" i="30"/>
  <c r="GY64" i="30"/>
  <c r="N65" i="30"/>
  <c r="DI65" i="30"/>
  <c r="EE65" i="30"/>
  <c r="EU65" i="30"/>
  <c r="EY65" i="30"/>
  <c r="L66" i="30"/>
  <c r="AL66" i="30" s="1"/>
  <c r="BJ66" i="30"/>
  <c r="BN66" i="30" s="1"/>
  <c r="BW66" i="30"/>
  <c r="CF66" i="30"/>
  <c r="CM66" i="30" s="1"/>
  <c r="CK66" i="30"/>
  <c r="CS66" i="30"/>
  <c r="DX66" i="30"/>
  <c r="ES66" i="30"/>
  <c r="EW66" i="30"/>
  <c r="EP66" i="30" s="1"/>
  <c r="FS66" i="30"/>
  <c r="GE66" i="30"/>
  <c r="GM66" i="30"/>
  <c r="GY66" i="30"/>
  <c r="N67" i="30"/>
  <c r="DI67" i="30"/>
  <c r="EU67" i="30"/>
  <c r="EY67" i="30"/>
  <c r="L68" i="30"/>
  <c r="AL68" i="30" s="1"/>
  <c r="S68" i="30"/>
  <c r="BJ68" i="30"/>
  <c r="BN68" i="30" s="1"/>
  <c r="BW68" i="30"/>
  <c r="CF68" i="30"/>
  <c r="CM68" i="30" s="1"/>
  <c r="CK68" i="30"/>
  <c r="CS68" i="30"/>
  <c r="DX68" i="30"/>
  <c r="ES68" i="30"/>
  <c r="EW68" i="30"/>
  <c r="EP68" i="30" s="1"/>
  <c r="FS68" i="30"/>
  <c r="GE68" i="30"/>
  <c r="GM68" i="30"/>
  <c r="GY68" i="30"/>
  <c r="N69" i="30"/>
  <c r="DI69" i="30"/>
  <c r="EE69" i="30"/>
  <c r="EU69" i="30"/>
  <c r="EY69" i="30"/>
  <c r="L70" i="30"/>
  <c r="S70" i="30"/>
  <c r="AM70" i="30"/>
  <c r="AQ70" i="30" s="1"/>
  <c r="BJ70" i="30"/>
  <c r="BN70" i="30" s="1"/>
  <c r="BW70" i="30"/>
  <c r="CF70" i="30"/>
  <c r="CK70" i="30"/>
  <c r="CS70" i="30"/>
  <c r="DX70" i="30"/>
  <c r="ES70" i="30"/>
  <c r="EW70" i="30"/>
  <c r="EP70" i="30" s="1"/>
  <c r="FS70" i="30"/>
  <c r="GE70" i="30"/>
  <c r="GM70" i="30"/>
  <c r="GY70" i="30"/>
  <c r="N71" i="30"/>
  <c r="DI71" i="30"/>
  <c r="EU71" i="30"/>
  <c r="EY71" i="30"/>
  <c r="L72" i="30"/>
  <c r="BJ72" i="30"/>
  <c r="BN72" i="30" s="1"/>
  <c r="BW72" i="30"/>
  <c r="CF72" i="30"/>
  <c r="CK72" i="30"/>
  <c r="CS72" i="30"/>
  <c r="DX72" i="30"/>
  <c r="ES72" i="30"/>
  <c r="EW72" i="30"/>
  <c r="EP72" i="30" s="1"/>
  <c r="FS72" i="30"/>
  <c r="GE72" i="30"/>
  <c r="GM72" i="30"/>
  <c r="GY72" i="30"/>
  <c r="N73" i="30"/>
  <c r="CQ73" i="30"/>
  <c r="CR73" i="30" s="1"/>
  <c r="DI73" i="30"/>
  <c r="EU73" i="30"/>
  <c r="EY73" i="30"/>
  <c r="L74" i="30"/>
  <c r="AM74" i="30"/>
  <c r="AQ74" i="30"/>
  <c r="BJ74" i="30"/>
  <c r="BN74" i="30" s="1"/>
  <c r="BW74" i="30"/>
  <c r="CF74" i="30"/>
  <c r="CM74" i="30" s="1"/>
  <c r="CK74" i="30"/>
  <c r="CS74" i="30"/>
  <c r="DX74" i="30"/>
  <c r="ES74" i="30"/>
  <c r="EW74" i="30"/>
  <c r="EP74" i="30" s="1"/>
  <c r="GE74" i="30"/>
  <c r="GM74" i="30"/>
  <c r="GY74" i="30"/>
  <c r="N75" i="30"/>
  <c r="DI75" i="30"/>
  <c r="EE75" i="30"/>
  <c r="EU75" i="30"/>
  <c r="EY75" i="30"/>
  <c r="L76" i="30"/>
  <c r="AM76" i="30"/>
  <c r="AQ76" i="30" s="1"/>
  <c r="BJ76" i="30"/>
  <c r="BN76" i="30" s="1"/>
  <c r="BW76" i="30"/>
  <c r="CF76" i="30"/>
  <c r="CM76" i="30" s="1"/>
  <c r="CK76" i="30"/>
  <c r="CS76" i="30"/>
  <c r="DX76" i="30"/>
  <c r="ES76" i="30"/>
  <c r="EW76" i="30"/>
  <c r="EP76" i="30" s="1"/>
  <c r="FS76" i="30"/>
  <c r="GE76" i="30"/>
  <c r="GM76" i="30"/>
  <c r="GY76" i="30"/>
  <c r="N77" i="30"/>
  <c r="CQ77" i="30"/>
  <c r="CR77" i="30" s="1"/>
  <c r="DI77" i="30"/>
  <c r="EU77" i="30"/>
  <c r="EY77" i="30"/>
  <c r="L78" i="30"/>
  <c r="AL78" i="30" s="1"/>
  <c r="BJ78" i="30"/>
  <c r="BN78" i="30" s="1"/>
  <c r="BW78" i="30"/>
  <c r="CF78" i="30"/>
  <c r="CK78" i="30"/>
  <c r="CS78" i="30"/>
  <c r="DX78" i="30"/>
  <c r="ES78" i="30"/>
  <c r="EW78" i="30"/>
  <c r="FS78" i="30"/>
  <c r="GE78" i="30"/>
  <c r="GM78" i="30"/>
  <c r="GY78" i="30"/>
  <c r="N79" i="30"/>
  <c r="DI79" i="30"/>
  <c r="EE79" i="30"/>
  <c r="EU79" i="30"/>
  <c r="EY79" i="30"/>
  <c r="L80" i="30"/>
  <c r="AL80" i="30" s="1"/>
  <c r="S80" i="30"/>
  <c r="BJ80" i="30"/>
  <c r="BN80" i="30" s="1"/>
  <c r="BW80" i="30"/>
  <c r="CF80" i="30"/>
  <c r="CK80" i="30"/>
  <c r="CS80" i="30"/>
  <c r="DX80" i="30"/>
  <c r="ES80" i="30"/>
  <c r="EW80" i="30"/>
  <c r="GE80" i="30"/>
  <c r="GM80" i="30"/>
  <c r="GY80" i="30"/>
  <c r="N81" i="30"/>
  <c r="CQ81" i="30"/>
  <c r="CR81" i="30" s="1"/>
  <c r="DI81" i="30"/>
  <c r="EU81" i="30"/>
  <c r="EY81" i="30"/>
  <c r="L82" i="30"/>
  <c r="AL82" i="30" s="1"/>
  <c r="S82" i="30"/>
  <c r="BJ82" i="30"/>
  <c r="BN82" i="30" s="1"/>
  <c r="BW82" i="30"/>
  <c r="CF82" i="30"/>
  <c r="CM82" i="30" s="1"/>
  <c r="CK82" i="30"/>
  <c r="CS82" i="30"/>
  <c r="DX82" i="30"/>
  <c r="ES82" i="30"/>
  <c r="EW82" i="30"/>
  <c r="EP82" i="30" s="1"/>
  <c r="FS82" i="30"/>
  <c r="GE82" i="30"/>
  <c r="GM82" i="30"/>
  <c r="GY82" i="30"/>
  <c r="N83" i="30"/>
  <c r="DI83" i="30"/>
  <c r="EU83" i="30"/>
  <c r="EY83" i="30"/>
  <c r="L84" i="30"/>
  <c r="AL84" i="30" s="1"/>
  <c r="BJ84" i="30"/>
  <c r="BN84" i="30" s="1"/>
  <c r="BW84" i="30"/>
  <c r="CF84" i="30"/>
  <c r="CM84" i="30" s="1"/>
  <c r="CS84" i="30"/>
  <c r="DX84" i="30"/>
  <c r="ES84" i="30"/>
  <c r="EW84" i="30"/>
  <c r="EP84" i="30" s="1"/>
  <c r="FS84" i="30"/>
  <c r="GE84" i="30"/>
  <c r="GM84" i="30"/>
  <c r="GY84" i="30"/>
  <c r="N85" i="30"/>
  <c r="DI85" i="30"/>
  <c r="EQ85" i="30"/>
  <c r="GA85" i="30"/>
  <c r="GI85" i="30" s="1"/>
  <c r="GW85" i="30"/>
  <c r="HA85" i="30" s="1"/>
  <c r="GT85" i="30" s="1"/>
  <c r="HF86" i="30"/>
  <c r="HJ86" i="30" s="1"/>
  <c r="EV86" i="30"/>
  <c r="EJ86" i="30"/>
  <c r="DS86" i="30"/>
  <c r="V86" i="30"/>
  <c r="N86" i="30"/>
  <c r="BJ86" i="30"/>
  <c r="BN86" i="30" s="1"/>
  <c r="CB86" i="30"/>
  <c r="CG86" i="30"/>
  <c r="CK86" i="30" s="1"/>
  <c r="CY86" i="30"/>
  <c r="DD86" i="30"/>
  <c r="DE86" i="30" s="1"/>
  <c r="EM86" i="30"/>
  <c r="GN86" i="30"/>
  <c r="GR86" i="30" s="1"/>
  <c r="GS86" i="30"/>
  <c r="GT86" i="30"/>
  <c r="HI86" i="30"/>
  <c r="HO86" i="30"/>
  <c r="HS86" i="30" s="1"/>
  <c r="HH87" i="30"/>
  <c r="HC87" i="30" s="1"/>
  <c r="GV87" i="30"/>
  <c r="GF87" i="30"/>
  <c r="GH87" i="30" s="1"/>
  <c r="FT87" i="30"/>
  <c r="EX87" i="30"/>
  <c r="EP87" i="30" s="1"/>
  <c r="DC87" i="30"/>
  <c r="L87" i="30"/>
  <c r="DM87" i="30"/>
  <c r="GE87" i="30"/>
  <c r="GP87" i="30"/>
  <c r="HQ87" i="30"/>
  <c r="HL87" i="30" s="1"/>
  <c r="HR88" i="30"/>
  <c r="DN88" i="30"/>
  <c r="DO88" i="30" s="1"/>
  <c r="BN88" i="30"/>
  <c r="CF88" i="30"/>
  <c r="EW88" i="30"/>
  <c r="EP88" i="30" s="1"/>
  <c r="GB88" i="30"/>
  <c r="HP89" i="30"/>
  <c r="GB89" i="30"/>
  <c r="FP89" i="30"/>
  <c r="BX89" i="30"/>
  <c r="CB89" i="30"/>
  <c r="CI89" i="30"/>
  <c r="CN89" i="30" s="1"/>
  <c r="DY89" i="30"/>
  <c r="EB89" i="30" s="1"/>
  <c r="EY89" i="30"/>
  <c r="GO89" i="30"/>
  <c r="HO89" i="30"/>
  <c r="HS89" i="30" s="1"/>
  <c r="GN91" i="30"/>
  <c r="GR91" i="30" s="1"/>
  <c r="ET91" i="30"/>
  <c r="EL91" i="30"/>
  <c r="CY91" i="30"/>
  <c r="N91" i="30"/>
  <c r="V91" i="30"/>
  <c r="AM91" i="30"/>
  <c r="AQ91" i="30" s="1"/>
  <c r="BI91" i="30"/>
  <c r="CF91" i="30"/>
  <c r="DD91" i="30"/>
  <c r="EM91" i="30"/>
  <c r="EF91" i="30" s="1"/>
  <c r="EW91" i="30"/>
  <c r="FR91" i="30"/>
  <c r="FJ91" i="30" s="1"/>
  <c r="GM91" i="30"/>
  <c r="GS91" i="30"/>
  <c r="HI91" i="30"/>
  <c r="HN91" i="30"/>
  <c r="ET92" i="30"/>
  <c r="EY92" i="30"/>
  <c r="FO92" i="30"/>
  <c r="GO92" i="30"/>
  <c r="GZ92" i="30"/>
  <c r="GS92" i="30" s="1"/>
  <c r="HP92" i="30"/>
  <c r="GQ93" i="30"/>
  <c r="HI93" i="30"/>
  <c r="DD93" i="30"/>
  <c r="GZ93" i="30"/>
  <c r="GS93" i="30" s="1"/>
  <c r="CT93" i="30"/>
  <c r="CG93" i="30"/>
  <c r="CK93" i="30" s="1"/>
  <c r="T93" i="30"/>
  <c r="U93" i="30"/>
  <c r="BN93" i="30"/>
  <c r="CF93" i="30"/>
  <c r="DX93" i="30"/>
  <c r="EW93" i="30"/>
  <c r="GY95" i="30"/>
  <c r="GS95" i="30" s="1"/>
  <c r="GM95" i="30"/>
  <c r="GE95" i="30"/>
  <c r="EW95" i="30"/>
  <c r="ES95" i="30"/>
  <c r="CS95" i="30"/>
  <c r="CF95" i="30"/>
  <c r="CM95" i="30" s="1"/>
  <c r="L95" i="30"/>
  <c r="AL95" i="30" s="1"/>
  <c r="AS95" i="30" s="1"/>
  <c r="HQ95" i="30"/>
  <c r="HE95" i="30"/>
  <c r="GG95" i="30"/>
  <c r="GC95" i="30" s="1"/>
  <c r="FY95" i="30"/>
  <c r="FM95" i="30"/>
  <c r="EM95" i="30"/>
  <c r="EF95" i="30" s="1"/>
  <c r="EI95" i="30"/>
  <c r="DM95" i="30"/>
  <c r="U95" i="30"/>
  <c r="N95" i="30"/>
  <c r="HH95" i="30"/>
  <c r="GV95" i="30"/>
  <c r="GF95" i="30"/>
  <c r="FT95" i="30"/>
  <c r="FS95" i="30" s="1"/>
  <c r="FJ95" i="30" s="1"/>
  <c r="EX95" i="30"/>
  <c r="DC95" i="30"/>
  <c r="GP95" i="30"/>
  <c r="GJ95" i="30" s="1"/>
  <c r="GO96" i="30"/>
  <c r="HG96" i="30"/>
  <c r="GX96" i="30"/>
  <c r="EL96" i="30"/>
  <c r="FQ96" i="30"/>
  <c r="FS96" i="30"/>
  <c r="FN96" i="30"/>
  <c r="HG97" i="30"/>
  <c r="GO97" i="30"/>
  <c r="HP97" i="30"/>
  <c r="GB97" i="30"/>
  <c r="FP97" i="30"/>
  <c r="AL97" i="30"/>
  <c r="AM97" i="30" s="1"/>
  <c r="AQ97" i="30" s="1"/>
  <c r="EV97" i="30"/>
  <c r="ET98" i="30"/>
  <c r="FN126" i="30"/>
  <c r="FQ126" i="30"/>
  <c r="Q86" i="30"/>
  <c r="BI86" i="30"/>
  <c r="BV86" i="30"/>
  <c r="DW86" i="30"/>
  <c r="EA86" i="30"/>
  <c r="DZ86" i="30" s="1"/>
  <c r="EE86" i="30" s="1"/>
  <c r="EN86" i="30"/>
  <c r="FR86" i="30"/>
  <c r="FJ86" i="30" s="1"/>
  <c r="GD86" i="30"/>
  <c r="FV86" i="30" s="1"/>
  <c r="GP86" i="30"/>
  <c r="Q88" i="30"/>
  <c r="BI88" i="30"/>
  <c r="BV88" i="30"/>
  <c r="DW88" i="30"/>
  <c r="EA88" i="30"/>
  <c r="DZ88" i="30" s="1"/>
  <c r="EE88" i="30" s="1"/>
  <c r="EN88" i="30"/>
  <c r="EF88" i="30" s="1"/>
  <c r="FR88" i="30"/>
  <c r="GP88" i="30"/>
  <c r="HK88" i="30" s="1"/>
  <c r="HB88" i="30"/>
  <c r="Q90" i="30"/>
  <c r="BI90" i="30"/>
  <c r="BV90" i="30"/>
  <c r="DW90" i="30"/>
  <c r="EA90" i="30"/>
  <c r="DZ90" i="30" s="1"/>
  <c r="EE90" i="30" s="1"/>
  <c r="EN90" i="30"/>
  <c r="EF90" i="30" s="1"/>
  <c r="FR90" i="30"/>
  <c r="FJ90" i="30" s="1"/>
  <c r="GD90" i="30"/>
  <c r="FV90" i="30" s="1"/>
  <c r="GP90" i="30"/>
  <c r="Q92" i="30"/>
  <c r="BI92" i="30"/>
  <c r="BV92" i="30"/>
  <c r="DW92" i="30"/>
  <c r="EA92" i="30"/>
  <c r="DZ92" i="30" s="1"/>
  <c r="EE92" i="30" s="1"/>
  <c r="EN92" i="30"/>
  <c r="EF92" i="30" s="1"/>
  <c r="FR92" i="30"/>
  <c r="GD92" i="30"/>
  <c r="FV92" i="30" s="1"/>
  <c r="GP92" i="30"/>
  <c r="HK92" i="30" s="1"/>
  <c r="HB92" i="30"/>
  <c r="Q94" i="30"/>
  <c r="BI94" i="30"/>
  <c r="BV94" i="30"/>
  <c r="DN94" i="30"/>
  <c r="DO94" i="30" s="1"/>
  <c r="DP94" i="30" s="1"/>
  <c r="DW94" i="30"/>
  <c r="EA94" i="30"/>
  <c r="DZ94" i="30" s="1"/>
  <c r="EE94" i="30" s="1"/>
  <c r="EN94" i="30"/>
  <c r="FR94" i="30"/>
  <c r="GD94" i="30"/>
  <c r="FV94" i="30" s="1"/>
  <c r="GP94" i="30"/>
  <c r="HB94" i="30"/>
  <c r="HR94" i="30"/>
  <c r="HL94" i="30" s="1"/>
  <c r="T95" i="30"/>
  <c r="S95" i="30" s="1"/>
  <c r="CG95" i="30"/>
  <c r="CK95" i="30" s="1"/>
  <c r="CT95" i="30"/>
  <c r="GZ95" i="30"/>
  <c r="Q96" i="30"/>
  <c r="BI96" i="30"/>
  <c r="BV96" i="30"/>
  <c r="DN96" i="30"/>
  <c r="DW96" i="30"/>
  <c r="EA96" i="30"/>
  <c r="DZ96" i="30" s="1"/>
  <c r="EE96" i="30" s="1"/>
  <c r="EN96" i="30"/>
  <c r="FR96" i="30"/>
  <c r="GP96" i="30"/>
  <c r="HB96" i="30"/>
  <c r="HR96" i="30"/>
  <c r="HL96" i="30" s="1"/>
  <c r="T97" i="30"/>
  <c r="CG97" i="30"/>
  <c r="CT97" i="30"/>
  <c r="GZ97" i="30"/>
  <c r="GS97" i="30" s="1"/>
  <c r="Q98" i="30"/>
  <c r="BI98" i="30"/>
  <c r="BV98" i="30"/>
  <c r="DN98" i="30"/>
  <c r="DO98" i="30" s="1"/>
  <c r="DP98" i="30" s="1"/>
  <c r="DW98" i="30"/>
  <c r="EA98" i="30"/>
  <c r="DZ98" i="30" s="1"/>
  <c r="EE98" i="30" s="1"/>
  <c r="EN98" i="30"/>
  <c r="FR98" i="30"/>
  <c r="GP98" i="30"/>
  <c r="HB98" i="30"/>
  <c r="HR98" i="30"/>
  <c r="T99" i="30"/>
  <c r="CG99" i="30"/>
  <c r="CT99" i="30"/>
  <c r="DC99" i="30"/>
  <c r="EX99" i="30"/>
  <c r="FP99" i="30"/>
  <c r="FT99" i="30"/>
  <c r="GB99" i="30"/>
  <c r="GF99" i="30"/>
  <c r="GV99" i="30"/>
  <c r="GZ99" i="30"/>
  <c r="HH99" i="30"/>
  <c r="HP99" i="30"/>
  <c r="Q100" i="30"/>
  <c r="V100" i="30"/>
  <c r="BI100" i="30"/>
  <c r="BV100" i="30"/>
  <c r="DN100" i="30"/>
  <c r="DO100" i="30" s="1"/>
  <c r="DP100" i="30" s="1"/>
  <c r="DS100" i="30"/>
  <c r="DW100" i="30"/>
  <c r="EA100" i="30"/>
  <c r="DZ100" i="30" s="1"/>
  <c r="EJ100" i="30"/>
  <c r="EN100" i="30"/>
  <c r="EV100" i="30"/>
  <c r="FN100" i="30"/>
  <c r="FR100" i="30"/>
  <c r="GP100" i="30"/>
  <c r="HB100" i="30"/>
  <c r="HF100" i="30"/>
  <c r="HJ100" i="30" s="1"/>
  <c r="HC100" i="30" s="1"/>
  <c r="HR100" i="30"/>
  <c r="T101" i="30"/>
  <c r="CG101" i="30"/>
  <c r="CT101" i="30"/>
  <c r="DC101" i="30"/>
  <c r="EX101" i="30"/>
  <c r="FT101" i="30"/>
  <c r="FS101" i="30" s="1"/>
  <c r="GF101" i="30"/>
  <c r="GV101" i="30"/>
  <c r="GZ101" i="30"/>
  <c r="HH101" i="30"/>
  <c r="HP101" i="30"/>
  <c r="Q102" i="30"/>
  <c r="V102" i="30"/>
  <c r="BI102" i="30"/>
  <c r="BV102" i="30"/>
  <c r="DN102" i="30"/>
  <c r="DS102" i="30"/>
  <c r="DW102" i="30"/>
  <c r="EA102" i="30"/>
  <c r="DZ102" i="30" s="1"/>
  <c r="EJ102" i="30"/>
  <c r="EN102" i="30"/>
  <c r="FN102" i="30"/>
  <c r="FR102" i="30"/>
  <c r="GP102" i="30"/>
  <c r="HB102" i="30"/>
  <c r="HF102" i="30"/>
  <c r="HR102" i="30"/>
  <c r="T103" i="30"/>
  <c r="CG103" i="30"/>
  <c r="CK103" i="30" s="1"/>
  <c r="CT103" i="30"/>
  <c r="DC103" i="30"/>
  <c r="EX103" i="30"/>
  <c r="FP103" i="30"/>
  <c r="FT103" i="30"/>
  <c r="GB103" i="30"/>
  <c r="GF103" i="30"/>
  <c r="GV103" i="30"/>
  <c r="GZ103" i="30"/>
  <c r="HH103" i="30"/>
  <c r="HP103" i="30"/>
  <c r="Q104" i="30"/>
  <c r="V104" i="30"/>
  <c r="BI104" i="30"/>
  <c r="BV104" i="30"/>
  <c r="DN104" i="30"/>
  <c r="DO104" i="30" s="1"/>
  <c r="DP104" i="30" s="1"/>
  <c r="DS104" i="30"/>
  <c r="DW104" i="30"/>
  <c r="EA104" i="30"/>
  <c r="DZ104" i="30" s="1"/>
  <c r="EJ104" i="30"/>
  <c r="EN104" i="30"/>
  <c r="FN104" i="30"/>
  <c r="FR104" i="30"/>
  <c r="GP104" i="30"/>
  <c r="HB104" i="30"/>
  <c r="HF104" i="30"/>
  <c r="HJ104" i="30" s="1"/>
  <c r="HC104" i="30" s="1"/>
  <c r="HR104" i="30"/>
  <c r="T105" i="30"/>
  <c r="CG105" i="30"/>
  <c r="CT105" i="30"/>
  <c r="DC105" i="30"/>
  <c r="EX105" i="30"/>
  <c r="FP105" i="30"/>
  <c r="FT105" i="30"/>
  <c r="FS105" i="30" s="1"/>
  <c r="GB105" i="30"/>
  <c r="GF105" i="30"/>
  <c r="GV105" i="30"/>
  <c r="GZ105" i="30"/>
  <c r="HH105" i="30"/>
  <c r="HP105" i="30"/>
  <c r="Q106" i="30"/>
  <c r="V106" i="30"/>
  <c r="BI106" i="30"/>
  <c r="BV106" i="30"/>
  <c r="DN106" i="30"/>
  <c r="DO106" i="30" s="1"/>
  <c r="DP106" i="30" s="1"/>
  <c r="DS106" i="30"/>
  <c r="DW106" i="30"/>
  <c r="EA106" i="30"/>
  <c r="DZ106" i="30" s="1"/>
  <c r="EJ106" i="30"/>
  <c r="EN106" i="30"/>
  <c r="FN106" i="30"/>
  <c r="FR106" i="30"/>
  <c r="GP106" i="30"/>
  <c r="HB106" i="30"/>
  <c r="HF106" i="30"/>
  <c r="HR106" i="30"/>
  <c r="T107" i="30"/>
  <c r="CG107" i="30"/>
  <c r="CT107" i="30"/>
  <c r="DC107" i="30"/>
  <c r="EX107" i="30"/>
  <c r="FP107" i="30"/>
  <c r="FT107" i="30"/>
  <c r="GB107" i="30"/>
  <c r="GF107" i="30"/>
  <c r="GV107" i="30"/>
  <c r="GZ107" i="30"/>
  <c r="HH107" i="30"/>
  <c r="HP107" i="30"/>
  <c r="Q108" i="30"/>
  <c r="V108" i="30"/>
  <c r="BI108" i="30"/>
  <c r="BV108" i="30"/>
  <c r="DN108" i="30"/>
  <c r="DS108" i="30"/>
  <c r="DW108" i="30"/>
  <c r="EA108" i="30"/>
  <c r="DZ108" i="30" s="1"/>
  <c r="EE108" i="30" s="1"/>
  <c r="EJ108" i="30"/>
  <c r="EN108" i="30"/>
  <c r="EV108" i="30"/>
  <c r="FN108" i="30"/>
  <c r="FR108" i="30"/>
  <c r="GP108" i="30"/>
  <c r="HB108" i="30"/>
  <c r="HF108" i="30"/>
  <c r="HJ108" i="30" s="1"/>
  <c r="HC108" i="30" s="1"/>
  <c r="HR108" i="30"/>
  <c r="T109" i="30"/>
  <c r="CG109" i="30"/>
  <c r="CT109" i="30"/>
  <c r="DC109" i="30"/>
  <c r="EX109" i="30"/>
  <c r="FT109" i="30"/>
  <c r="GF109" i="30"/>
  <c r="GV109" i="30"/>
  <c r="GZ109" i="30"/>
  <c r="HH109" i="30"/>
  <c r="HP109" i="30"/>
  <c r="Q110" i="30"/>
  <c r="V110" i="30"/>
  <c r="BI110" i="30"/>
  <c r="BV110" i="30"/>
  <c r="DN110" i="30"/>
  <c r="DS110" i="30"/>
  <c r="DW110" i="30"/>
  <c r="EA110" i="30"/>
  <c r="DZ110" i="30" s="1"/>
  <c r="EJ110" i="30"/>
  <c r="EN110" i="30"/>
  <c r="FN110" i="30"/>
  <c r="FR110" i="30"/>
  <c r="GP110" i="30"/>
  <c r="HB110" i="30"/>
  <c r="HF110" i="30"/>
  <c r="HR110" i="30"/>
  <c r="T111" i="30"/>
  <c r="CG111" i="30"/>
  <c r="CT111" i="30"/>
  <c r="DC111" i="30"/>
  <c r="EX111" i="30"/>
  <c r="FP111" i="30"/>
  <c r="FT111" i="30"/>
  <c r="FS111" i="30" s="1"/>
  <c r="GB111" i="30"/>
  <c r="GF111" i="30"/>
  <c r="GV111" i="30"/>
  <c r="GZ111" i="30"/>
  <c r="HH111" i="30"/>
  <c r="HP111" i="30"/>
  <c r="Q112" i="30"/>
  <c r="V112" i="30"/>
  <c r="AL112" i="30"/>
  <c r="BI112" i="30"/>
  <c r="BV112" i="30"/>
  <c r="DN112" i="30"/>
  <c r="DO112" i="30" s="1"/>
  <c r="DP112" i="30" s="1"/>
  <c r="DS112" i="30"/>
  <c r="DW112" i="30"/>
  <c r="EA112" i="30"/>
  <c r="DZ112" i="30" s="1"/>
  <c r="EE112" i="30" s="1"/>
  <c r="EJ112" i="30"/>
  <c r="EN112" i="30"/>
  <c r="FN112" i="30"/>
  <c r="FR112" i="30"/>
  <c r="GP112" i="30"/>
  <c r="HB112" i="30"/>
  <c r="HF112" i="30"/>
  <c r="HJ112" i="30" s="1"/>
  <c r="HC112" i="30" s="1"/>
  <c r="HR112" i="30"/>
  <c r="T113" i="30"/>
  <c r="CG113" i="30"/>
  <c r="CK113" i="30" s="1"/>
  <c r="CT113" i="30"/>
  <c r="DC113" i="30"/>
  <c r="EX113" i="30"/>
  <c r="FP113" i="30"/>
  <c r="FT113" i="30"/>
  <c r="GB113" i="30"/>
  <c r="GF113" i="30"/>
  <c r="GV113" i="30"/>
  <c r="GZ113" i="30"/>
  <c r="HH113" i="30"/>
  <c r="HP113" i="30"/>
  <c r="Q114" i="30"/>
  <c r="V114" i="30"/>
  <c r="BI114" i="30"/>
  <c r="BV114" i="30"/>
  <c r="DN114" i="30"/>
  <c r="DS114" i="30"/>
  <c r="DW114" i="30"/>
  <c r="EA114" i="30"/>
  <c r="DZ114" i="30" s="1"/>
  <c r="EE114" i="30" s="1"/>
  <c r="EJ114" i="30"/>
  <c r="EN114" i="30"/>
  <c r="FN114" i="30"/>
  <c r="FR114" i="30"/>
  <c r="GP114" i="30"/>
  <c r="HB114" i="30"/>
  <c r="HF114" i="30"/>
  <c r="HR114" i="30"/>
  <c r="T115" i="30"/>
  <c r="CG115" i="30"/>
  <c r="CT115" i="30"/>
  <c r="DC115" i="30"/>
  <c r="EX115" i="30"/>
  <c r="FP115" i="30"/>
  <c r="FT115" i="30"/>
  <c r="GB115" i="30"/>
  <c r="GF115" i="30"/>
  <c r="GV115" i="30"/>
  <c r="GZ115" i="30"/>
  <c r="HH115" i="30"/>
  <c r="HP115" i="30"/>
  <c r="Q116" i="30"/>
  <c r="V116" i="30"/>
  <c r="BI116" i="30"/>
  <c r="BV116" i="30"/>
  <c r="DN116" i="30"/>
  <c r="DO116" i="30" s="1"/>
  <c r="DP116" i="30" s="1"/>
  <c r="DS116" i="30"/>
  <c r="DW116" i="30"/>
  <c r="EA116" i="30"/>
  <c r="DZ116" i="30" s="1"/>
  <c r="EJ116" i="30"/>
  <c r="EN116" i="30"/>
  <c r="FR116" i="30"/>
  <c r="GP116" i="30"/>
  <c r="HB116" i="30"/>
  <c r="HF116" i="30"/>
  <c r="HJ116" i="30" s="1"/>
  <c r="HC116" i="30" s="1"/>
  <c r="HR116" i="30"/>
  <c r="T117" i="30"/>
  <c r="CG117" i="30"/>
  <c r="CT117" i="30"/>
  <c r="DC117" i="30"/>
  <c r="EX117" i="30"/>
  <c r="FT117" i="30"/>
  <c r="GF117" i="30"/>
  <c r="GV117" i="30"/>
  <c r="GZ117" i="30"/>
  <c r="HH117" i="30"/>
  <c r="HP117" i="30"/>
  <c r="Q118" i="30"/>
  <c r="V118" i="30"/>
  <c r="AL118" i="30"/>
  <c r="BI118" i="30"/>
  <c r="BV118" i="30"/>
  <c r="DN118" i="30"/>
  <c r="DS118" i="30"/>
  <c r="DW118" i="30"/>
  <c r="EA118" i="30"/>
  <c r="DZ118" i="30" s="1"/>
  <c r="EJ118" i="30"/>
  <c r="EL118" i="30" s="1"/>
  <c r="EN118" i="30"/>
  <c r="FN118" i="30"/>
  <c r="FR118" i="30"/>
  <c r="GP118" i="30"/>
  <c r="HB118" i="30"/>
  <c r="HF118" i="30"/>
  <c r="HR118" i="30"/>
  <c r="T119" i="30"/>
  <c r="CG119" i="30"/>
  <c r="CT119" i="30"/>
  <c r="DC119" i="30"/>
  <c r="EX119" i="30"/>
  <c r="FP119" i="30"/>
  <c r="FT119" i="30"/>
  <c r="GB119" i="30"/>
  <c r="GF119" i="30"/>
  <c r="GV119" i="30"/>
  <c r="GZ119" i="30"/>
  <c r="HH119" i="30"/>
  <c r="J120" i="30"/>
  <c r="FF120" i="30" s="1"/>
  <c r="Q120" i="30"/>
  <c r="BJ120" i="30"/>
  <c r="BV120" i="30"/>
  <c r="CB120" i="30"/>
  <c r="CS120" i="30"/>
  <c r="DW120" i="30"/>
  <c r="EI120" i="30"/>
  <c r="EN120" i="30"/>
  <c r="ES120" i="30"/>
  <c r="EY120" i="30"/>
  <c r="FY120" i="30"/>
  <c r="GY120" i="30"/>
  <c r="HO120" i="30"/>
  <c r="HS120" i="30" s="1"/>
  <c r="L121" i="30"/>
  <c r="T121" i="30"/>
  <c r="EK121" i="30"/>
  <c r="EU121" i="30"/>
  <c r="GA121" i="30"/>
  <c r="GH121" i="30"/>
  <c r="HO122" i="30"/>
  <c r="HS122" i="30" s="1"/>
  <c r="HL122" i="30" s="1"/>
  <c r="GA122" i="30"/>
  <c r="FO122" i="30"/>
  <c r="ET122" i="30"/>
  <c r="CY122" i="30"/>
  <c r="N122" i="30"/>
  <c r="BI122" i="30"/>
  <c r="CF122" i="30"/>
  <c r="CM122" i="30" s="1"/>
  <c r="DD122" i="30"/>
  <c r="EA122" i="30"/>
  <c r="DZ122" i="30" s="1"/>
  <c r="EE122" i="30" s="1"/>
  <c r="EM122" i="30"/>
  <c r="EW122" i="30"/>
  <c r="FC122" i="30"/>
  <c r="FT122" i="30"/>
  <c r="FY122" i="30"/>
  <c r="GZ122" i="30"/>
  <c r="HE122" i="30"/>
  <c r="HI123" i="30"/>
  <c r="DD123" i="30"/>
  <c r="L123" i="30"/>
  <c r="T123" i="30"/>
  <c r="AL123" i="30"/>
  <c r="BN123" i="30"/>
  <c r="BX123" i="30"/>
  <c r="BY123" i="30" s="1"/>
  <c r="CK123" i="30"/>
  <c r="DN123" i="30"/>
  <c r="DY123" i="30"/>
  <c r="EB123" i="30" s="1"/>
  <c r="EK123" i="30"/>
  <c r="GF123" i="30"/>
  <c r="GQ123" i="30"/>
  <c r="GV123" i="30"/>
  <c r="HR123" i="30"/>
  <c r="N124" i="30"/>
  <c r="BI124" i="30"/>
  <c r="BP124" i="30" s="1"/>
  <c r="CG124" i="30"/>
  <c r="EA124" i="30"/>
  <c r="DZ124" i="30" s="1"/>
  <c r="EE124" i="30" s="1"/>
  <c r="EM124" i="30"/>
  <c r="EX124" i="30"/>
  <c r="FM124" i="30"/>
  <c r="FR124" i="30"/>
  <c r="GX124" i="30"/>
  <c r="HN124" i="30"/>
  <c r="HQ125" i="30"/>
  <c r="HE125" i="30"/>
  <c r="GS125" i="30"/>
  <c r="GG125" i="30"/>
  <c r="FY125" i="30"/>
  <c r="FM125" i="30"/>
  <c r="EM125" i="30"/>
  <c r="EI125" i="30"/>
  <c r="DM125" i="30"/>
  <c r="CM125" i="30"/>
  <c r="U125" i="30"/>
  <c r="N125" i="30"/>
  <c r="BW125" i="30"/>
  <c r="BX125" i="30" s="1"/>
  <c r="CT125" i="30"/>
  <c r="DS125" i="30"/>
  <c r="DX125" i="30"/>
  <c r="DY125" i="30" s="1"/>
  <c r="EB125" i="30" s="1"/>
  <c r="EJ125" i="30"/>
  <c r="ET125" i="30"/>
  <c r="FO125" i="30"/>
  <c r="FT125" i="30"/>
  <c r="GE125" i="30"/>
  <c r="GP125" i="30"/>
  <c r="HF125" i="30"/>
  <c r="HJ125" i="30" s="1"/>
  <c r="U126" i="30"/>
  <c r="S126" i="30" s="1"/>
  <c r="DC126" i="30"/>
  <c r="EI126" i="30"/>
  <c r="FY126" i="30"/>
  <c r="DG128" i="30"/>
  <c r="CZ128" i="30" s="1"/>
  <c r="V129" i="30"/>
  <c r="BI129" i="30"/>
  <c r="EA129" i="30"/>
  <c r="DZ129" i="30" s="1"/>
  <c r="FR129" i="30"/>
  <c r="HF130" i="30"/>
  <c r="EV130" i="30"/>
  <c r="EJ130" i="30"/>
  <c r="DS130" i="30"/>
  <c r="AL130" i="30"/>
  <c r="AS130" i="30" s="1"/>
  <c r="V130" i="30"/>
  <c r="GW130" i="30"/>
  <c r="EY130" i="30"/>
  <c r="EU130" i="30"/>
  <c r="DI130" i="30"/>
  <c r="N130" i="30"/>
  <c r="HO130" i="30"/>
  <c r="HS130" i="30" s="1"/>
  <c r="GA130" i="30"/>
  <c r="FO130" i="30"/>
  <c r="EK130" i="30"/>
  <c r="CB130" i="30"/>
  <c r="GN130" i="30"/>
  <c r="HP130" i="30"/>
  <c r="Q131" i="30"/>
  <c r="BV131" i="30"/>
  <c r="DW131" i="30"/>
  <c r="EN131" i="30"/>
  <c r="GX134" i="30"/>
  <c r="GO134" i="30"/>
  <c r="HP134" i="30"/>
  <c r="GB134" i="30"/>
  <c r="FP134" i="30"/>
  <c r="HG134" i="30"/>
  <c r="HJ134" i="30" s="1"/>
  <c r="HC134" i="30" s="1"/>
  <c r="GO142" i="30"/>
  <c r="GB142" i="30"/>
  <c r="CI154" i="30"/>
  <c r="S94" i="30"/>
  <c r="BJ94" i="30"/>
  <c r="BN94" i="30" s="1"/>
  <c r="BW94" i="30"/>
  <c r="CF94" i="30"/>
  <c r="CK94" i="30"/>
  <c r="DX94" i="30"/>
  <c r="EW94" i="30"/>
  <c r="EP94" i="30" s="1"/>
  <c r="GQ94" i="30"/>
  <c r="HK94" i="30" s="1"/>
  <c r="HM94" i="30" s="1"/>
  <c r="DD95" i="30"/>
  <c r="HI95" i="30"/>
  <c r="S96" i="30"/>
  <c r="BJ96" i="30"/>
  <c r="BN96" i="30" s="1"/>
  <c r="BW96" i="30"/>
  <c r="CF96" i="30"/>
  <c r="CK96" i="30"/>
  <c r="DO96" i="30"/>
  <c r="DP96" i="30" s="1"/>
  <c r="DX96" i="30"/>
  <c r="EW96" i="30"/>
  <c r="EP96" i="30" s="1"/>
  <c r="GQ96" i="30"/>
  <c r="DD97" i="30"/>
  <c r="HI97" i="30"/>
  <c r="S98" i="30"/>
  <c r="BJ98" i="30"/>
  <c r="BN98" i="30" s="1"/>
  <c r="BW98" i="30"/>
  <c r="CF98" i="30"/>
  <c r="CK98" i="30"/>
  <c r="DX98" i="30"/>
  <c r="EW98" i="30"/>
  <c r="EP98" i="30" s="1"/>
  <c r="GQ98" i="30"/>
  <c r="HK98" i="30" s="1"/>
  <c r="N99" i="30"/>
  <c r="U99" i="30"/>
  <c r="AS99" i="30"/>
  <c r="DD99" i="30"/>
  <c r="DM99" i="30"/>
  <c r="EI99" i="30"/>
  <c r="EM99" i="30"/>
  <c r="FM99" i="30"/>
  <c r="FY99" i="30"/>
  <c r="GG99" i="30"/>
  <c r="GC99" i="30" s="1"/>
  <c r="GO99" i="30"/>
  <c r="HE99" i="30"/>
  <c r="HI99" i="30"/>
  <c r="HB99" i="30" s="1"/>
  <c r="HQ99" i="30"/>
  <c r="HL99" i="30" s="1"/>
  <c r="L100" i="30"/>
  <c r="AL100" i="30" s="1"/>
  <c r="S100" i="30"/>
  <c r="BJ100" i="30"/>
  <c r="BN100" i="30" s="1"/>
  <c r="BW100" i="30"/>
  <c r="CB100" i="30"/>
  <c r="CF100" i="30"/>
  <c r="CK100" i="30"/>
  <c r="DX100" i="30"/>
  <c r="EK100" i="30"/>
  <c r="EW100" i="30"/>
  <c r="EP100" i="30" s="1"/>
  <c r="FO100" i="30"/>
  <c r="FS100" i="30"/>
  <c r="GA100" i="30"/>
  <c r="GQ100" i="30"/>
  <c r="HO100" i="30"/>
  <c r="HS100" i="30" s="1"/>
  <c r="N101" i="30"/>
  <c r="U101" i="30"/>
  <c r="DD101" i="30"/>
  <c r="DM101" i="30"/>
  <c r="EI101" i="30"/>
  <c r="EM101" i="30"/>
  <c r="FM101" i="30"/>
  <c r="FY101" i="30"/>
  <c r="GG101" i="30"/>
  <c r="GC101" i="30" s="1"/>
  <c r="HE101" i="30"/>
  <c r="HI101" i="30"/>
  <c r="HB101" i="30" s="1"/>
  <c r="HQ101" i="30"/>
  <c r="L102" i="30"/>
  <c r="AL102" i="30" s="1"/>
  <c r="S102" i="30"/>
  <c r="BJ102" i="30"/>
  <c r="BN102" i="30" s="1"/>
  <c r="BW102" i="30"/>
  <c r="CB102" i="30"/>
  <c r="CF102" i="30"/>
  <c r="CK102" i="30"/>
  <c r="DO102" i="30"/>
  <c r="DP102" i="30" s="1"/>
  <c r="DX102" i="30"/>
  <c r="EK102" i="30"/>
  <c r="EW102" i="30"/>
  <c r="EP102" i="30" s="1"/>
  <c r="FO102" i="30"/>
  <c r="FU102" i="30" s="1"/>
  <c r="FS102" i="30"/>
  <c r="GA102" i="30"/>
  <c r="GQ102" i="30"/>
  <c r="HK102" i="30" s="1"/>
  <c r="HO102" i="30"/>
  <c r="HS102" i="30" s="1"/>
  <c r="N103" i="30"/>
  <c r="U103" i="30"/>
  <c r="DD103" i="30"/>
  <c r="DM103" i="30"/>
  <c r="EI103" i="30"/>
  <c r="EM103" i="30"/>
  <c r="FM103" i="30"/>
  <c r="FY103" i="30"/>
  <c r="GG103" i="30"/>
  <c r="GC103" i="30" s="1"/>
  <c r="GO103" i="30"/>
  <c r="HE103" i="30"/>
  <c r="HI103" i="30"/>
  <c r="HB103" i="30" s="1"/>
  <c r="HQ103" i="30"/>
  <c r="L104" i="30"/>
  <c r="AL104" i="30" s="1"/>
  <c r="S104" i="30"/>
  <c r="BJ104" i="30"/>
  <c r="BN104" i="30" s="1"/>
  <c r="BW104" i="30"/>
  <c r="CB104" i="30"/>
  <c r="CF104" i="30"/>
  <c r="CK104" i="30"/>
  <c r="DX104" i="30"/>
  <c r="EK104" i="30"/>
  <c r="EW104" i="30"/>
  <c r="EP104" i="30" s="1"/>
  <c r="FO104" i="30"/>
  <c r="FS104" i="30"/>
  <c r="GA104" i="30"/>
  <c r="GQ104" i="30"/>
  <c r="HK104" i="30" s="1"/>
  <c r="HO104" i="30"/>
  <c r="HS104" i="30" s="1"/>
  <c r="N105" i="30"/>
  <c r="U105" i="30"/>
  <c r="DD105" i="30"/>
  <c r="DM105" i="30"/>
  <c r="EI105" i="30"/>
  <c r="EM105" i="30"/>
  <c r="FM105" i="30"/>
  <c r="FY105" i="30"/>
  <c r="GG105" i="30"/>
  <c r="GC105" i="30" s="1"/>
  <c r="GO105" i="30"/>
  <c r="HE105" i="30"/>
  <c r="HI105" i="30"/>
  <c r="HQ105" i="30"/>
  <c r="L106" i="30"/>
  <c r="AL106" i="30" s="1"/>
  <c r="S106" i="30"/>
  <c r="BJ106" i="30"/>
  <c r="BN106" i="30" s="1"/>
  <c r="BW106" i="30"/>
  <c r="CB106" i="30"/>
  <c r="CF106" i="30"/>
  <c r="DX106" i="30"/>
  <c r="EK106" i="30"/>
  <c r="EW106" i="30"/>
  <c r="EP106" i="30" s="1"/>
  <c r="FO106" i="30"/>
  <c r="FS106" i="30"/>
  <c r="FJ106" i="30" s="1"/>
  <c r="GA106" i="30"/>
  <c r="GQ106" i="30"/>
  <c r="HO106" i="30"/>
  <c r="HS106" i="30" s="1"/>
  <c r="N107" i="30"/>
  <c r="U107" i="30"/>
  <c r="DD107" i="30"/>
  <c r="DM107" i="30"/>
  <c r="EI107" i="30"/>
  <c r="EM107" i="30"/>
  <c r="FM107" i="30"/>
  <c r="FY107" i="30"/>
  <c r="GG107" i="30"/>
  <c r="GC107" i="30" s="1"/>
  <c r="GO107" i="30"/>
  <c r="HE107" i="30"/>
  <c r="HI107" i="30"/>
  <c r="HQ107" i="30"/>
  <c r="HL107" i="30" s="1"/>
  <c r="L108" i="30"/>
  <c r="AL108" i="30" s="1"/>
  <c r="S108" i="30"/>
  <c r="BJ108" i="30"/>
  <c r="BN108" i="30" s="1"/>
  <c r="BW108" i="30"/>
  <c r="CB108" i="30"/>
  <c r="CF108" i="30"/>
  <c r="CK108" i="30"/>
  <c r="DO108" i="30"/>
  <c r="DP108" i="30" s="1"/>
  <c r="DX108" i="30"/>
  <c r="EK108" i="30"/>
  <c r="EW108" i="30"/>
  <c r="EP108" i="30" s="1"/>
  <c r="FO108" i="30"/>
  <c r="FU108" i="30" s="1"/>
  <c r="FS108" i="30"/>
  <c r="GA108" i="30"/>
  <c r="GQ108" i="30"/>
  <c r="HK108" i="30" s="1"/>
  <c r="HO108" i="30"/>
  <c r="HS108" i="30" s="1"/>
  <c r="N109" i="30"/>
  <c r="U109" i="30"/>
  <c r="DD109" i="30"/>
  <c r="DM109" i="30"/>
  <c r="EI109" i="30"/>
  <c r="EM109" i="30"/>
  <c r="FM109" i="30"/>
  <c r="FY109" i="30"/>
  <c r="GG109" i="30"/>
  <c r="GC109" i="30" s="1"/>
  <c r="HE109" i="30"/>
  <c r="HI109" i="30"/>
  <c r="HB109" i="30" s="1"/>
  <c r="HQ109" i="30"/>
  <c r="HL109" i="30" s="1"/>
  <c r="L110" i="30"/>
  <c r="AL110" i="30" s="1"/>
  <c r="S110" i="30"/>
  <c r="BJ110" i="30"/>
  <c r="BN110" i="30" s="1"/>
  <c r="BW110" i="30"/>
  <c r="CB110" i="30"/>
  <c r="CF110" i="30"/>
  <c r="CK110" i="30"/>
  <c r="DO110" i="30"/>
  <c r="DP110" i="30" s="1"/>
  <c r="DX110" i="30"/>
  <c r="EK110" i="30"/>
  <c r="EW110" i="30"/>
  <c r="EP110" i="30" s="1"/>
  <c r="FO110" i="30"/>
  <c r="FU110" i="30" s="1"/>
  <c r="FS110" i="30"/>
  <c r="FJ110" i="30" s="1"/>
  <c r="GA110" i="30"/>
  <c r="GQ110" i="30"/>
  <c r="HO110" i="30"/>
  <c r="HS110" i="30" s="1"/>
  <c r="N111" i="30"/>
  <c r="U111" i="30"/>
  <c r="AS111" i="30"/>
  <c r="DD111" i="30"/>
  <c r="DM111" i="30"/>
  <c r="EI111" i="30"/>
  <c r="EM111" i="30"/>
  <c r="FM111" i="30"/>
  <c r="FY111" i="30"/>
  <c r="GG111" i="30"/>
  <c r="GC111" i="30" s="1"/>
  <c r="GO111" i="30"/>
  <c r="HE111" i="30"/>
  <c r="HI111" i="30"/>
  <c r="HQ111" i="30"/>
  <c r="L112" i="30"/>
  <c r="AM112" i="30"/>
  <c r="AQ112" i="30" s="1"/>
  <c r="BJ112" i="30"/>
  <c r="BN112" i="30" s="1"/>
  <c r="BW112" i="30"/>
  <c r="CB112" i="30"/>
  <c r="CF112" i="30"/>
  <c r="CK112" i="30"/>
  <c r="DX112" i="30"/>
  <c r="EK112" i="30"/>
  <c r="EW112" i="30"/>
  <c r="EP112" i="30" s="1"/>
  <c r="FO112" i="30"/>
  <c r="FU112" i="30" s="1"/>
  <c r="FS112" i="30"/>
  <c r="GA112" i="30"/>
  <c r="GQ112" i="30"/>
  <c r="HK112" i="30" s="1"/>
  <c r="HO112" i="30"/>
  <c r="HS112" i="30" s="1"/>
  <c r="N113" i="30"/>
  <c r="U113" i="30"/>
  <c r="DD113" i="30"/>
  <c r="DM113" i="30"/>
  <c r="EI113" i="30"/>
  <c r="EM113" i="30"/>
  <c r="FM113" i="30"/>
  <c r="FY113" i="30"/>
  <c r="GG113" i="30"/>
  <c r="GC113" i="30" s="1"/>
  <c r="GO113" i="30"/>
  <c r="HE113" i="30"/>
  <c r="HI113" i="30"/>
  <c r="HQ113" i="30"/>
  <c r="HL113" i="30" s="1"/>
  <c r="L114" i="30"/>
  <c r="AL114" i="30" s="1"/>
  <c r="S114" i="30"/>
  <c r="BJ114" i="30"/>
  <c r="BN114" i="30" s="1"/>
  <c r="BW114" i="30"/>
  <c r="CB114" i="30"/>
  <c r="CF114" i="30"/>
  <c r="CK114" i="30"/>
  <c r="DO114" i="30"/>
  <c r="DP114" i="30" s="1"/>
  <c r="DX114" i="30"/>
  <c r="EK114" i="30"/>
  <c r="EW114" i="30"/>
  <c r="EP114" i="30" s="1"/>
  <c r="FO114" i="30"/>
  <c r="FU114" i="30" s="1"/>
  <c r="FS114" i="30"/>
  <c r="GA114" i="30"/>
  <c r="GQ114" i="30"/>
  <c r="HK114" i="30" s="1"/>
  <c r="HO114" i="30"/>
  <c r="HS114" i="30" s="1"/>
  <c r="N115" i="30"/>
  <c r="U115" i="30"/>
  <c r="DD115" i="30"/>
  <c r="DM115" i="30"/>
  <c r="EI115" i="30"/>
  <c r="EM115" i="30"/>
  <c r="FM115" i="30"/>
  <c r="FY115" i="30"/>
  <c r="GG115" i="30"/>
  <c r="GC115" i="30" s="1"/>
  <c r="GO115" i="30"/>
  <c r="HE115" i="30"/>
  <c r="HI115" i="30"/>
  <c r="HQ115" i="30"/>
  <c r="HL115" i="30" s="1"/>
  <c r="L116" i="30"/>
  <c r="AL116" i="30" s="1"/>
  <c r="S116" i="30"/>
  <c r="BJ116" i="30"/>
  <c r="BN116" i="30" s="1"/>
  <c r="BW116" i="30"/>
  <c r="CB116" i="30"/>
  <c r="CF116" i="30"/>
  <c r="CK116" i="30"/>
  <c r="DX116" i="30"/>
  <c r="EK116" i="30"/>
  <c r="EW116" i="30"/>
  <c r="EP116" i="30" s="1"/>
  <c r="FO116" i="30"/>
  <c r="GA116" i="30"/>
  <c r="GQ116" i="30"/>
  <c r="HK116" i="30" s="1"/>
  <c r="HO116" i="30"/>
  <c r="HS116" i="30" s="1"/>
  <c r="N117" i="30"/>
  <c r="U117" i="30"/>
  <c r="DD117" i="30"/>
  <c r="DM117" i="30"/>
  <c r="EI117" i="30"/>
  <c r="EM117" i="30"/>
  <c r="FM117" i="30"/>
  <c r="FY117" i="30"/>
  <c r="GG117" i="30"/>
  <c r="GC117" i="30" s="1"/>
  <c r="HE117" i="30"/>
  <c r="HI117" i="30"/>
  <c r="HQ117" i="30"/>
  <c r="HL117" i="30" s="1"/>
  <c r="L118" i="30"/>
  <c r="S118" i="30"/>
  <c r="AM118" i="30"/>
  <c r="AQ118" i="30" s="1"/>
  <c r="BJ118" i="30"/>
  <c r="BN118" i="30" s="1"/>
  <c r="BW118" i="30"/>
  <c r="CB118" i="30"/>
  <c r="CF118" i="30"/>
  <c r="DO118" i="30"/>
  <c r="DP118" i="30" s="1"/>
  <c r="DX118" i="30"/>
  <c r="EK118" i="30"/>
  <c r="EW118" i="30"/>
  <c r="EP118" i="30" s="1"/>
  <c r="FO118" i="30"/>
  <c r="FS118" i="30"/>
  <c r="FJ118" i="30" s="1"/>
  <c r="GA118" i="30"/>
  <c r="GQ118" i="30"/>
  <c r="HK118" i="30" s="1"/>
  <c r="HO118" i="30"/>
  <c r="HS118" i="30" s="1"/>
  <c r="N119" i="30"/>
  <c r="U119" i="30"/>
  <c r="AS119" i="30"/>
  <c r="DD119" i="30"/>
  <c r="DM119" i="30"/>
  <c r="EI119" i="30"/>
  <c r="EM119" i="30"/>
  <c r="FM119" i="30"/>
  <c r="FY119" i="30"/>
  <c r="GG119" i="30"/>
  <c r="GC119" i="30" s="1"/>
  <c r="GO119" i="30"/>
  <c r="HE119" i="30"/>
  <c r="HI119" i="30"/>
  <c r="HH120" i="30"/>
  <c r="GV120" i="30"/>
  <c r="GF120" i="30"/>
  <c r="GH120" i="30" s="1"/>
  <c r="FZ120" i="30" s="1"/>
  <c r="FT120" i="30"/>
  <c r="EX120" i="30"/>
  <c r="DC120" i="30"/>
  <c r="L120" i="30"/>
  <c r="BW120" i="30"/>
  <c r="DM120" i="30"/>
  <c r="DS120" i="30"/>
  <c r="EJ120" i="30"/>
  <c r="EU120" i="30"/>
  <c r="FO120" i="30"/>
  <c r="GE120" i="30"/>
  <c r="GP120" i="30"/>
  <c r="HQ120" i="30"/>
  <c r="HR121" i="30"/>
  <c r="DN121" i="30"/>
  <c r="DO121" i="30" s="1"/>
  <c r="J121" i="30"/>
  <c r="FF121" i="30" s="1"/>
  <c r="CF121" i="30"/>
  <c r="DE121" i="30"/>
  <c r="DF121" i="30" s="1"/>
  <c r="DI121" i="30"/>
  <c r="EW121" i="30"/>
  <c r="EP121" i="30" s="1"/>
  <c r="FQ121" i="30"/>
  <c r="J122" i="30"/>
  <c r="Q122" i="30"/>
  <c r="BV122" i="30"/>
  <c r="CS122" i="30"/>
  <c r="DW122" i="30"/>
  <c r="EI122" i="30"/>
  <c r="EN122" i="30"/>
  <c r="ES122" i="30"/>
  <c r="GF122" i="30"/>
  <c r="GP122" i="30"/>
  <c r="GV122" i="30"/>
  <c r="GW123" i="30"/>
  <c r="HA123" i="30" s="1"/>
  <c r="GT123" i="30" s="1"/>
  <c r="EY123" i="30"/>
  <c r="EU123" i="30"/>
  <c r="DI123" i="30"/>
  <c r="V123" i="30"/>
  <c r="BI123" i="30"/>
  <c r="CF123" i="30"/>
  <c r="DC123" i="30"/>
  <c r="EA123" i="30"/>
  <c r="DZ123" i="30" s="1"/>
  <c r="EE123" i="30" s="1"/>
  <c r="EW123" i="30"/>
  <c r="FR123" i="30"/>
  <c r="GM123" i="30"/>
  <c r="HH123" i="30"/>
  <c r="HB123" i="30" s="1"/>
  <c r="Q124" i="30"/>
  <c r="BV124" i="30"/>
  <c r="DW124" i="30"/>
  <c r="EI124" i="30"/>
  <c r="EN124" i="30"/>
  <c r="FT124" i="30"/>
  <c r="FS124" i="30" s="1"/>
  <c r="FJ124" i="30" s="1"/>
  <c r="FY124" i="30"/>
  <c r="GO124" i="30"/>
  <c r="HP124" i="30"/>
  <c r="HI125" i="30"/>
  <c r="HC125" i="30" s="1"/>
  <c r="DD125" i="30"/>
  <c r="DE125" i="30" s="1"/>
  <c r="L125" i="30"/>
  <c r="T125" i="30"/>
  <c r="DN125" i="30"/>
  <c r="EF125" i="30"/>
  <c r="EK125" i="30"/>
  <c r="EV125" i="30"/>
  <c r="GQ125" i="30"/>
  <c r="HK125" i="30" s="1"/>
  <c r="HR125" i="30"/>
  <c r="DM126" i="30"/>
  <c r="GB126" i="30"/>
  <c r="GX128" i="30"/>
  <c r="GO128" i="30"/>
  <c r="HG128" i="30"/>
  <c r="FP128" i="30"/>
  <c r="HH129" i="30"/>
  <c r="GV129" i="30"/>
  <c r="GF129" i="30"/>
  <c r="FT129" i="30"/>
  <c r="FS129" i="30" s="1"/>
  <c r="EX129" i="30"/>
  <c r="DC129" i="30"/>
  <c r="BP129" i="30"/>
  <c r="GY129" i="30"/>
  <c r="GS129" i="30" s="1"/>
  <c r="GM129" i="30"/>
  <c r="GE129" i="30"/>
  <c r="EW129" i="30"/>
  <c r="ES129" i="30"/>
  <c r="CS129" i="30"/>
  <c r="CF129" i="30"/>
  <c r="CM129" i="30" s="1"/>
  <c r="L129" i="30"/>
  <c r="AL129" i="30" s="1"/>
  <c r="AS129" i="30" s="1"/>
  <c r="HQ129" i="30"/>
  <c r="HE129" i="30"/>
  <c r="GG129" i="30"/>
  <c r="GC129" i="30" s="1"/>
  <c r="FY129" i="30"/>
  <c r="FM129" i="30"/>
  <c r="EM129" i="30"/>
  <c r="EI129" i="30"/>
  <c r="DM129" i="30"/>
  <c r="U129" i="30"/>
  <c r="N129" i="30"/>
  <c r="HP129" i="30"/>
  <c r="GB129" i="30"/>
  <c r="FP129" i="30"/>
  <c r="HG129" i="30"/>
  <c r="HJ129" i="30" s="1"/>
  <c r="GO129" i="30"/>
  <c r="EL130" i="30"/>
  <c r="BI131" i="30"/>
  <c r="GX132" i="30"/>
  <c r="GO132" i="30"/>
  <c r="HP132" i="30"/>
  <c r="GB132" i="30"/>
  <c r="FP132" i="30"/>
  <c r="HG132" i="30"/>
  <c r="HJ132" i="30" s="1"/>
  <c r="HC132" i="30" s="1"/>
  <c r="GX140" i="30"/>
  <c r="GO140" i="30"/>
  <c r="HP140" i="30"/>
  <c r="GB140" i="30"/>
  <c r="FP140" i="30"/>
  <c r="HG140" i="30"/>
  <c r="GX146" i="30"/>
  <c r="GO146" i="30"/>
  <c r="HP146" i="30"/>
  <c r="GB146" i="30"/>
  <c r="FP146" i="30"/>
  <c r="HG146" i="30"/>
  <c r="HJ146" i="30" s="1"/>
  <c r="HC146" i="30" s="1"/>
  <c r="Q99" i="30"/>
  <c r="BI99" i="30"/>
  <c r="BP99" i="30" s="1"/>
  <c r="BV99" i="30"/>
  <c r="DW99" i="30"/>
  <c r="EA99" i="30"/>
  <c r="DZ99" i="30" s="1"/>
  <c r="EE99" i="30" s="1"/>
  <c r="EN99" i="30"/>
  <c r="EF99" i="30" s="1"/>
  <c r="FR99" i="30"/>
  <c r="GP99" i="30"/>
  <c r="HK99" i="30" s="1"/>
  <c r="HM99" i="30" s="1"/>
  <c r="GX99" i="30"/>
  <c r="HN99" i="30"/>
  <c r="CY100" i="30"/>
  <c r="EL100" i="30"/>
  <c r="ET100" i="30"/>
  <c r="GN100" i="30"/>
  <c r="GR100" i="30" s="1"/>
  <c r="Q101" i="30"/>
  <c r="BI101" i="30"/>
  <c r="BV101" i="30"/>
  <c r="DW101" i="30"/>
  <c r="EA101" i="30"/>
  <c r="DZ101" i="30" s="1"/>
  <c r="EE101" i="30" s="1"/>
  <c r="EN101" i="30"/>
  <c r="EF101" i="30" s="1"/>
  <c r="FR101" i="30"/>
  <c r="GP101" i="30"/>
  <c r="HK101" i="30" s="1"/>
  <c r="HN101" i="30"/>
  <c r="CY102" i="30"/>
  <c r="EL102" i="30"/>
  <c r="ET102" i="30"/>
  <c r="EV102" i="30" s="1"/>
  <c r="GN102" i="30"/>
  <c r="GR102" i="30" s="1"/>
  <c r="Q103" i="30"/>
  <c r="BI103" i="30"/>
  <c r="BP103" i="30" s="1"/>
  <c r="BV103" i="30"/>
  <c r="DW103" i="30"/>
  <c r="EA103" i="30"/>
  <c r="DZ103" i="30" s="1"/>
  <c r="EE103" i="30" s="1"/>
  <c r="EN103" i="30"/>
  <c r="FR103" i="30"/>
  <c r="GP103" i="30"/>
  <c r="HK103" i="30" s="1"/>
  <c r="GX103" i="30"/>
  <c r="HN103" i="30"/>
  <c r="CY104" i="30"/>
  <c r="EL104" i="30"/>
  <c r="ET104" i="30"/>
  <c r="EV104" i="30" s="1"/>
  <c r="GN104" i="30"/>
  <c r="GR104" i="30" s="1"/>
  <c r="Q105" i="30"/>
  <c r="BI105" i="30"/>
  <c r="BV105" i="30"/>
  <c r="DW105" i="30"/>
  <c r="EA105" i="30"/>
  <c r="DZ105" i="30" s="1"/>
  <c r="EE105" i="30" s="1"/>
  <c r="EN105" i="30"/>
  <c r="EF105" i="30" s="1"/>
  <c r="FR105" i="30"/>
  <c r="GP105" i="30"/>
  <c r="HK105" i="30" s="1"/>
  <c r="GX105" i="30"/>
  <c r="HB105" i="30"/>
  <c r="HN105" i="30"/>
  <c r="CY106" i="30"/>
  <c r="EL106" i="30"/>
  <c r="ET106" i="30"/>
  <c r="GN106" i="30"/>
  <c r="Q107" i="30"/>
  <c r="BI107" i="30"/>
  <c r="BP107" i="30" s="1"/>
  <c r="BV107" i="30"/>
  <c r="DW107" i="30"/>
  <c r="EA107" i="30"/>
  <c r="DZ107" i="30" s="1"/>
  <c r="EE107" i="30" s="1"/>
  <c r="EN107" i="30"/>
  <c r="EF107" i="30" s="1"/>
  <c r="FR107" i="30"/>
  <c r="GP107" i="30"/>
  <c r="HK107" i="30" s="1"/>
  <c r="HM107" i="30" s="1"/>
  <c r="GX107" i="30"/>
  <c r="HN107" i="30"/>
  <c r="CY108" i="30"/>
  <c r="EL108" i="30"/>
  <c r="ET108" i="30"/>
  <c r="GN108" i="30"/>
  <c r="GR108" i="30" s="1"/>
  <c r="Q109" i="30"/>
  <c r="BI109" i="30"/>
  <c r="BV109" i="30"/>
  <c r="DW109" i="30"/>
  <c r="EA109" i="30"/>
  <c r="DZ109" i="30" s="1"/>
  <c r="EE109" i="30" s="1"/>
  <c r="EN109" i="30"/>
  <c r="EF109" i="30" s="1"/>
  <c r="FR109" i="30"/>
  <c r="GP109" i="30"/>
  <c r="HK109" i="30" s="1"/>
  <c r="HM109" i="30" s="1"/>
  <c r="GX109" i="30"/>
  <c r="HN109" i="30"/>
  <c r="CY110" i="30"/>
  <c r="EL110" i="30"/>
  <c r="ET110" i="30"/>
  <c r="EV110" i="30" s="1"/>
  <c r="GN110" i="30"/>
  <c r="GR110" i="30" s="1"/>
  <c r="Q111" i="30"/>
  <c r="BI111" i="30"/>
  <c r="BP111" i="30" s="1"/>
  <c r="BV111" i="30"/>
  <c r="DW111" i="30"/>
  <c r="EA111" i="30"/>
  <c r="DZ111" i="30" s="1"/>
  <c r="EE111" i="30" s="1"/>
  <c r="EN111" i="30"/>
  <c r="EF111" i="30" s="1"/>
  <c r="FR111" i="30"/>
  <c r="GP111" i="30"/>
  <c r="HK111" i="30" s="1"/>
  <c r="GX111" i="30"/>
  <c r="HB111" i="30"/>
  <c r="HN111" i="30"/>
  <c r="CY112" i="30"/>
  <c r="EL112" i="30"/>
  <c r="ET112" i="30"/>
  <c r="EV112" i="30" s="1"/>
  <c r="GN112" i="30"/>
  <c r="GR112" i="30" s="1"/>
  <c r="Q113" i="30"/>
  <c r="BI113" i="30"/>
  <c r="BV113" i="30"/>
  <c r="DW113" i="30"/>
  <c r="EA113" i="30"/>
  <c r="DZ113" i="30" s="1"/>
  <c r="EE113" i="30" s="1"/>
  <c r="EN113" i="30"/>
  <c r="EF113" i="30" s="1"/>
  <c r="FR113" i="30"/>
  <c r="GP113" i="30"/>
  <c r="HK113" i="30" s="1"/>
  <c r="GX113" i="30"/>
  <c r="HB113" i="30"/>
  <c r="HN113" i="30"/>
  <c r="CY114" i="30"/>
  <c r="EL114" i="30"/>
  <c r="ET114" i="30"/>
  <c r="EV114" i="30" s="1"/>
  <c r="GN114" i="30"/>
  <c r="GR114" i="30" s="1"/>
  <c r="Q115" i="30"/>
  <c r="BI115" i="30"/>
  <c r="BP115" i="30" s="1"/>
  <c r="BV115" i="30"/>
  <c r="DW115" i="30"/>
  <c r="EA115" i="30"/>
  <c r="DZ115" i="30" s="1"/>
  <c r="EE115" i="30" s="1"/>
  <c r="EN115" i="30"/>
  <c r="FR115" i="30"/>
  <c r="GP115" i="30"/>
  <c r="HK115" i="30" s="1"/>
  <c r="HM115" i="30" s="1"/>
  <c r="GX115" i="30"/>
  <c r="HB115" i="30"/>
  <c r="HN115" i="30"/>
  <c r="CY116" i="30"/>
  <c r="EL116" i="30"/>
  <c r="ET116" i="30"/>
  <c r="EV116" i="30" s="1"/>
  <c r="GN116" i="30"/>
  <c r="GR116" i="30" s="1"/>
  <c r="Q117" i="30"/>
  <c r="BI117" i="30"/>
  <c r="BV117" i="30"/>
  <c r="DW117" i="30"/>
  <c r="EA117" i="30"/>
  <c r="DZ117" i="30" s="1"/>
  <c r="EE117" i="30" s="1"/>
  <c r="EN117" i="30"/>
  <c r="EF117" i="30" s="1"/>
  <c r="FR117" i="30"/>
  <c r="GP117" i="30"/>
  <c r="HK117" i="30" s="1"/>
  <c r="GX117" i="30"/>
  <c r="HB117" i="30"/>
  <c r="HN117" i="30"/>
  <c r="CY118" i="30"/>
  <c r="ET118" i="30"/>
  <c r="EV118" i="30" s="1"/>
  <c r="GN118" i="30"/>
  <c r="GR118" i="30" s="1"/>
  <c r="Q119" i="30"/>
  <c r="BI119" i="30"/>
  <c r="BP119" i="30" s="1"/>
  <c r="BV119" i="30"/>
  <c r="DW119" i="30"/>
  <c r="EA119" i="30"/>
  <c r="DZ119" i="30" s="1"/>
  <c r="EE119" i="30" s="1"/>
  <c r="EN119" i="30"/>
  <c r="EF119" i="30" s="1"/>
  <c r="FR119" i="30"/>
  <c r="GP119" i="30"/>
  <c r="GX119" i="30"/>
  <c r="HB119" i="30"/>
  <c r="HP119" i="30"/>
  <c r="GZ120" i="30"/>
  <c r="CT120" i="30"/>
  <c r="CG120" i="30"/>
  <c r="CK120" i="30" s="1"/>
  <c r="T120" i="30"/>
  <c r="BN120" i="30"/>
  <c r="DN120" i="30"/>
  <c r="GQ120" i="30"/>
  <c r="HR120" i="30"/>
  <c r="HF121" i="30"/>
  <c r="EJ121" i="30"/>
  <c r="EL121" i="30" s="1"/>
  <c r="DS121" i="30"/>
  <c r="AL121" i="30"/>
  <c r="V121" i="30"/>
  <c r="N121" i="30"/>
  <c r="CB121" i="30"/>
  <c r="CY121" i="30"/>
  <c r="GN121" i="30"/>
  <c r="HO121" i="30"/>
  <c r="HS121" i="30" s="1"/>
  <c r="GY122" i="30"/>
  <c r="GM122" i="30"/>
  <c r="GE122" i="30"/>
  <c r="FS122" i="30"/>
  <c r="EX122" i="30"/>
  <c r="EP122" i="30" s="1"/>
  <c r="DC122" i="30"/>
  <c r="BP122" i="30"/>
  <c r="L122" i="30"/>
  <c r="DM122" i="30"/>
  <c r="GG122" i="30"/>
  <c r="GC122" i="30" s="1"/>
  <c r="HH122" i="30"/>
  <c r="GY124" i="30"/>
  <c r="GM124" i="30"/>
  <c r="GE124" i="30"/>
  <c r="EW124" i="30"/>
  <c r="EP124" i="30" s="1"/>
  <c r="ES124" i="30"/>
  <c r="CS124" i="30"/>
  <c r="CF124" i="30"/>
  <c r="CM124" i="30" s="1"/>
  <c r="L124" i="30"/>
  <c r="DM124" i="30"/>
  <c r="FP124" i="30"/>
  <c r="GF124" i="30"/>
  <c r="GP124" i="30"/>
  <c r="GJ124" i="30" s="1"/>
  <c r="GV124" i="30"/>
  <c r="HQ124" i="30"/>
  <c r="HL124" i="30" s="1"/>
  <c r="GW125" i="30"/>
  <c r="HA125" i="30" s="1"/>
  <c r="GT125" i="30" s="1"/>
  <c r="EY125" i="30"/>
  <c r="EU125" i="30"/>
  <c r="EE125" i="30"/>
  <c r="DI125" i="30"/>
  <c r="V125" i="30"/>
  <c r="CI125" i="30"/>
  <c r="CN125" i="30" s="1"/>
  <c r="EL125" i="30"/>
  <c r="FN128" i="30"/>
  <c r="FQ128" i="30"/>
  <c r="GX130" i="30"/>
  <c r="GO130" i="30"/>
  <c r="HG130" i="30"/>
  <c r="FP130" i="30"/>
  <c r="HH131" i="30"/>
  <c r="GV131" i="30"/>
  <c r="GF131" i="30"/>
  <c r="FT131" i="30"/>
  <c r="FS131" i="30" s="1"/>
  <c r="EX131" i="30"/>
  <c r="DC131" i="30"/>
  <c r="BP131" i="30"/>
  <c r="GY131" i="30"/>
  <c r="GS131" i="30" s="1"/>
  <c r="GM131" i="30"/>
  <c r="GE131" i="30"/>
  <c r="EW131" i="30"/>
  <c r="ES131" i="30"/>
  <c r="CS131" i="30"/>
  <c r="CF131" i="30"/>
  <c r="CM131" i="30" s="1"/>
  <c r="L131" i="30"/>
  <c r="HN131" i="30"/>
  <c r="GP131" i="30"/>
  <c r="FR131" i="30"/>
  <c r="HQ131" i="30"/>
  <c r="HE131" i="30"/>
  <c r="GG131" i="30"/>
  <c r="GC131" i="30" s="1"/>
  <c r="FY131" i="30"/>
  <c r="FM131" i="30"/>
  <c r="EM131" i="30"/>
  <c r="EI131" i="30"/>
  <c r="DM131" i="30"/>
  <c r="U131" i="30"/>
  <c r="N131" i="30"/>
  <c r="HP131" i="30"/>
  <c r="GB131" i="30"/>
  <c r="FP131" i="30"/>
  <c r="HG131" i="30"/>
  <c r="GX131" i="30"/>
  <c r="GO131" i="30"/>
  <c r="GR131" i="30" s="1"/>
  <c r="AL131" i="30"/>
  <c r="EF131" i="30"/>
  <c r="GX138" i="30"/>
  <c r="GO138" i="30"/>
  <c r="HP138" i="30"/>
  <c r="GB138" i="30"/>
  <c r="FP138" i="30"/>
  <c r="HG138" i="30"/>
  <c r="HJ138" i="30" s="1"/>
  <c r="HC138" i="30" s="1"/>
  <c r="GX144" i="30"/>
  <c r="GO144" i="30"/>
  <c r="HP144" i="30"/>
  <c r="GB144" i="30"/>
  <c r="FP144" i="30"/>
  <c r="HG144" i="30"/>
  <c r="HJ144" i="30" s="1"/>
  <c r="HC144" i="30" s="1"/>
  <c r="DD94" i="30"/>
  <c r="DE94" i="30" s="1"/>
  <c r="EM94" i="30"/>
  <c r="GS94" i="30"/>
  <c r="AM95" i="30"/>
  <c r="AQ95" i="30" s="1"/>
  <c r="BJ95" i="30"/>
  <c r="BN95" i="30" s="1"/>
  <c r="BW95" i="30"/>
  <c r="DX95" i="30"/>
  <c r="DD96" i="30"/>
  <c r="DE96" i="30" s="1"/>
  <c r="EM96" i="30"/>
  <c r="EF96" i="30" s="1"/>
  <c r="GS96" i="30"/>
  <c r="BJ97" i="30"/>
  <c r="BN97" i="30" s="1"/>
  <c r="BW97" i="30"/>
  <c r="BX97" i="30" s="1"/>
  <c r="CK97" i="30"/>
  <c r="DX97" i="30"/>
  <c r="DY97" i="30" s="1"/>
  <c r="DD98" i="30"/>
  <c r="DE98" i="30" s="1"/>
  <c r="EM98" i="30"/>
  <c r="EF98" i="30" s="1"/>
  <c r="GS98" i="30"/>
  <c r="L99" i="30"/>
  <c r="S99" i="30"/>
  <c r="AM99" i="30"/>
  <c r="AQ99" i="30"/>
  <c r="BJ99" i="30"/>
  <c r="BN99" i="30" s="1"/>
  <c r="BW99" i="30"/>
  <c r="CF99" i="30"/>
  <c r="CM99" i="30" s="1"/>
  <c r="CK99" i="30"/>
  <c r="CS99" i="30"/>
  <c r="DX99" i="30"/>
  <c r="ES99" i="30"/>
  <c r="EW99" i="30"/>
  <c r="EP99" i="30" s="1"/>
  <c r="FS99" i="30"/>
  <c r="GE99" i="30"/>
  <c r="GM99" i="30"/>
  <c r="GY99" i="30"/>
  <c r="GS99" i="30" s="1"/>
  <c r="N100" i="30"/>
  <c r="DD100" i="30"/>
  <c r="DE100" i="30" s="1"/>
  <c r="DI100" i="30"/>
  <c r="EE100" i="30"/>
  <c r="EM100" i="30"/>
  <c r="EU100" i="30"/>
  <c r="EY100" i="30"/>
  <c r="GS100" i="30"/>
  <c r="L101" i="30"/>
  <c r="AL101" i="30" s="1"/>
  <c r="BJ101" i="30"/>
  <c r="BN101" i="30" s="1"/>
  <c r="BW101" i="30"/>
  <c r="CF101" i="30"/>
  <c r="CM101" i="30" s="1"/>
  <c r="CK101" i="30"/>
  <c r="CS101" i="30"/>
  <c r="DX101" i="30"/>
  <c r="ES101" i="30"/>
  <c r="EW101" i="30"/>
  <c r="EP101" i="30" s="1"/>
  <c r="GE101" i="30"/>
  <c r="GM101" i="30"/>
  <c r="GY101" i="30"/>
  <c r="N102" i="30"/>
  <c r="DD102" i="30"/>
  <c r="DE102" i="30" s="1"/>
  <c r="DI102" i="30"/>
  <c r="EE102" i="30"/>
  <c r="EM102" i="30"/>
  <c r="EU102" i="30"/>
  <c r="EY102" i="30"/>
  <c r="GS102" i="30"/>
  <c r="L103" i="30"/>
  <c r="AL103" i="30" s="1"/>
  <c r="BJ103" i="30"/>
  <c r="BN103" i="30" s="1"/>
  <c r="BW103" i="30"/>
  <c r="CF103" i="30"/>
  <c r="CM103" i="30" s="1"/>
  <c r="CS103" i="30"/>
  <c r="DX103" i="30"/>
  <c r="ES103" i="30"/>
  <c r="EW103" i="30"/>
  <c r="EP103" i="30" s="1"/>
  <c r="FS103" i="30"/>
  <c r="GE103" i="30"/>
  <c r="GM103" i="30"/>
  <c r="GY103" i="30"/>
  <c r="GS103" i="30" s="1"/>
  <c r="N104" i="30"/>
  <c r="DD104" i="30"/>
  <c r="DE104" i="30" s="1"/>
  <c r="DI104" i="30"/>
  <c r="EE104" i="30"/>
  <c r="EM104" i="30"/>
  <c r="EU104" i="30"/>
  <c r="EY104" i="30"/>
  <c r="GS104" i="30"/>
  <c r="L105" i="30"/>
  <c r="AL105" i="30" s="1"/>
  <c r="BJ105" i="30"/>
  <c r="BN105" i="30" s="1"/>
  <c r="BW105" i="30"/>
  <c r="CF105" i="30"/>
  <c r="CM105" i="30" s="1"/>
  <c r="CK105" i="30"/>
  <c r="CS105" i="30"/>
  <c r="DX105" i="30"/>
  <c r="ES105" i="30"/>
  <c r="EW105" i="30"/>
  <c r="EP105" i="30" s="1"/>
  <c r="GE105" i="30"/>
  <c r="GM105" i="30"/>
  <c r="GY105" i="30"/>
  <c r="GS105" i="30" s="1"/>
  <c r="N106" i="30"/>
  <c r="DD106" i="30"/>
  <c r="DE106" i="30" s="1"/>
  <c r="DI106" i="30"/>
  <c r="EE106" i="30"/>
  <c r="EM106" i="30"/>
  <c r="EF106" i="30" s="1"/>
  <c r="EU106" i="30"/>
  <c r="EY106" i="30"/>
  <c r="GS106" i="30"/>
  <c r="L107" i="30"/>
  <c r="AL107" i="30" s="1"/>
  <c r="S107" i="30"/>
  <c r="BJ107" i="30"/>
  <c r="BN107" i="30" s="1"/>
  <c r="BW107" i="30"/>
  <c r="CF107" i="30"/>
  <c r="CM107" i="30" s="1"/>
  <c r="CK107" i="30"/>
  <c r="CS107" i="30"/>
  <c r="DX107" i="30"/>
  <c r="ES107" i="30"/>
  <c r="EW107" i="30"/>
  <c r="EP107" i="30" s="1"/>
  <c r="FS107" i="30"/>
  <c r="GE107" i="30"/>
  <c r="GM107" i="30"/>
  <c r="GY107" i="30"/>
  <c r="N108" i="30"/>
  <c r="DD108" i="30"/>
  <c r="DE108" i="30" s="1"/>
  <c r="DI108" i="30"/>
  <c r="EM108" i="30"/>
  <c r="EU108" i="30"/>
  <c r="EY108" i="30"/>
  <c r="L109" i="30"/>
  <c r="AL109" i="30" s="1"/>
  <c r="BJ109" i="30"/>
  <c r="BN109" i="30" s="1"/>
  <c r="BW109" i="30"/>
  <c r="CF109" i="30"/>
  <c r="CM109" i="30" s="1"/>
  <c r="CK109" i="30"/>
  <c r="CS109" i="30"/>
  <c r="DX109" i="30"/>
  <c r="ES109" i="30"/>
  <c r="EW109" i="30"/>
  <c r="EP109" i="30" s="1"/>
  <c r="FS109" i="30"/>
  <c r="GE109" i="30"/>
  <c r="GM109" i="30"/>
  <c r="GY109" i="30"/>
  <c r="GS109" i="30" s="1"/>
  <c r="N110" i="30"/>
  <c r="DD110" i="30"/>
  <c r="DE110" i="30" s="1"/>
  <c r="DI110" i="30"/>
  <c r="EE110" i="30"/>
  <c r="EM110" i="30"/>
  <c r="EF110" i="30" s="1"/>
  <c r="EU110" i="30"/>
  <c r="EY110" i="30"/>
  <c r="L111" i="30"/>
  <c r="S111" i="30"/>
  <c r="AM111" i="30"/>
  <c r="AQ111" i="30" s="1"/>
  <c r="BJ111" i="30"/>
  <c r="BN111" i="30" s="1"/>
  <c r="BW111" i="30"/>
  <c r="CF111" i="30"/>
  <c r="CM111" i="30" s="1"/>
  <c r="CK111" i="30"/>
  <c r="CS111" i="30"/>
  <c r="DX111" i="30"/>
  <c r="ES111" i="30"/>
  <c r="EW111" i="30"/>
  <c r="EP111" i="30" s="1"/>
  <c r="GE111" i="30"/>
  <c r="GM111" i="30"/>
  <c r="GY111" i="30"/>
  <c r="GS111" i="30" s="1"/>
  <c r="N112" i="30"/>
  <c r="DD112" i="30"/>
  <c r="DE112" i="30" s="1"/>
  <c r="DI112" i="30"/>
  <c r="EM112" i="30"/>
  <c r="EU112" i="30"/>
  <c r="EY112" i="30"/>
  <c r="GS112" i="30"/>
  <c r="L113" i="30"/>
  <c r="AL113" i="30" s="1"/>
  <c r="BJ113" i="30"/>
  <c r="BN113" i="30" s="1"/>
  <c r="BW113" i="30"/>
  <c r="CF113" i="30"/>
  <c r="CM113" i="30" s="1"/>
  <c r="CS113" i="30"/>
  <c r="DX113" i="30"/>
  <c r="ES113" i="30"/>
  <c r="EW113" i="30"/>
  <c r="EP113" i="30" s="1"/>
  <c r="FS113" i="30"/>
  <c r="GE113" i="30"/>
  <c r="GM113" i="30"/>
  <c r="GY113" i="30"/>
  <c r="N114" i="30"/>
  <c r="DD114" i="30"/>
  <c r="DE114" i="30" s="1"/>
  <c r="DI114" i="30"/>
  <c r="EM114" i="30"/>
  <c r="EF114" i="30" s="1"/>
  <c r="EU114" i="30"/>
  <c r="EY114" i="30"/>
  <c r="GS114" i="30"/>
  <c r="L115" i="30"/>
  <c r="AL115" i="30" s="1"/>
  <c r="S115" i="30"/>
  <c r="BJ115" i="30"/>
  <c r="BN115" i="30" s="1"/>
  <c r="BW115" i="30"/>
  <c r="CF115" i="30"/>
  <c r="CM115" i="30" s="1"/>
  <c r="CK115" i="30"/>
  <c r="CS115" i="30"/>
  <c r="DX115" i="30"/>
  <c r="ES115" i="30"/>
  <c r="EW115" i="30"/>
  <c r="EP115" i="30" s="1"/>
  <c r="FS115" i="30"/>
  <c r="GE115" i="30"/>
  <c r="GM115" i="30"/>
  <c r="GY115" i="30"/>
  <c r="GS115" i="30" s="1"/>
  <c r="N116" i="30"/>
  <c r="DD116" i="30"/>
  <c r="DE116" i="30" s="1"/>
  <c r="DI116" i="30"/>
  <c r="EE116" i="30"/>
  <c r="EM116" i="30"/>
  <c r="EU116" i="30"/>
  <c r="EY116" i="30"/>
  <c r="GS116" i="30"/>
  <c r="L117" i="30"/>
  <c r="AL117" i="30" s="1"/>
  <c r="BJ117" i="30"/>
  <c r="BN117" i="30" s="1"/>
  <c r="BW117" i="30"/>
  <c r="CF117" i="30"/>
  <c r="CM117" i="30" s="1"/>
  <c r="CK117" i="30"/>
  <c r="CS117" i="30"/>
  <c r="DX117" i="30"/>
  <c r="ES117" i="30"/>
  <c r="EW117" i="30"/>
  <c r="EP117" i="30" s="1"/>
  <c r="FS117" i="30"/>
  <c r="GE117" i="30"/>
  <c r="GM117" i="30"/>
  <c r="GY117" i="30"/>
  <c r="GS117" i="30" s="1"/>
  <c r="N118" i="30"/>
  <c r="DD118" i="30"/>
  <c r="DE118" i="30" s="1"/>
  <c r="DI118" i="30"/>
  <c r="EE118" i="30"/>
  <c r="EM118" i="30"/>
  <c r="EU118" i="30"/>
  <c r="EY118" i="30"/>
  <c r="GS118" i="30"/>
  <c r="L119" i="30"/>
  <c r="S119" i="30"/>
  <c r="AM119" i="30"/>
  <c r="AQ119" i="30" s="1"/>
  <c r="BJ119" i="30"/>
  <c r="BN119" i="30" s="1"/>
  <c r="BW119" i="30"/>
  <c r="CF119" i="30"/>
  <c r="CM119" i="30" s="1"/>
  <c r="CK119" i="30"/>
  <c r="CS119" i="30"/>
  <c r="DX119" i="30"/>
  <c r="ES119" i="30"/>
  <c r="EW119" i="30"/>
  <c r="FS119" i="30"/>
  <c r="GE119" i="30"/>
  <c r="GM119" i="30"/>
  <c r="GQ119" i="30"/>
  <c r="GY119" i="30"/>
  <c r="HQ119" i="30"/>
  <c r="HL119" i="30" s="1"/>
  <c r="GN120" i="30"/>
  <c r="ET120" i="30"/>
  <c r="EL120" i="30"/>
  <c r="EO120" i="30" s="1"/>
  <c r="CY120" i="30"/>
  <c r="N120" i="30"/>
  <c r="V120" i="30"/>
  <c r="AM120" i="30"/>
  <c r="AN120" i="30" s="1"/>
  <c r="AS120" i="30"/>
  <c r="BI120" i="30"/>
  <c r="CF120" i="30"/>
  <c r="CM120" i="30" s="1"/>
  <c r="DD120" i="30"/>
  <c r="EA120" i="30"/>
  <c r="DZ120" i="30" s="1"/>
  <c r="EE120" i="30" s="1"/>
  <c r="EM120" i="30"/>
  <c r="EF120" i="30" s="1"/>
  <c r="EW120" i="30"/>
  <c r="EP120" i="30" s="1"/>
  <c r="FM120" i="30"/>
  <c r="FR120" i="30"/>
  <c r="GM120" i="30"/>
  <c r="GS120" i="30"/>
  <c r="HI120" i="30"/>
  <c r="HB120" i="30" s="1"/>
  <c r="HN120" i="30"/>
  <c r="BW121" i="30"/>
  <c r="CT121" i="30"/>
  <c r="CU121" i="30" s="1"/>
  <c r="DX121" i="30"/>
  <c r="ET121" i="30"/>
  <c r="EV121" i="30" s="1"/>
  <c r="EY121" i="30"/>
  <c r="FO121" i="30"/>
  <c r="GZ121" i="30"/>
  <c r="GS121" i="30" s="1"/>
  <c r="GQ122" i="30"/>
  <c r="HK122" i="30" s="1"/>
  <c r="HM122" i="30" s="1"/>
  <c r="FG122" i="30"/>
  <c r="CT122" i="30"/>
  <c r="CG122" i="30"/>
  <c r="CK122" i="30" s="1"/>
  <c r="T122" i="30"/>
  <c r="U122" i="30"/>
  <c r="AL122" i="30"/>
  <c r="AS122" i="30" s="1"/>
  <c r="BN122" i="30"/>
  <c r="DN122" i="30"/>
  <c r="FH122" i="30"/>
  <c r="FM122" i="30"/>
  <c r="FR122" i="30"/>
  <c r="FJ122" i="30" s="1"/>
  <c r="GS122" i="30"/>
  <c r="HI122" i="30"/>
  <c r="HN122" i="30"/>
  <c r="HQ123" i="30"/>
  <c r="HE123" i="30"/>
  <c r="GS123" i="30"/>
  <c r="GU123" i="30" s="1"/>
  <c r="GG123" i="30"/>
  <c r="GC123" i="30" s="1"/>
  <c r="FY123" i="30"/>
  <c r="FM123" i="30"/>
  <c r="EM123" i="30"/>
  <c r="EF123" i="30" s="1"/>
  <c r="EI123" i="30"/>
  <c r="DM123" i="30"/>
  <c r="CM123" i="30"/>
  <c r="AS123" i="30"/>
  <c r="U123" i="30"/>
  <c r="N123" i="30"/>
  <c r="DS123" i="30"/>
  <c r="EJ123" i="30"/>
  <c r="EL123" i="30" s="1"/>
  <c r="ET123" i="30"/>
  <c r="EV123" i="30" s="1"/>
  <c r="FO123" i="30"/>
  <c r="FT123" i="30"/>
  <c r="GE123" i="30"/>
  <c r="GP123" i="30"/>
  <c r="HK123" i="30" s="1"/>
  <c r="HF123" i="30"/>
  <c r="HJ123" i="30" s="1"/>
  <c r="U124" i="30"/>
  <c r="DC124" i="30"/>
  <c r="EF124" i="30"/>
  <c r="GB124" i="30"/>
  <c r="GG124" i="30"/>
  <c r="GC124" i="30" s="1"/>
  <c r="HH124" i="30"/>
  <c r="HC124" i="30" s="1"/>
  <c r="Q125" i="30"/>
  <c r="BJ125" i="30"/>
  <c r="BN125" i="30" s="1"/>
  <c r="CB125" i="30"/>
  <c r="CG125" i="30"/>
  <c r="CK125" i="30" s="1"/>
  <c r="CU125" i="30"/>
  <c r="CY125" i="30"/>
  <c r="GN125" i="30"/>
  <c r="HO125" i="30"/>
  <c r="HS125" i="30" s="1"/>
  <c r="HN126" i="30"/>
  <c r="HB126" i="30"/>
  <c r="GP126" i="30"/>
  <c r="HK126" i="30" s="1"/>
  <c r="FR126" i="30"/>
  <c r="EN126" i="30"/>
  <c r="EF126" i="30" s="1"/>
  <c r="EA126" i="30"/>
  <c r="DZ126" i="30" s="1"/>
  <c r="EE126" i="30" s="1"/>
  <c r="DW126" i="30"/>
  <c r="BV126" i="30"/>
  <c r="BI126" i="30"/>
  <c r="HQ126" i="30"/>
  <c r="HE126" i="30"/>
  <c r="GG126" i="30"/>
  <c r="GC126" i="30" s="1"/>
  <c r="GY126" i="30"/>
  <c r="GS126" i="30" s="1"/>
  <c r="GM126" i="30"/>
  <c r="GE126" i="30"/>
  <c r="FS126" i="30"/>
  <c r="FJ126" i="30" s="1"/>
  <c r="EW126" i="30"/>
  <c r="ES126" i="30"/>
  <c r="CS126" i="30"/>
  <c r="CF126" i="30"/>
  <c r="L126" i="30"/>
  <c r="AL126" i="30" s="1"/>
  <c r="GX126" i="30"/>
  <c r="GO126" i="30"/>
  <c r="HG126" i="30"/>
  <c r="EX126" i="30"/>
  <c r="FP126" i="30"/>
  <c r="GF126" i="30"/>
  <c r="GV126" i="30"/>
  <c r="HH127" i="30"/>
  <c r="GV127" i="30"/>
  <c r="GF127" i="30"/>
  <c r="FT127" i="30"/>
  <c r="FS127" i="30" s="1"/>
  <c r="EX127" i="30"/>
  <c r="DC127" i="30"/>
  <c r="BP127" i="30"/>
  <c r="GY127" i="30"/>
  <c r="GS127" i="30" s="1"/>
  <c r="GM127" i="30"/>
  <c r="GE127" i="30"/>
  <c r="EW127" i="30"/>
  <c r="ES127" i="30"/>
  <c r="CS127" i="30"/>
  <c r="CF127" i="30"/>
  <c r="CM127" i="30" s="1"/>
  <c r="L127" i="30"/>
  <c r="AL127" i="30" s="1"/>
  <c r="HQ127" i="30"/>
  <c r="HE127" i="30"/>
  <c r="GG127" i="30"/>
  <c r="GC127" i="30" s="1"/>
  <c r="FY127" i="30"/>
  <c r="FM127" i="30"/>
  <c r="EM127" i="30"/>
  <c r="EF127" i="30" s="1"/>
  <c r="EI127" i="30"/>
  <c r="DM127" i="30"/>
  <c r="U127" i="30"/>
  <c r="N127" i="30"/>
  <c r="HP127" i="30"/>
  <c r="GB127" i="30"/>
  <c r="FP127" i="30"/>
  <c r="HG127" i="30"/>
  <c r="HJ127" i="30" s="1"/>
  <c r="GO127" i="30"/>
  <c r="GR127" i="30" s="1"/>
  <c r="EA127" i="30"/>
  <c r="DZ127" i="30" s="1"/>
  <c r="EE127" i="30" s="1"/>
  <c r="FR127" i="30"/>
  <c r="GX127" i="30"/>
  <c r="HN127" i="30"/>
  <c r="HF128" i="30"/>
  <c r="HJ128" i="30" s="1"/>
  <c r="HC128" i="30" s="1"/>
  <c r="EV128" i="30"/>
  <c r="EJ128" i="30"/>
  <c r="EL128" i="30" s="1"/>
  <c r="DS128" i="30"/>
  <c r="V128" i="30"/>
  <c r="GW128" i="30"/>
  <c r="HA128" i="30" s="1"/>
  <c r="EY128" i="30"/>
  <c r="EU128" i="30"/>
  <c r="DI128" i="30"/>
  <c r="N128" i="30"/>
  <c r="HO128" i="30"/>
  <c r="HS128" i="30" s="1"/>
  <c r="GA128" i="30"/>
  <c r="FO128" i="30"/>
  <c r="FU128" i="30" s="1"/>
  <c r="EK128" i="30"/>
  <c r="CB128" i="30"/>
  <c r="GN128" i="30"/>
  <c r="GR128" i="30" s="1"/>
  <c r="HP128" i="30"/>
  <c r="GR129" i="30"/>
  <c r="BV129" i="30"/>
  <c r="DW129" i="30"/>
  <c r="EN129" i="30"/>
  <c r="EF129" i="30" s="1"/>
  <c r="GX136" i="30"/>
  <c r="GO136" i="30"/>
  <c r="HP136" i="30"/>
  <c r="GB136" i="30"/>
  <c r="FP136" i="30"/>
  <c r="HG136" i="30"/>
  <c r="HJ136" i="30" s="1"/>
  <c r="HC136" i="30" s="1"/>
  <c r="HJ140" i="30"/>
  <c r="HC140" i="30" s="1"/>
  <c r="HF151" i="30"/>
  <c r="EJ151" i="30"/>
  <c r="EL151" i="30" s="1"/>
  <c r="DS151" i="30"/>
  <c r="V151" i="30"/>
  <c r="HO151" i="30"/>
  <c r="HS151" i="30" s="1"/>
  <c r="HL151" i="30" s="1"/>
  <c r="GA151" i="30"/>
  <c r="FO151" i="30"/>
  <c r="EK151" i="30"/>
  <c r="CB151" i="30"/>
  <c r="EU151" i="30"/>
  <c r="N151" i="30"/>
  <c r="ET151" i="30"/>
  <c r="EV151" i="30" s="1"/>
  <c r="GW151" i="30"/>
  <c r="EY151" i="30"/>
  <c r="DI151" i="30"/>
  <c r="GN151" i="30"/>
  <c r="CY151" i="30"/>
  <c r="Q121" i="30"/>
  <c r="BI121" i="30"/>
  <c r="BV121" i="30"/>
  <c r="DW121" i="30"/>
  <c r="EA121" i="30"/>
  <c r="DZ121" i="30" s="1"/>
  <c r="EE121" i="30" s="1"/>
  <c r="EN121" i="30"/>
  <c r="FR121" i="30"/>
  <c r="FJ121" i="30" s="1"/>
  <c r="GP121" i="30"/>
  <c r="GJ121" i="30" s="1"/>
  <c r="HB121" i="30"/>
  <c r="BJ124" i="30"/>
  <c r="BN124" i="30" s="1"/>
  <c r="BW124" i="30"/>
  <c r="CK124" i="30"/>
  <c r="DX124" i="30"/>
  <c r="BJ126" i="30"/>
  <c r="BN126" i="30" s="1"/>
  <c r="BW126" i="30"/>
  <c r="CK126" i="30"/>
  <c r="DX126" i="30"/>
  <c r="DD127" i="30"/>
  <c r="DI127" i="30"/>
  <c r="EU127" i="30"/>
  <c r="EY127" i="30"/>
  <c r="GW127" i="30"/>
  <c r="HA127" i="30" s="1"/>
  <c r="HI127" i="30"/>
  <c r="L128" i="30"/>
  <c r="AL128" i="30" s="1"/>
  <c r="S128" i="30"/>
  <c r="BJ128" i="30"/>
  <c r="BN128" i="30" s="1"/>
  <c r="BW128" i="30"/>
  <c r="CF128" i="30"/>
  <c r="CK128" i="30"/>
  <c r="CS128" i="30"/>
  <c r="DX128" i="30"/>
  <c r="ES128" i="30"/>
  <c r="EW128" i="30"/>
  <c r="EP128" i="30" s="1"/>
  <c r="FS128" i="30"/>
  <c r="GE128" i="30"/>
  <c r="GM128" i="30"/>
  <c r="GY128" i="30"/>
  <c r="DD129" i="30"/>
  <c r="DI129" i="30"/>
  <c r="EE129" i="30"/>
  <c r="EU129" i="30"/>
  <c r="EY129" i="30"/>
  <c r="GW129" i="30"/>
  <c r="HA129" i="30" s="1"/>
  <c r="HI129" i="30"/>
  <c r="HB129" i="30" s="1"/>
  <c r="L130" i="30"/>
  <c r="AM130" i="30"/>
  <c r="AQ130" i="30" s="1"/>
  <c r="BJ130" i="30"/>
  <c r="BN130" i="30" s="1"/>
  <c r="BW130" i="30"/>
  <c r="CF130" i="30"/>
  <c r="CK130" i="30"/>
  <c r="CS130" i="30"/>
  <c r="DX130" i="30"/>
  <c r="ES130" i="30"/>
  <c r="EW130" i="30"/>
  <c r="EP130" i="30" s="1"/>
  <c r="GE130" i="30"/>
  <c r="GM130" i="30"/>
  <c r="GY130" i="30"/>
  <c r="GS130" i="30" s="1"/>
  <c r="DD131" i="30"/>
  <c r="DI131" i="30"/>
  <c r="EE131" i="30"/>
  <c r="EU131" i="30"/>
  <c r="EY131" i="30"/>
  <c r="GW131" i="30"/>
  <c r="HA131" i="30" s="1"/>
  <c r="HI131" i="30"/>
  <c r="L132" i="30"/>
  <c r="S132" i="30"/>
  <c r="BJ132" i="30"/>
  <c r="BN132" i="30" s="1"/>
  <c r="BW132" i="30"/>
  <c r="CB132" i="30"/>
  <c r="CF132" i="30"/>
  <c r="CK132" i="30"/>
  <c r="CS132" i="30"/>
  <c r="DX132" i="30"/>
  <c r="EK132" i="30"/>
  <c r="ES132" i="30"/>
  <c r="EW132" i="30"/>
  <c r="EP132" i="30" s="1"/>
  <c r="FO132" i="30"/>
  <c r="FS132" i="30"/>
  <c r="GA132" i="30"/>
  <c r="GE132" i="30"/>
  <c r="GM132" i="30"/>
  <c r="GY132" i="30"/>
  <c r="HO132" i="30"/>
  <c r="HS132" i="30" s="1"/>
  <c r="N133" i="30"/>
  <c r="U133" i="30"/>
  <c r="DD133" i="30"/>
  <c r="DI133" i="30"/>
  <c r="DM133" i="30"/>
  <c r="EI133" i="30"/>
  <c r="EM133" i="30"/>
  <c r="EU133" i="30"/>
  <c r="EY133" i="30"/>
  <c r="FM133" i="30"/>
  <c r="FY133" i="30"/>
  <c r="GG133" i="30"/>
  <c r="GC133" i="30" s="1"/>
  <c r="GO133" i="30"/>
  <c r="GR133" i="30" s="1"/>
  <c r="GW133" i="30"/>
  <c r="HE133" i="30"/>
  <c r="HI133" i="30"/>
  <c r="HQ133" i="30"/>
  <c r="L134" i="30"/>
  <c r="BJ134" i="30"/>
  <c r="BN134" i="30" s="1"/>
  <c r="BW134" i="30"/>
  <c r="CB134" i="30"/>
  <c r="CF134" i="30"/>
  <c r="CK134" i="30"/>
  <c r="CS134" i="30"/>
  <c r="DX134" i="30"/>
  <c r="EK134" i="30"/>
  <c r="ES134" i="30"/>
  <c r="EW134" i="30"/>
  <c r="FO134" i="30"/>
  <c r="FS134" i="30"/>
  <c r="GA134" i="30"/>
  <c r="GE134" i="30"/>
  <c r="GM134" i="30"/>
  <c r="GY134" i="30"/>
  <c r="HO134" i="30"/>
  <c r="HS134" i="30" s="1"/>
  <c r="N135" i="30"/>
  <c r="U135" i="30"/>
  <c r="DD135" i="30"/>
  <c r="DI135" i="30"/>
  <c r="DM135" i="30"/>
  <c r="EI135" i="30"/>
  <c r="EM135" i="30"/>
  <c r="EU135" i="30"/>
  <c r="EY135" i="30"/>
  <c r="FM135" i="30"/>
  <c r="FY135" i="30"/>
  <c r="GG135" i="30"/>
  <c r="GC135" i="30" s="1"/>
  <c r="GO135" i="30"/>
  <c r="GR135" i="30" s="1"/>
  <c r="GW135" i="30"/>
  <c r="HE135" i="30"/>
  <c r="HI135" i="30"/>
  <c r="HQ135" i="30"/>
  <c r="L136" i="30"/>
  <c r="S136" i="30"/>
  <c r="BJ136" i="30"/>
  <c r="BN136" i="30" s="1"/>
  <c r="BW136" i="30"/>
  <c r="CB136" i="30"/>
  <c r="CF136" i="30"/>
  <c r="CK136" i="30"/>
  <c r="CS136" i="30"/>
  <c r="DX136" i="30"/>
  <c r="EK136" i="30"/>
  <c r="ES136" i="30"/>
  <c r="EW136" i="30"/>
  <c r="EP136" i="30" s="1"/>
  <c r="FO136" i="30"/>
  <c r="FS136" i="30"/>
  <c r="GA136" i="30"/>
  <c r="GE136" i="30"/>
  <c r="GM136" i="30"/>
  <c r="GY136" i="30"/>
  <c r="HO136" i="30"/>
  <c r="HS136" i="30" s="1"/>
  <c r="N137" i="30"/>
  <c r="U137" i="30"/>
  <c r="DD137" i="30"/>
  <c r="DI137" i="30"/>
  <c r="DM137" i="30"/>
  <c r="EI137" i="30"/>
  <c r="EM137" i="30"/>
  <c r="EU137" i="30"/>
  <c r="EY137" i="30"/>
  <c r="FM137" i="30"/>
  <c r="FY137" i="30"/>
  <c r="GG137" i="30"/>
  <c r="GC137" i="30" s="1"/>
  <c r="GO137" i="30"/>
  <c r="GR137" i="30" s="1"/>
  <c r="GW137" i="30"/>
  <c r="HE137" i="30"/>
  <c r="HI137" i="30"/>
  <c r="HQ137" i="30"/>
  <c r="L138" i="30"/>
  <c r="BJ138" i="30"/>
  <c r="BN138" i="30" s="1"/>
  <c r="BW138" i="30"/>
  <c r="CB138" i="30"/>
  <c r="CF138" i="30"/>
  <c r="CM138" i="30" s="1"/>
  <c r="CK138" i="30"/>
  <c r="CS138" i="30"/>
  <c r="DX138" i="30"/>
  <c r="EK138" i="30"/>
  <c r="ES138" i="30"/>
  <c r="EW138" i="30"/>
  <c r="EP138" i="30" s="1"/>
  <c r="FO138" i="30"/>
  <c r="FS138" i="30"/>
  <c r="GA138" i="30"/>
  <c r="GE138" i="30"/>
  <c r="GM138" i="30"/>
  <c r="GY138" i="30"/>
  <c r="GS138" i="30" s="1"/>
  <c r="HO138" i="30"/>
  <c r="HS138" i="30" s="1"/>
  <c r="N139" i="30"/>
  <c r="U139" i="30"/>
  <c r="DD139" i="30"/>
  <c r="DI139" i="30"/>
  <c r="DM139" i="30"/>
  <c r="EI139" i="30"/>
  <c r="EM139" i="30"/>
  <c r="EU139" i="30"/>
  <c r="EY139" i="30"/>
  <c r="FM139" i="30"/>
  <c r="FY139" i="30"/>
  <c r="GG139" i="30"/>
  <c r="GC139" i="30" s="1"/>
  <c r="GO139" i="30"/>
  <c r="GR139" i="30" s="1"/>
  <c r="GW139" i="30"/>
  <c r="HE139" i="30"/>
  <c r="HI139" i="30"/>
  <c r="HQ139" i="30"/>
  <c r="L140" i="30"/>
  <c r="BJ140" i="30"/>
  <c r="BN140" i="30" s="1"/>
  <c r="BW140" i="30"/>
  <c r="CB140" i="30"/>
  <c r="CF140" i="30"/>
  <c r="CM140" i="30" s="1"/>
  <c r="CK140" i="30"/>
  <c r="CS140" i="30"/>
  <c r="DX140" i="30"/>
  <c r="EK140" i="30"/>
  <c r="ES140" i="30"/>
  <c r="EW140" i="30"/>
  <c r="EP140" i="30" s="1"/>
  <c r="FO140" i="30"/>
  <c r="FS140" i="30"/>
  <c r="GA140" i="30"/>
  <c r="GE140" i="30"/>
  <c r="GM140" i="30"/>
  <c r="GY140" i="30"/>
  <c r="GS140" i="30" s="1"/>
  <c r="HO140" i="30"/>
  <c r="HS140" i="30" s="1"/>
  <c r="N141" i="30"/>
  <c r="U141" i="30"/>
  <c r="DD141" i="30"/>
  <c r="DI141" i="30"/>
  <c r="DM141" i="30"/>
  <c r="EI141" i="30"/>
  <c r="EM141" i="30"/>
  <c r="EU141" i="30"/>
  <c r="EY141" i="30"/>
  <c r="FM141" i="30"/>
  <c r="FY141" i="30"/>
  <c r="GG141" i="30"/>
  <c r="GC141" i="30" s="1"/>
  <c r="GO141" i="30"/>
  <c r="GR141" i="30" s="1"/>
  <c r="GW141" i="30"/>
  <c r="HE141" i="30"/>
  <c r="HI141" i="30"/>
  <c r="HQ141" i="30"/>
  <c r="L142" i="30"/>
  <c r="BJ142" i="30"/>
  <c r="BN142" i="30" s="1"/>
  <c r="BW142" i="30"/>
  <c r="CB142" i="30"/>
  <c r="CF142" i="30"/>
  <c r="CM142" i="30" s="1"/>
  <c r="CS142" i="30"/>
  <c r="DX142" i="30"/>
  <c r="EK142" i="30"/>
  <c r="ES142" i="30"/>
  <c r="EW142" i="30"/>
  <c r="EP142" i="30" s="1"/>
  <c r="FO142" i="30"/>
  <c r="FS142" i="30"/>
  <c r="GA142" i="30"/>
  <c r="GE142" i="30"/>
  <c r="GM142" i="30"/>
  <c r="GY142" i="30"/>
  <c r="GS142" i="30" s="1"/>
  <c r="HO142" i="30"/>
  <c r="HS142" i="30" s="1"/>
  <c r="N143" i="30"/>
  <c r="U143" i="30"/>
  <c r="DD143" i="30"/>
  <c r="DI143" i="30"/>
  <c r="DM143" i="30"/>
  <c r="EI143" i="30"/>
  <c r="EM143" i="30"/>
  <c r="EU143" i="30"/>
  <c r="EY143" i="30"/>
  <c r="FM143" i="30"/>
  <c r="FY143" i="30"/>
  <c r="GG143" i="30"/>
  <c r="GC143" i="30" s="1"/>
  <c r="GO143" i="30"/>
  <c r="GR143" i="30" s="1"/>
  <c r="GW143" i="30"/>
  <c r="HE143" i="30"/>
  <c r="HI143" i="30"/>
  <c r="HQ143" i="30"/>
  <c r="L144" i="30"/>
  <c r="S144" i="30"/>
  <c r="BJ144" i="30"/>
  <c r="BW144" i="30"/>
  <c r="CB144" i="30"/>
  <c r="CF144" i="30"/>
  <c r="CM144" i="30" s="1"/>
  <c r="CS144" i="30"/>
  <c r="DX144" i="30"/>
  <c r="EK144" i="30"/>
  <c r="ES144" i="30"/>
  <c r="EW144" i="30"/>
  <c r="EP144" i="30" s="1"/>
  <c r="FO144" i="30"/>
  <c r="FS144" i="30"/>
  <c r="GA144" i="30"/>
  <c r="GE144" i="30"/>
  <c r="GM144" i="30"/>
  <c r="GY144" i="30"/>
  <c r="GS144" i="30" s="1"/>
  <c r="HO144" i="30"/>
  <c r="HS144" i="30" s="1"/>
  <c r="N145" i="30"/>
  <c r="U145" i="30"/>
  <c r="DD145" i="30"/>
  <c r="DI145" i="30"/>
  <c r="DM145" i="30"/>
  <c r="EI145" i="30"/>
  <c r="EM145" i="30"/>
  <c r="EU145" i="30"/>
  <c r="EY145" i="30"/>
  <c r="FM145" i="30"/>
  <c r="FY145" i="30"/>
  <c r="GG145" i="30"/>
  <c r="GC145" i="30" s="1"/>
  <c r="GO145" i="30"/>
  <c r="GR145" i="30" s="1"/>
  <c r="GW145" i="30"/>
  <c r="HE145" i="30"/>
  <c r="HI145" i="30"/>
  <c r="HB145" i="30" s="1"/>
  <c r="HQ145" i="30"/>
  <c r="L146" i="30"/>
  <c r="S146" i="30"/>
  <c r="BJ146" i="30"/>
  <c r="BN146" i="30" s="1"/>
  <c r="BW146" i="30"/>
  <c r="CB146" i="30"/>
  <c r="CF146" i="30"/>
  <c r="CM146" i="30" s="1"/>
  <c r="CK146" i="30"/>
  <c r="CS146" i="30"/>
  <c r="DX146" i="30"/>
  <c r="EK146" i="30"/>
  <c r="ES146" i="30"/>
  <c r="EW146" i="30"/>
  <c r="EP146" i="30" s="1"/>
  <c r="FO146" i="30"/>
  <c r="FS146" i="30"/>
  <c r="GA146" i="30"/>
  <c r="GE146" i="30"/>
  <c r="GM146" i="30"/>
  <c r="GY146" i="30"/>
  <c r="GS146" i="30" s="1"/>
  <c r="HO146" i="30"/>
  <c r="HS146" i="30" s="1"/>
  <c r="N147" i="30"/>
  <c r="U147" i="30"/>
  <c r="DI147" i="30"/>
  <c r="EI147" i="30"/>
  <c r="EY147" i="30"/>
  <c r="FY147" i="30"/>
  <c r="GG147" i="30"/>
  <c r="GC147" i="30" s="1"/>
  <c r="GW147" i="30"/>
  <c r="GZ148" i="30"/>
  <c r="CT148" i="30"/>
  <c r="CG148" i="30"/>
  <c r="CK148" i="30" s="1"/>
  <c r="T148" i="30"/>
  <c r="HI148" i="30"/>
  <c r="DD148" i="30"/>
  <c r="BJ148" i="30"/>
  <c r="BN148" i="30" s="1"/>
  <c r="CB148" i="30"/>
  <c r="CS148" i="30"/>
  <c r="EK148" i="30"/>
  <c r="ES148" i="30"/>
  <c r="GA148" i="30"/>
  <c r="GQ148" i="30"/>
  <c r="GY148" i="30"/>
  <c r="N149" i="30"/>
  <c r="Q150" i="30"/>
  <c r="BV150" i="30"/>
  <c r="DN150" i="30"/>
  <c r="DW150" i="30"/>
  <c r="EN150" i="30"/>
  <c r="DG151" i="30"/>
  <c r="CZ151" i="30" s="1"/>
  <c r="FP151" i="30"/>
  <c r="GH151" i="30"/>
  <c r="FZ151" i="30" s="1"/>
  <c r="HH152" i="30"/>
  <c r="GV152" i="30"/>
  <c r="GF152" i="30"/>
  <c r="FT152" i="30"/>
  <c r="EX152" i="30"/>
  <c r="DC152" i="30"/>
  <c r="HN152" i="30"/>
  <c r="GP152" i="30"/>
  <c r="GJ152" i="30" s="1"/>
  <c r="HQ152" i="30"/>
  <c r="HE152" i="30"/>
  <c r="GG152" i="30"/>
  <c r="GC152" i="30" s="1"/>
  <c r="FY152" i="30"/>
  <c r="FM152" i="30"/>
  <c r="EM152" i="30"/>
  <c r="EI152" i="30"/>
  <c r="DM152" i="30"/>
  <c r="AS152" i="30"/>
  <c r="U152" i="30"/>
  <c r="N152" i="30"/>
  <c r="J152" i="30"/>
  <c r="FF152" i="30" s="1"/>
  <c r="AM152" i="30"/>
  <c r="AN152" i="30" s="1"/>
  <c r="BW152" i="30"/>
  <c r="CF152" i="30"/>
  <c r="DX152" i="30"/>
  <c r="EW152" i="30"/>
  <c r="GX153" i="30"/>
  <c r="HA153" i="30" s="1"/>
  <c r="HP153" i="30"/>
  <c r="GB153" i="30"/>
  <c r="FP153" i="30"/>
  <c r="HG153" i="30"/>
  <c r="DE153" i="30"/>
  <c r="GH153" i="30"/>
  <c r="FZ153" i="30" s="1"/>
  <c r="BW154" i="30"/>
  <c r="EW154" i="30"/>
  <c r="HF155" i="30"/>
  <c r="EJ155" i="30"/>
  <c r="EL155" i="30" s="1"/>
  <c r="DS155" i="30"/>
  <c r="V155" i="30"/>
  <c r="GN155" i="30"/>
  <c r="ET155" i="30"/>
  <c r="EV155" i="30" s="1"/>
  <c r="CY155" i="30"/>
  <c r="HO155" i="30"/>
  <c r="HS155" i="30" s="1"/>
  <c r="GA155" i="30"/>
  <c r="FO155" i="30"/>
  <c r="EK155" i="30"/>
  <c r="CB155" i="30"/>
  <c r="EU155" i="30"/>
  <c r="GZ156" i="30"/>
  <c r="GS156" i="30" s="1"/>
  <c r="CT156" i="30"/>
  <c r="CU156" i="30" s="1"/>
  <c r="CG156" i="30"/>
  <c r="CK156" i="30" s="1"/>
  <c r="T156" i="30"/>
  <c r="GQ156" i="30"/>
  <c r="EW156" i="30"/>
  <c r="DX156" i="30"/>
  <c r="HR156" i="30"/>
  <c r="DN156" i="30"/>
  <c r="BN156" i="30"/>
  <c r="J156" i="30"/>
  <c r="FF156" i="30" s="1"/>
  <c r="FI156" i="30" s="1"/>
  <c r="HI156" i="30"/>
  <c r="DD156" i="30"/>
  <c r="DF157" i="30"/>
  <c r="GO159" i="30"/>
  <c r="HP159" i="30"/>
  <c r="GB159" i="30"/>
  <c r="FP159" i="30"/>
  <c r="HG159" i="30"/>
  <c r="GX159" i="30"/>
  <c r="HA159" i="30" s="1"/>
  <c r="GT159" i="30" s="1"/>
  <c r="HO164" i="30"/>
  <c r="HS164" i="30" s="1"/>
  <c r="GA164" i="30"/>
  <c r="FO164" i="30"/>
  <c r="EK164" i="30"/>
  <c r="CB164" i="30"/>
  <c r="HF164" i="30"/>
  <c r="HJ164" i="30" s="1"/>
  <c r="EJ164" i="30"/>
  <c r="EL164" i="30" s="1"/>
  <c r="DS164" i="30"/>
  <c r="V164" i="30"/>
  <c r="GW164" i="30"/>
  <c r="EY164" i="30"/>
  <c r="EU164" i="30"/>
  <c r="DI164" i="30"/>
  <c r="GN164" i="30"/>
  <c r="ET164" i="30"/>
  <c r="EV164" i="30" s="1"/>
  <c r="CY164" i="30"/>
  <c r="HF169" i="30"/>
  <c r="EV169" i="30"/>
  <c r="EJ169" i="30"/>
  <c r="DS169" i="30"/>
  <c r="AL169" i="30"/>
  <c r="V169" i="30"/>
  <c r="GW169" i="30"/>
  <c r="EY169" i="30"/>
  <c r="EU169" i="30"/>
  <c r="DI169" i="30"/>
  <c r="N169" i="30"/>
  <c r="GN169" i="30"/>
  <c r="ET169" i="30"/>
  <c r="EL169" i="30"/>
  <c r="CY169" i="30"/>
  <c r="HO169" i="30"/>
  <c r="HS169" i="30" s="1"/>
  <c r="HL169" i="30" s="1"/>
  <c r="GA169" i="30"/>
  <c r="FO169" i="30"/>
  <c r="EK169" i="30"/>
  <c r="CB169" i="30"/>
  <c r="L169" i="30"/>
  <c r="DF169" i="30"/>
  <c r="GX171" i="30"/>
  <c r="GO171" i="30"/>
  <c r="HP171" i="30"/>
  <c r="GB171" i="30"/>
  <c r="FP171" i="30"/>
  <c r="HG171" i="30"/>
  <c r="HF173" i="30"/>
  <c r="EV173" i="30"/>
  <c r="EJ173" i="30"/>
  <c r="EL173" i="30" s="1"/>
  <c r="DS173" i="30"/>
  <c r="V173" i="30"/>
  <c r="GW173" i="30"/>
  <c r="EY173" i="30"/>
  <c r="EU173" i="30"/>
  <c r="DI173" i="30"/>
  <c r="N173" i="30"/>
  <c r="GN173" i="30"/>
  <c r="ET173" i="30"/>
  <c r="CY173" i="30"/>
  <c r="HO173" i="30"/>
  <c r="HS173" i="30" s="1"/>
  <c r="HL173" i="30" s="1"/>
  <c r="GA173" i="30"/>
  <c r="FO173" i="30"/>
  <c r="EK173" i="30"/>
  <c r="CB173" i="30"/>
  <c r="L173" i="30"/>
  <c r="AL173" i="30" s="1"/>
  <c r="DF173" i="30"/>
  <c r="HF181" i="30"/>
  <c r="EJ181" i="30"/>
  <c r="EL181" i="30" s="1"/>
  <c r="DS181" i="30"/>
  <c r="AL181" i="30"/>
  <c r="V181" i="30"/>
  <c r="HO181" i="30"/>
  <c r="HS181" i="30" s="1"/>
  <c r="HL181" i="30" s="1"/>
  <c r="GA181" i="30"/>
  <c r="FO181" i="30"/>
  <c r="EK181" i="30"/>
  <c r="CB181" i="30"/>
  <c r="L181" i="30"/>
  <c r="EY181" i="30"/>
  <c r="N181" i="30"/>
  <c r="DI181" i="30"/>
  <c r="GW181" i="30"/>
  <c r="EU181" i="30"/>
  <c r="CY181" i="30"/>
  <c r="GN181" i="30"/>
  <c r="GR181" i="30" s="1"/>
  <c r="ET181" i="30"/>
  <c r="EV181" i="30" s="1"/>
  <c r="CY132" i="30"/>
  <c r="DG132" i="30"/>
  <c r="ET132" i="30"/>
  <c r="EV132" i="30" s="1"/>
  <c r="GN132" i="30"/>
  <c r="GR132" i="30" s="1"/>
  <c r="Q133" i="30"/>
  <c r="V133" i="30"/>
  <c r="AL133" i="30"/>
  <c r="AS133" i="30" s="1"/>
  <c r="BI133" i="30"/>
  <c r="BP133" i="30" s="1"/>
  <c r="BV133" i="30"/>
  <c r="DW133" i="30"/>
  <c r="EA133" i="30"/>
  <c r="DZ133" i="30" s="1"/>
  <c r="EE133" i="30" s="1"/>
  <c r="EN133" i="30"/>
  <c r="EF133" i="30" s="1"/>
  <c r="FR133" i="30"/>
  <c r="GP133" i="30"/>
  <c r="GX133" i="30"/>
  <c r="HB133" i="30"/>
  <c r="HN133" i="30"/>
  <c r="CY134" i="30"/>
  <c r="DG134" i="30"/>
  <c r="ET134" i="30"/>
  <c r="EV134" i="30" s="1"/>
  <c r="GN134" i="30"/>
  <c r="GR134" i="30" s="1"/>
  <c r="Q135" i="30"/>
  <c r="V135" i="30"/>
  <c r="AL135" i="30"/>
  <c r="BI135" i="30"/>
  <c r="BP135" i="30" s="1"/>
  <c r="BV135" i="30"/>
  <c r="DW135" i="30"/>
  <c r="EA135" i="30"/>
  <c r="DZ135" i="30" s="1"/>
  <c r="EE135" i="30" s="1"/>
  <c r="EN135" i="30"/>
  <c r="EF135" i="30" s="1"/>
  <c r="FR135" i="30"/>
  <c r="GP135" i="30"/>
  <c r="GX135" i="30"/>
  <c r="HB135" i="30"/>
  <c r="HN135" i="30"/>
  <c r="CY136" i="30"/>
  <c r="DG136" i="30"/>
  <c r="ET136" i="30"/>
  <c r="EV136" i="30" s="1"/>
  <c r="GN136" i="30"/>
  <c r="Q137" i="30"/>
  <c r="V137" i="30"/>
  <c r="BI137" i="30"/>
  <c r="BV137" i="30"/>
  <c r="DW137" i="30"/>
  <c r="EA137" i="30"/>
  <c r="DZ137" i="30" s="1"/>
  <c r="EE137" i="30" s="1"/>
  <c r="EN137" i="30"/>
  <c r="FR137" i="30"/>
  <c r="GP137" i="30"/>
  <c r="GX137" i="30"/>
  <c r="HB137" i="30"/>
  <c r="HN137" i="30"/>
  <c r="CY138" i="30"/>
  <c r="ET138" i="30"/>
  <c r="GN138" i="30"/>
  <c r="Q139" i="30"/>
  <c r="V139" i="30"/>
  <c r="BI139" i="30"/>
  <c r="BP139" i="30" s="1"/>
  <c r="BV139" i="30"/>
  <c r="DW139" i="30"/>
  <c r="EA139" i="30"/>
  <c r="DZ139" i="30" s="1"/>
  <c r="EE139" i="30" s="1"/>
  <c r="EN139" i="30"/>
  <c r="EF139" i="30" s="1"/>
  <c r="FR139" i="30"/>
  <c r="GP139" i="30"/>
  <c r="GX139" i="30"/>
  <c r="HB139" i="30"/>
  <c r="HN139" i="30"/>
  <c r="CY140" i="30"/>
  <c r="DG140" i="30"/>
  <c r="ET140" i="30"/>
  <c r="GN140" i="30"/>
  <c r="GR140" i="30" s="1"/>
  <c r="Q141" i="30"/>
  <c r="V141" i="30"/>
  <c r="BI141" i="30"/>
  <c r="BP141" i="30" s="1"/>
  <c r="BV141" i="30"/>
  <c r="DW141" i="30"/>
  <c r="EA141" i="30"/>
  <c r="DZ141" i="30" s="1"/>
  <c r="EE141" i="30" s="1"/>
  <c r="EN141" i="30"/>
  <c r="EF141" i="30" s="1"/>
  <c r="FR141" i="30"/>
  <c r="GP141" i="30"/>
  <c r="GX141" i="30"/>
  <c r="HB141" i="30"/>
  <c r="HN141" i="30"/>
  <c r="CY142" i="30"/>
  <c r="DG142" i="30"/>
  <c r="CZ142" i="30" s="1"/>
  <c r="ET142" i="30"/>
  <c r="GN142" i="30"/>
  <c r="Q143" i="30"/>
  <c r="V143" i="30"/>
  <c r="AL143" i="30"/>
  <c r="AS143" i="30" s="1"/>
  <c r="BI143" i="30"/>
  <c r="BV143" i="30"/>
  <c r="DW143" i="30"/>
  <c r="EA143" i="30"/>
  <c r="DZ143" i="30" s="1"/>
  <c r="EE143" i="30" s="1"/>
  <c r="EN143" i="30"/>
  <c r="EF143" i="30" s="1"/>
  <c r="FR143" i="30"/>
  <c r="GP143" i="30"/>
  <c r="GX143" i="30"/>
  <c r="HB143" i="30"/>
  <c r="HN143" i="30"/>
  <c r="CY144" i="30"/>
  <c r="DG144" i="30"/>
  <c r="ET144" i="30"/>
  <c r="GN144" i="30"/>
  <c r="GR144" i="30" s="1"/>
  <c r="Q145" i="30"/>
  <c r="V145" i="30"/>
  <c r="AL145" i="30"/>
  <c r="AM145" i="30" s="1"/>
  <c r="AQ145" i="30" s="1"/>
  <c r="BI145" i="30"/>
  <c r="BV145" i="30"/>
  <c r="DW145" i="30"/>
  <c r="EA145" i="30"/>
  <c r="DZ145" i="30" s="1"/>
  <c r="EE145" i="30" s="1"/>
  <c r="EN145" i="30"/>
  <c r="EF145" i="30" s="1"/>
  <c r="FR145" i="30"/>
  <c r="GP145" i="30"/>
  <c r="GX145" i="30"/>
  <c r="HN145" i="30"/>
  <c r="CY146" i="30"/>
  <c r="DG146" i="30"/>
  <c r="CZ146" i="30" s="1"/>
  <c r="ET146" i="30"/>
  <c r="GN146" i="30"/>
  <c r="GR146" i="30" s="1"/>
  <c r="HN147" i="30"/>
  <c r="GP147" i="30"/>
  <c r="FR147" i="30"/>
  <c r="EN147" i="30"/>
  <c r="EA147" i="30"/>
  <c r="DZ147" i="30" s="1"/>
  <c r="DW147" i="30"/>
  <c r="GY147" i="30"/>
  <c r="GS147" i="30" s="1"/>
  <c r="GM147" i="30"/>
  <c r="GE147" i="30"/>
  <c r="EW147" i="30"/>
  <c r="ES147" i="30"/>
  <c r="CS147" i="30"/>
  <c r="CF147" i="30"/>
  <c r="CM147" i="30" s="1"/>
  <c r="GX147" i="30"/>
  <c r="HG147" i="30"/>
  <c r="Q147" i="30"/>
  <c r="V147" i="30"/>
  <c r="AL147" i="30"/>
  <c r="AS147" i="30" s="1"/>
  <c r="BI147" i="30"/>
  <c r="BV147" i="30"/>
  <c r="DC147" i="30"/>
  <c r="FT147" i="30"/>
  <c r="GB147" i="30"/>
  <c r="HH147" i="30"/>
  <c r="HP147" i="30"/>
  <c r="GN148" i="30"/>
  <c r="ET148" i="30"/>
  <c r="EV148" i="30" s="1"/>
  <c r="CY148" i="30"/>
  <c r="GW148" i="30"/>
  <c r="EY148" i="30"/>
  <c r="EU148" i="30"/>
  <c r="DI148" i="30"/>
  <c r="AL148" i="30"/>
  <c r="BY148" i="30"/>
  <c r="DY148" i="30"/>
  <c r="EB148" i="30" s="1"/>
  <c r="HF149" i="30"/>
  <c r="EJ149" i="30"/>
  <c r="EL149" i="30" s="1"/>
  <c r="DS149" i="30"/>
  <c r="V149" i="30"/>
  <c r="HO149" i="30"/>
  <c r="HS149" i="30" s="1"/>
  <c r="HL149" i="30" s="1"/>
  <c r="GA149" i="30"/>
  <c r="FO149" i="30"/>
  <c r="FU149" i="30" s="1"/>
  <c r="EK149" i="30"/>
  <c r="CB149" i="30"/>
  <c r="CY149" i="30"/>
  <c r="GN149" i="30"/>
  <c r="HH150" i="30"/>
  <c r="GV150" i="30"/>
  <c r="GF150" i="30"/>
  <c r="FT150" i="30"/>
  <c r="FS150" i="30" s="1"/>
  <c r="EX150" i="30"/>
  <c r="DC150" i="30"/>
  <c r="HQ150" i="30"/>
  <c r="HL150" i="30" s="1"/>
  <c r="HE150" i="30"/>
  <c r="GG150" i="30"/>
  <c r="GC150" i="30" s="1"/>
  <c r="FY150" i="30"/>
  <c r="FM150" i="30"/>
  <c r="EM150" i="30"/>
  <c r="EF150" i="30" s="1"/>
  <c r="EI150" i="30"/>
  <c r="DM150" i="30"/>
  <c r="U150" i="30"/>
  <c r="N150" i="30"/>
  <c r="HP150" i="30"/>
  <c r="GB150" i="30"/>
  <c r="FP150" i="30"/>
  <c r="GO150" i="30"/>
  <c r="CF150" i="30"/>
  <c r="CM150" i="30" s="1"/>
  <c r="EW150" i="30"/>
  <c r="GE150" i="30"/>
  <c r="GM150" i="30"/>
  <c r="GZ152" i="30"/>
  <c r="GS152" i="30" s="1"/>
  <c r="CT152" i="30"/>
  <c r="CG152" i="30"/>
  <c r="T152" i="30"/>
  <c r="HR152" i="30"/>
  <c r="HI152" i="30"/>
  <c r="DD152" i="30"/>
  <c r="BI152" i="30"/>
  <c r="FR152" i="30"/>
  <c r="DX154" i="30"/>
  <c r="GQ154" i="30"/>
  <c r="GX155" i="30"/>
  <c r="HA155" i="30" s="1"/>
  <c r="HP155" i="30"/>
  <c r="GB155" i="30"/>
  <c r="FP155" i="30"/>
  <c r="HG155" i="30"/>
  <c r="GO161" i="30"/>
  <c r="HP161" i="30"/>
  <c r="GB161" i="30"/>
  <c r="FP161" i="30"/>
  <c r="HG161" i="30"/>
  <c r="GX161" i="30"/>
  <c r="GN166" i="30"/>
  <c r="ET166" i="30"/>
  <c r="CY166" i="30"/>
  <c r="HO166" i="30"/>
  <c r="HS166" i="30" s="1"/>
  <c r="GA166" i="30"/>
  <c r="FO166" i="30"/>
  <c r="EK166" i="30"/>
  <c r="CB166" i="30"/>
  <c r="L166" i="30"/>
  <c r="HF166" i="30"/>
  <c r="EJ166" i="30"/>
  <c r="DS166" i="30"/>
  <c r="AL166" i="30"/>
  <c r="GW166" i="30"/>
  <c r="EY166" i="30"/>
  <c r="EU166" i="30"/>
  <c r="DI166" i="30"/>
  <c r="GX169" i="30"/>
  <c r="GO169" i="30"/>
  <c r="HP169" i="30"/>
  <c r="GB169" i="30"/>
  <c r="FP169" i="30"/>
  <c r="HG169" i="30"/>
  <c r="GX173" i="30"/>
  <c r="GO173" i="30"/>
  <c r="HP173" i="30"/>
  <c r="GB173" i="30"/>
  <c r="FP173" i="30"/>
  <c r="HG173" i="30"/>
  <c r="HF179" i="30"/>
  <c r="EJ179" i="30"/>
  <c r="DS179" i="30"/>
  <c r="HO179" i="30"/>
  <c r="HS179" i="30" s="1"/>
  <c r="GA179" i="30"/>
  <c r="FO179" i="30"/>
  <c r="EK179" i="30"/>
  <c r="CB179" i="30"/>
  <c r="DI179" i="30"/>
  <c r="N179" i="30"/>
  <c r="GW179" i="30"/>
  <c r="EU179" i="30"/>
  <c r="CY179" i="30"/>
  <c r="GN179" i="30"/>
  <c r="ET179" i="30"/>
  <c r="L179" i="30"/>
  <c r="AL179" i="30" s="1"/>
  <c r="EY179" i="30"/>
  <c r="BJ127" i="30"/>
  <c r="BN127" i="30" s="1"/>
  <c r="BW127" i="30"/>
  <c r="BX127" i="30" s="1"/>
  <c r="DX127" i="30"/>
  <c r="DY127" i="30" s="1"/>
  <c r="EK127" i="30"/>
  <c r="FO127" i="30"/>
  <c r="GA127" i="30"/>
  <c r="GQ127" i="30"/>
  <c r="GJ127" i="30" s="1"/>
  <c r="HO127" i="30"/>
  <c r="HS127" i="30" s="1"/>
  <c r="CM128" i="30"/>
  <c r="DM128" i="30"/>
  <c r="EI128" i="30"/>
  <c r="EM128" i="30"/>
  <c r="FM128" i="30"/>
  <c r="FY128" i="30"/>
  <c r="GG128" i="30"/>
  <c r="GC128" i="30" s="1"/>
  <c r="GS128" i="30"/>
  <c r="HE128" i="30"/>
  <c r="HQ128" i="30"/>
  <c r="HL128" i="30" s="1"/>
  <c r="AM129" i="30"/>
  <c r="AQ129" i="30" s="1"/>
  <c r="BJ129" i="30"/>
  <c r="BN129" i="30" s="1"/>
  <c r="BW129" i="30"/>
  <c r="CB129" i="30"/>
  <c r="DX129" i="30"/>
  <c r="EK129" i="30"/>
  <c r="FO129" i="30"/>
  <c r="GA129" i="30"/>
  <c r="GQ129" i="30"/>
  <c r="GJ129" i="30" s="1"/>
  <c r="HO129" i="30"/>
  <c r="HS129" i="30" s="1"/>
  <c r="CM130" i="30"/>
  <c r="DM130" i="30"/>
  <c r="EI130" i="30"/>
  <c r="EM130" i="30"/>
  <c r="FM130" i="30"/>
  <c r="FY130" i="30"/>
  <c r="GG130" i="30"/>
  <c r="GC130" i="30" s="1"/>
  <c r="HE130" i="30"/>
  <c r="HQ130" i="30"/>
  <c r="HL130" i="30" s="1"/>
  <c r="AM131" i="30"/>
  <c r="AQ131" i="30" s="1"/>
  <c r="BJ131" i="30"/>
  <c r="BN131" i="30" s="1"/>
  <c r="BW131" i="30"/>
  <c r="CB131" i="30"/>
  <c r="DX131" i="30"/>
  <c r="EK131" i="30"/>
  <c r="FO131" i="30"/>
  <c r="GA131" i="30"/>
  <c r="GQ131" i="30"/>
  <c r="HO131" i="30"/>
  <c r="HS131" i="30" s="1"/>
  <c r="N132" i="30"/>
  <c r="CM132" i="30"/>
  <c r="DI132" i="30"/>
  <c r="DM132" i="30"/>
  <c r="EI132" i="30"/>
  <c r="EM132" i="30"/>
  <c r="EU132" i="30"/>
  <c r="EY132" i="30"/>
  <c r="EQ132" i="30" s="1"/>
  <c r="ER132" i="30" s="1"/>
  <c r="FM132" i="30"/>
  <c r="FQ132" i="30"/>
  <c r="FY132" i="30"/>
  <c r="GG132" i="30"/>
  <c r="GC132" i="30" s="1"/>
  <c r="GS132" i="30"/>
  <c r="GW132" i="30"/>
  <c r="HA132" i="30" s="1"/>
  <c r="HE132" i="30"/>
  <c r="HQ132" i="30"/>
  <c r="HL132" i="30" s="1"/>
  <c r="L133" i="30"/>
  <c r="AM133" i="30"/>
  <c r="AQ133" i="30" s="1"/>
  <c r="BJ133" i="30"/>
  <c r="BN133" i="30" s="1"/>
  <c r="BW133" i="30"/>
  <c r="CB133" i="30"/>
  <c r="CF133" i="30"/>
  <c r="CS133" i="30"/>
  <c r="DX133" i="30"/>
  <c r="EK133" i="30"/>
  <c r="ES133" i="30"/>
  <c r="EW133" i="30"/>
  <c r="FO133" i="30"/>
  <c r="GA133" i="30"/>
  <c r="GE133" i="30"/>
  <c r="GM133" i="30"/>
  <c r="GQ133" i="30"/>
  <c r="HK133" i="30" s="1"/>
  <c r="GY133" i="30"/>
  <c r="HG133" i="30"/>
  <c r="HJ133" i="30" s="1"/>
  <c r="HO133" i="30"/>
  <c r="HS133" i="30" s="1"/>
  <c r="N134" i="30"/>
  <c r="CM134" i="30"/>
  <c r="CZ134" i="30"/>
  <c r="DI134" i="30"/>
  <c r="DM134" i="30"/>
  <c r="EI134" i="30"/>
  <c r="EM134" i="30"/>
  <c r="EU134" i="30"/>
  <c r="EY134" i="30"/>
  <c r="FM134" i="30"/>
  <c r="FQ134" i="30"/>
  <c r="FY134" i="30"/>
  <c r="GG134" i="30"/>
  <c r="GC134" i="30" s="1"/>
  <c r="GS134" i="30"/>
  <c r="GW134" i="30"/>
  <c r="HA134" i="30" s="1"/>
  <c r="HE134" i="30"/>
  <c r="HQ134" i="30"/>
  <c r="HL134" i="30" s="1"/>
  <c r="L135" i="30"/>
  <c r="BJ135" i="30"/>
  <c r="BN135" i="30" s="1"/>
  <c r="BW135" i="30"/>
  <c r="CB135" i="30"/>
  <c r="CF135" i="30"/>
  <c r="CS135" i="30"/>
  <c r="DX135" i="30"/>
  <c r="EK135" i="30"/>
  <c r="ES135" i="30"/>
  <c r="EW135" i="30"/>
  <c r="FO135" i="30"/>
  <c r="GA135" i="30"/>
  <c r="GE135" i="30"/>
  <c r="GM135" i="30"/>
  <c r="GQ135" i="30"/>
  <c r="HK135" i="30" s="1"/>
  <c r="GY135" i="30"/>
  <c r="GS135" i="30" s="1"/>
  <c r="HG135" i="30"/>
  <c r="HO135" i="30"/>
  <c r="HS135" i="30" s="1"/>
  <c r="N136" i="30"/>
  <c r="CM136" i="30"/>
  <c r="CZ136" i="30"/>
  <c r="DI136" i="30"/>
  <c r="DM136" i="30"/>
  <c r="EI136" i="30"/>
  <c r="EM136" i="30"/>
  <c r="EU136" i="30"/>
  <c r="EY136" i="30"/>
  <c r="EQ136" i="30" s="1"/>
  <c r="ER136" i="30" s="1"/>
  <c r="FM136" i="30"/>
  <c r="FQ136" i="30"/>
  <c r="FY136" i="30"/>
  <c r="GG136" i="30"/>
  <c r="GC136" i="30" s="1"/>
  <c r="GS136" i="30"/>
  <c r="GW136" i="30"/>
  <c r="HA136" i="30" s="1"/>
  <c r="HE136" i="30"/>
  <c r="HQ136" i="30"/>
  <c r="L137" i="30"/>
  <c r="AL137" i="30" s="1"/>
  <c r="AM137" i="30" s="1"/>
  <c r="AQ137" i="30" s="1"/>
  <c r="BJ137" i="30"/>
  <c r="BN137" i="30" s="1"/>
  <c r="BW137" i="30"/>
  <c r="CB137" i="30"/>
  <c r="CF137" i="30"/>
  <c r="CS137" i="30"/>
  <c r="DX137" i="30"/>
  <c r="EK137" i="30"/>
  <c r="ES137" i="30"/>
  <c r="EW137" i="30"/>
  <c r="FO137" i="30"/>
  <c r="GA137" i="30"/>
  <c r="GE137" i="30"/>
  <c r="GM137" i="30"/>
  <c r="GQ137" i="30"/>
  <c r="GY137" i="30"/>
  <c r="HG137" i="30"/>
  <c r="HJ137" i="30" s="1"/>
  <c r="HC137" i="30" s="1"/>
  <c r="HO137" i="30"/>
  <c r="HS137" i="30" s="1"/>
  <c r="N138" i="30"/>
  <c r="U138" i="30"/>
  <c r="DI138" i="30"/>
  <c r="DM138" i="30"/>
  <c r="EI138" i="30"/>
  <c r="EM138" i="30"/>
  <c r="EU138" i="30"/>
  <c r="EY138" i="30"/>
  <c r="FM138" i="30"/>
  <c r="FQ138" i="30"/>
  <c r="FY138" i="30"/>
  <c r="GG138" i="30"/>
  <c r="GC138" i="30" s="1"/>
  <c r="GW138" i="30"/>
  <c r="HA138" i="30" s="1"/>
  <c r="HE138" i="30"/>
  <c r="HQ138" i="30"/>
  <c r="HL138" i="30" s="1"/>
  <c r="L139" i="30"/>
  <c r="AL139" i="30" s="1"/>
  <c r="AS139" i="30" s="1"/>
  <c r="S139" i="30"/>
  <c r="BJ139" i="30"/>
  <c r="BN139" i="30" s="1"/>
  <c r="BW139" i="30"/>
  <c r="CB139" i="30"/>
  <c r="CF139" i="30"/>
  <c r="CS139" i="30"/>
  <c r="DX139" i="30"/>
  <c r="EK139" i="30"/>
  <c r="ES139" i="30"/>
  <c r="EW139" i="30"/>
  <c r="FO139" i="30"/>
  <c r="GA139" i="30"/>
  <c r="GE139" i="30"/>
  <c r="GM139" i="30"/>
  <c r="GQ139" i="30"/>
  <c r="HK139" i="30" s="1"/>
  <c r="GY139" i="30"/>
  <c r="HG139" i="30"/>
  <c r="HJ139" i="30" s="1"/>
  <c r="HO139" i="30"/>
  <c r="HS139" i="30" s="1"/>
  <c r="N140" i="30"/>
  <c r="U140" i="30"/>
  <c r="CZ140" i="30"/>
  <c r="DI140" i="30"/>
  <c r="DM140" i="30"/>
  <c r="EI140" i="30"/>
  <c r="EM140" i="30"/>
  <c r="EU140" i="30"/>
  <c r="EY140" i="30"/>
  <c r="FM140" i="30"/>
  <c r="FQ140" i="30"/>
  <c r="FY140" i="30"/>
  <c r="GG140" i="30"/>
  <c r="GC140" i="30" s="1"/>
  <c r="GW140" i="30"/>
  <c r="HA140" i="30" s="1"/>
  <c r="HE140" i="30"/>
  <c r="HQ140" i="30"/>
  <c r="L141" i="30"/>
  <c r="AL141" i="30" s="1"/>
  <c r="AS141" i="30" s="1"/>
  <c r="S141" i="30"/>
  <c r="BJ141" i="30"/>
  <c r="BN141" i="30" s="1"/>
  <c r="BW141" i="30"/>
  <c r="CB141" i="30"/>
  <c r="CF141" i="30"/>
  <c r="CS141" i="30"/>
  <c r="DX141" i="30"/>
  <c r="EK141" i="30"/>
  <c r="ES141" i="30"/>
  <c r="EW141" i="30"/>
  <c r="FO141" i="30"/>
  <c r="GA141" i="30"/>
  <c r="GE141" i="30"/>
  <c r="GM141" i="30"/>
  <c r="GQ141" i="30"/>
  <c r="HK141" i="30" s="1"/>
  <c r="GY141" i="30"/>
  <c r="HG141" i="30"/>
  <c r="HJ141" i="30" s="1"/>
  <c r="HO141" i="30"/>
  <c r="HS141" i="30" s="1"/>
  <c r="N142" i="30"/>
  <c r="U142" i="30"/>
  <c r="DI142" i="30"/>
  <c r="DM142" i="30"/>
  <c r="EI142" i="30"/>
  <c r="EM142" i="30"/>
  <c r="EU142" i="30"/>
  <c r="EY142" i="30"/>
  <c r="FM142" i="30"/>
  <c r="FQ142" i="30"/>
  <c r="FY142" i="30"/>
  <c r="GG142" i="30"/>
  <c r="GC142" i="30" s="1"/>
  <c r="GW142" i="30"/>
  <c r="HE142" i="30"/>
  <c r="HQ142" i="30"/>
  <c r="HL142" i="30" s="1"/>
  <c r="L143" i="30"/>
  <c r="AM143" i="30"/>
  <c r="AQ143" i="30" s="1"/>
  <c r="BJ143" i="30"/>
  <c r="BN143" i="30" s="1"/>
  <c r="BW143" i="30"/>
  <c r="CB143" i="30"/>
  <c r="CF143" i="30"/>
  <c r="CM143" i="30" s="1"/>
  <c r="CS143" i="30"/>
  <c r="DX143" i="30"/>
  <c r="EK143" i="30"/>
  <c r="ES143" i="30"/>
  <c r="EW143" i="30"/>
  <c r="FO143" i="30"/>
  <c r="GA143" i="30"/>
  <c r="GE143" i="30"/>
  <c r="GM143" i="30"/>
  <c r="GQ143" i="30"/>
  <c r="GY143" i="30"/>
  <c r="GS143" i="30" s="1"/>
  <c r="HG143" i="30"/>
  <c r="HJ143" i="30" s="1"/>
  <c r="HO143" i="30"/>
  <c r="HS143" i="30" s="1"/>
  <c r="N144" i="30"/>
  <c r="CZ144" i="30"/>
  <c r="DI144" i="30"/>
  <c r="DM144" i="30"/>
  <c r="EI144" i="30"/>
  <c r="EM144" i="30"/>
  <c r="EU144" i="30"/>
  <c r="EY144" i="30"/>
  <c r="EQ144" i="30" s="1"/>
  <c r="ER144" i="30" s="1"/>
  <c r="FM144" i="30"/>
  <c r="FQ144" i="30"/>
  <c r="FY144" i="30"/>
  <c r="GG144" i="30"/>
  <c r="GC144" i="30" s="1"/>
  <c r="GW144" i="30"/>
  <c r="HA144" i="30" s="1"/>
  <c r="HE144" i="30"/>
  <c r="HQ144" i="30"/>
  <c r="L145" i="30"/>
  <c r="BJ145" i="30"/>
  <c r="BW145" i="30"/>
  <c r="CB145" i="30"/>
  <c r="CF145" i="30"/>
  <c r="CS145" i="30"/>
  <c r="DX145" i="30"/>
  <c r="EK145" i="30"/>
  <c r="ES145" i="30"/>
  <c r="EW145" i="30"/>
  <c r="FO145" i="30"/>
  <c r="GA145" i="30"/>
  <c r="GE145" i="30"/>
  <c r="GM145" i="30"/>
  <c r="GQ145" i="30"/>
  <c r="HK145" i="30" s="1"/>
  <c r="GY145" i="30"/>
  <c r="HG145" i="30"/>
  <c r="HJ145" i="30" s="1"/>
  <c r="HO145" i="30"/>
  <c r="HS145" i="30" s="1"/>
  <c r="N146" i="30"/>
  <c r="DI146" i="30"/>
  <c r="DM146" i="30"/>
  <c r="EI146" i="30"/>
  <c r="EM146" i="30"/>
  <c r="EU146" i="30"/>
  <c r="EY146" i="30"/>
  <c r="EQ146" i="30" s="1"/>
  <c r="ER146" i="30" s="1"/>
  <c r="FM146" i="30"/>
  <c r="FQ146" i="30"/>
  <c r="FY146" i="30"/>
  <c r="GG146" i="30"/>
  <c r="GC146" i="30" s="1"/>
  <c r="GW146" i="30"/>
  <c r="HA146" i="30" s="1"/>
  <c r="HE146" i="30"/>
  <c r="HQ146" i="30"/>
  <c r="HR147" i="30"/>
  <c r="DN147" i="30"/>
  <c r="GQ147" i="30"/>
  <c r="DX147" i="30"/>
  <c r="L147" i="30"/>
  <c r="BJ147" i="30"/>
  <c r="BN147" i="30" s="1"/>
  <c r="BW147" i="30"/>
  <c r="DD147" i="30"/>
  <c r="DM147" i="30"/>
  <c r="EE147" i="30"/>
  <c r="EM147" i="30"/>
  <c r="EF147" i="30" s="1"/>
  <c r="FM147" i="30"/>
  <c r="HI147" i="30"/>
  <c r="HB147" i="30" s="1"/>
  <c r="HQ147" i="30"/>
  <c r="HP148" i="30"/>
  <c r="GB148" i="30"/>
  <c r="FP148" i="30"/>
  <c r="GO148" i="30"/>
  <c r="CF148" i="30"/>
  <c r="CM148" i="30" s="1"/>
  <c r="EW148" i="30"/>
  <c r="FO148" i="30"/>
  <c r="GE148" i="30"/>
  <c r="GM148" i="30"/>
  <c r="DI149" i="30"/>
  <c r="DA149" i="30" s="1"/>
  <c r="DB149" i="30" s="1"/>
  <c r="EY149" i="30"/>
  <c r="GW149" i="30"/>
  <c r="GZ150" i="30"/>
  <c r="CT150" i="30"/>
  <c r="CG150" i="30"/>
  <c r="T150" i="30"/>
  <c r="HI150" i="30"/>
  <c r="DD150" i="30"/>
  <c r="L150" i="30"/>
  <c r="AL150" i="30" s="1"/>
  <c r="V150" i="30"/>
  <c r="BI150" i="30"/>
  <c r="EA150" i="30"/>
  <c r="DZ150" i="30" s="1"/>
  <c r="EE150" i="30" s="1"/>
  <c r="FR150" i="30"/>
  <c r="GP150" i="30"/>
  <c r="GX150" i="30"/>
  <c r="HN150" i="30"/>
  <c r="GX151" i="30"/>
  <c r="HG151" i="30"/>
  <c r="DF151" i="30"/>
  <c r="GB151" i="30"/>
  <c r="HP151" i="30"/>
  <c r="AQ152" i="30"/>
  <c r="BJ152" i="30"/>
  <c r="BN152" i="30" s="1"/>
  <c r="CK152" i="30"/>
  <c r="CU152" i="30"/>
  <c r="CV152" i="30" s="1"/>
  <c r="HK152" i="30"/>
  <c r="DI153" i="30"/>
  <c r="AM154" i="30"/>
  <c r="AN154" i="30" s="1"/>
  <c r="HL155" i="30"/>
  <c r="HF157" i="30"/>
  <c r="EJ157" i="30"/>
  <c r="EL157" i="30" s="1"/>
  <c r="DS157" i="30"/>
  <c r="V157" i="30"/>
  <c r="GW157" i="30"/>
  <c r="EY157" i="30"/>
  <c r="EU157" i="30"/>
  <c r="DI157" i="30"/>
  <c r="N157" i="30"/>
  <c r="GN157" i="30"/>
  <c r="ET157" i="30"/>
  <c r="EV157" i="30" s="1"/>
  <c r="CY157" i="30"/>
  <c r="HO157" i="30"/>
  <c r="HS157" i="30" s="1"/>
  <c r="HL157" i="30" s="1"/>
  <c r="GA157" i="30"/>
  <c r="FO157" i="30"/>
  <c r="EK157" i="30"/>
  <c r="CB157" i="30"/>
  <c r="HO160" i="30"/>
  <c r="HS160" i="30" s="1"/>
  <c r="GA160" i="30"/>
  <c r="FO160" i="30"/>
  <c r="EK160" i="30"/>
  <c r="CB160" i="30"/>
  <c r="HF160" i="30"/>
  <c r="HJ160" i="30" s="1"/>
  <c r="EJ160" i="30"/>
  <c r="EL160" i="30" s="1"/>
  <c r="DS160" i="30"/>
  <c r="AL160" i="30"/>
  <c r="V160" i="30"/>
  <c r="GW160" i="30"/>
  <c r="EY160" i="30"/>
  <c r="EU160" i="30"/>
  <c r="DI160" i="30"/>
  <c r="GN160" i="30"/>
  <c r="ET160" i="30"/>
  <c r="EV160" i="30" s="1"/>
  <c r="CY160" i="30"/>
  <c r="GO163" i="30"/>
  <c r="HP163" i="30"/>
  <c r="GB163" i="30"/>
  <c r="FP163" i="30"/>
  <c r="HG163" i="30"/>
  <c r="GX163" i="30"/>
  <c r="HA163" i="30" s="1"/>
  <c r="GT163" i="30" s="1"/>
  <c r="HF167" i="30"/>
  <c r="EJ167" i="30"/>
  <c r="EL167" i="30" s="1"/>
  <c r="DS167" i="30"/>
  <c r="AL167" i="30"/>
  <c r="V167" i="30"/>
  <c r="GW167" i="30"/>
  <c r="EY167" i="30"/>
  <c r="EU167" i="30"/>
  <c r="DI167" i="30"/>
  <c r="N167" i="30"/>
  <c r="GN167" i="30"/>
  <c r="ET167" i="30"/>
  <c r="EV167" i="30" s="1"/>
  <c r="CY167" i="30"/>
  <c r="HO167" i="30"/>
  <c r="HS167" i="30" s="1"/>
  <c r="HL167" i="30" s="1"/>
  <c r="GA167" i="30"/>
  <c r="FO167" i="30"/>
  <c r="EK167" i="30"/>
  <c r="CB167" i="30"/>
  <c r="L167" i="30"/>
  <c r="GN170" i="30"/>
  <c r="ET170" i="30"/>
  <c r="CY170" i="30"/>
  <c r="HO170" i="30"/>
  <c r="HS170" i="30" s="1"/>
  <c r="GA170" i="30"/>
  <c r="FO170" i="30"/>
  <c r="EK170" i="30"/>
  <c r="CB170" i="30"/>
  <c r="L170" i="30"/>
  <c r="HF170" i="30"/>
  <c r="EJ170" i="30"/>
  <c r="DS170" i="30"/>
  <c r="AL170" i="30"/>
  <c r="GW170" i="30"/>
  <c r="EY170" i="30"/>
  <c r="EU170" i="30"/>
  <c r="DI170" i="30"/>
  <c r="T127" i="30"/>
  <c r="S127" i="30" s="1"/>
  <c r="CG127" i="30"/>
  <c r="CK127" i="30" s="1"/>
  <c r="CT127" i="30"/>
  <c r="CY127" i="30"/>
  <c r="EL127" i="30"/>
  <c r="ET127" i="30"/>
  <c r="EV127" i="30" s="1"/>
  <c r="Q128" i="30"/>
  <c r="BI128" i="30"/>
  <c r="BV128" i="30"/>
  <c r="DW128" i="30"/>
  <c r="EA128" i="30"/>
  <c r="DZ128" i="30" s="1"/>
  <c r="EE128" i="30" s="1"/>
  <c r="EN128" i="30"/>
  <c r="FR128" i="30"/>
  <c r="FJ128" i="30" s="1"/>
  <c r="GP128" i="30"/>
  <c r="HB128" i="30"/>
  <c r="T129" i="30"/>
  <c r="CG129" i="30"/>
  <c r="CK129" i="30" s="1"/>
  <c r="CT129" i="30"/>
  <c r="CY129" i="30"/>
  <c r="EL129" i="30"/>
  <c r="ET129" i="30"/>
  <c r="EV129" i="30" s="1"/>
  <c r="Q130" i="30"/>
  <c r="BI130" i="30"/>
  <c r="BV130" i="30"/>
  <c r="DW130" i="30"/>
  <c r="EA130" i="30"/>
  <c r="DZ130" i="30" s="1"/>
  <c r="EE130" i="30" s="1"/>
  <c r="EN130" i="30"/>
  <c r="EF130" i="30" s="1"/>
  <c r="FR130" i="30"/>
  <c r="GP130" i="30"/>
  <c r="HB130" i="30"/>
  <c r="T131" i="30"/>
  <c r="CG131" i="30"/>
  <c r="CK131" i="30" s="1"/>
  <c r="CT131" i="30"/>
  <c r="CY131" i="30"/>
  <c r="EL131" i="30"/>
  <c r="ET131" i="30"/>
  <c r="EV131" i="30" s="1"/>
  <c r="Q132" i="30"/>
  <c r="V132" i="30"/>
  <c r="AL132" i="30"/>
  <c r="AM132" i="30" s="1"/>
  <c r="AQ132" i="30" s="1"/>
  <c r="BI132" i="30"/>
  <c r="BV132" i="30"/>
  <c r="DS132" i="30"/>
  <c r="DW132" i="30"/>
  <c r="EA132" i="30"/>
  <c r="DZ132" i="30" s="1"/>
  <c r="EE132" i="30" s="1"/>
  <c r="EJ132" i="30"/>
  <c r="EL132" i="30" s="1"/>
  <c r="EN132" i="30"/>
  <c r="EF132" i="30" s="1"/>
  <c r="FR132" i="30"/>
  <c r="FJ132" i="30" s="1"/>
  <c r="GP132" i="30"/>
  <c r="HK132" i="30" s="1"/>
  <c r="HB132" i="30"/>
  <c r="T133" i="30"/>
  <c r="CG133" i="30"/>
  <c r="CT133" i="30"/>
  <c r="CY133" i="30"/>
  <c r="DC133" i="30"/>
  <c r="EL133" i="30"/>
  <c r="ET133" i="30"/>
  <c r="EV133" i="30" s="1"/>
  <c r="EX133" i="30"/>
  <c r="EP133" i="30" s="1"/>
  <c r="FP133" i="30"/>
  <c r="FT133" i="30"/>
  <c r="FS133" i="30" s="1"/>
  <c r="GB133" i="30"/>
  <c r="GF133" i="30"/>
  <c r="GV133" i="30"/>
  <c r="Q134" i="30"/>
  <c r="V134" i="30"/>
  <c r="AL134" i="30"/>
  <c r="BI134" i="30"/>
  <c r="BV134" i="30"/>
  <c r="DS134" i="30"/>
  <c r="DW134" i="30"/>
  <c r="EA134" i="30"/>
  <c r="DZ134" i="30" s="1"/>
  <c r="EE134" i="30" s="1"/>
  <c r="EF134" i="30"/>
  <c r="EJ134" i="30"/>
  <c r="EL134" i="30" s="1"/>
  <c r="EN134" i="30"/>
  <c r="FR134" i="30"/>
  <c r="FJ134" i="30" s="1"/>
  <c r="GP134" i="30"/>
  <c r="HK134" i="30" s="1"/>
  <c r="HB134" i="30"/>
  <c r="T135" i="30"/>
  <c r="CG135" i="30"/>
  <c r="CK135" i="30" s="1"/>
  <c r="CT135" i="30"/>
  <c r="CY135" i="30"/>
  <c r="DC135" i="30"/>
  <c r="EL135" i="30"/>
  <c r="ET135" i="30"/>
  <c r="EV135" i="30" s="1"/>
  <c r="EX135" i="30"/>
  <c r="EP135" i="30" s="1"/>
  <c r="FP135" i="30"/>
  <c r="FT135" i="30"/>
  <c r="GB135" i="30"/>
  <c r="GF135" i="30"/>
  <c r="GV135" i="30"/>
  <c r="Q136" i="30"/>
  <c r="V136" i="30"/>
  <c r="AL136" i="30"/>
  <c r="AM136" i="30" s="1"/>
  <c r="AQ136" i="30" s="1"/>
  <c r="BI136" i="30"/>
  <c r="BV136" i="30"/>
  <c r="DS136" i="30"/>
  <c r="DW136" i="30"/>
  <c r="EA136" i="30"/>
  <c r="DZ136" i="30" s="1"/>
  <c r="EE136" i="30" s="1"/>
  <c r="EJ136" i="30"/>
  <c r="EL136" i="30" s="1"/>
  <c r="EN136" i="30"/>
  <c r="FR136" i="30"/>
  <c r="GP136" i="30"/>
  <c r="HB136" i="30"/>
  <c r="T137" i="30"/>
  <c r="BP137" i="30"/>
  <c r="CG137" i="30"/>
  <c r="CK137" i="30" s="1"/>
  <c r="CT137" i="30"/>
  <c r="CY137" i="30"/>
  <c r="DC137" i="30"/>
  <c r="EL137" i="30"/>
  <c r="ET137" i="30"/>
  <c r="EV137" i="30" s="1"/>
  <c r="EX137" i="30"/>
  <c r="FP137" i="30"/>
  <c r="FT137" i="30"/>
  <c r="FS137" i="30" s="1"/>
  <c r="GB137" i="30"/>
  <c r="GF137" i="30"/>
  <c r="GJ137" i="30"/>
  <c r="GV137" i="30"/>
  <c r="Q138" i="30"/>
  <c r="V138" i="30"/>
  <c r="AL138" i="30"/>
  <c r="AS138" i="30" s="1"/>
  <c r="BI138" i="30"/>
  <c r="BV138" i="30"/>
  <c r="DS138" i="30"/>
  <c r="DW138" i="30"/>
  <c r="EA138" i="30"/>
  <c r="DZ138" i="30" s="1"/>
  <c r="EE138" i="30" s="1"/>
  <c r="EJ138" i="30"/>
  <c r="EL138" i="30" s="1"/>
  <c r="EN138" i="30"/>
  <c r="EF138" i="30" s="1"/>
  <c r="EV138" i="30"/>
  <c r="FR138" i="30"/>
  <c r="FJ138" i="30" s="1"/>
  <c r="GP138" i="30"/>
  <c r="HB138" i="30"/>
  <c r="CG139" i="30"/>
  <c r="CK139" i="30" s="1"/>
  <c r="CT139" i="30"/>
  <c r="CY139" i="30"/>
  <c r="DC139" i="30"/>
  <c r="EL139" i="30"/>
  <c r="ET139" i="30"/>
  <c r="EV139" i="30" s="1"/>
  <c r="EX139" i="30"/>
  <c r="EQ139" i="30" s="1"/>
  <c r="FP139" i="30"/>
  <c r="FT139" i="30"/>
  <c r="GB139" i="30"/>
  <c r="GF139" i="30"/>
  <c r="GH139" i="30" s="1"/>
  <c r="FZ139" i="30" s="1"/>
  <c r="GV139" i="30"/>
  <c r="Q140" i="30"/>
  <c r="V140" i="30"/>
  <c r="AL140" i="30"/>
  <c r="BI140" i="30"/>
  <c r="BV140" i="30"/>
  <c r="DS140" i="30"/>
  <c r="DW140" i="30"/>
  <c r="EA140" i="30"/>
  <c r="DZ140" i="30" s="1"/>
  <c r="EE140" i="30" s="1"/>
  <c r="EJ140" i="30"/>
  <c r="EL140" i="30" s="1"/>
  <c r="EN140" i="30"/>
  <c r="EV140" i="30"/>
  <c r="FR140" i="30"/>
  <c r="FJ140" i="30" s="1"/>
  <c r="GP140" i="30"/>
  <c r="HB140" i="30"/>
  <c r="CG141" i="30"/>
  <c r="CK141" i="30" s="1"/>
  <c r="CT141" i="30"/>
  <c r="CY141" i="30"/>
  <c r="DC141" i="30"/>
  <c r="EL141" i="30"/>
  <c r="ET141" i="30"/>
  <c r="EV141" i="30" s="1"/>
  <c r="EX141" i="30"/>
  <c r="FP141" i="30"/>
  <c r="FT141" i="30"/>
  <c r="FS141" i="30" s="1"/>
  <c r="GB141" i="30"/>
  <c r="GF141" i="30"/>
  <c r="GJ141" i="30"/>
  <c r="GV141" i="30"/>
  <c r="Q142" i="30"/>
  <c r="V142" i="30"/>
  <c r="AL142" i="30"/>
  <c r="BI142" i="30"/>
  <c r="BV142" i="30"/>
  <c r="DS142" i="30"/>
  <c r="DW142" i="30"/>
  <c r="EA142" i="30"/>
  <c r="DZ142" i="30" s="1"/>
  <c r="EE142" i="30" s="1"/>
  <c r="EJ142" i="30"/>
  <c r="EL142" i="30" s="1"/>
  <c r="EN142" i="30"/>
  <c r="EV142" i="30"/>
  <c r="FR142" i="30"/>
  <c r="FJ142" i="30" s="1"/>
  <c r="GP142" i="30"/>
  <c r="HK142" i="30" s="1"/>
  <c r="HB142" i="30"/>
  <c r="T143" i="30"/>
  <c r="S143" i="30" s="1"/>
  <c r="BP143" i="30"/>
  <c r="CG143" i="30"/>
  <c r="CK143" i="30" s="1"/>
  <c r="CT143" i="30"/>
  <c r="CY143" i="30"/>
  <c r="DC143" i="30"/>
  <c r="EL143" i="30"/>
  <c r="ET143" i="30"/>
  <c r="EV143" i="30" s="1"/>
  <c r="EX143" i="30"/>
  <c r="FP143" i="30"/>
  <c r="FT143" i="30"/>
  <c r="GB143" i="30"/>
  <c r="GF143" i="30"/>
  <c r="GV143" i="30"/>
  <c r="Q144" i="30"/>
  <c r="V144" i="30"/>
  <c r="AL144" i="30"/>
  <c r="AS144" i="30" s="1"/>
  <c r="BI144" i="30"/>
  <c r="BV144" i="30"/>
  <c r="DS144" i="30"/>
  <c r="DW144" i="30"/>
  <c r="EA144" i="30"/>
  <c r="DZ144" i="30" s="1"/>
  <c r="EE144" i="30" s="1"/>
  <c r="EJ144" i="30"/>
  <c r="EL144" i="30" s="1"/>
  <c r="EN144" i="30"/>
  <c r="EV144" i="30"/>
  <c r="FR144" i="30"/>
  <c r="FJ144" i="30" s="1"/>
  <c r="GP144" i="30"/>
  <c r="HB144" i="30"/>
  <c r="T145" i="30"/>
  <c r="BP145" i="30"/>
  <c r="CG145" i="30"/>
  <c r="CT145" i="30"/>
  <c r="CY145" i="30"/>
  <c r="DC145" i="30"/>
  <c r="EL145" i="30"/>
  <c r="ET145" i="30"/>
  <c r="EV145" i="30" s="1"/>
  <c r="EX145" i="30"/>
  <c r="FP145" i="30"/>
  <c r="FT145" i="30"/>
  <c r="GB145" i="30"/>
  <c r="GF145" i="30"/>
  <c r="GV145" i="30"/>
  <c r="Q146" i="30"/>
  <c r="V146" i="30"/>
  <c r="AL146" i="30"/>
  <c r="AM146" i="30" s="1"/>
  <c r="AQ146" i="30" s="1"/>
  <c r="BI146" i="30"/>
  <c r="BV146" i="30"/>
  <c r="DS146" i="30"/>
  <c r="DW146" i="30"/>
  <c r="EA146" i="30"/>
  <c r="DZ146" i="30" s="1"/>
  <c r="EE146" i="30" s="1"/>
  <c r="EJ146" i="30"/>
  <c r="EL146" i="30" s="1"/>
  <c r="EN146" i="30"/>
  <c r="EV146" i="30"/>
  <c r="FR146" i="30"/>
  <c r="FJ146" i="30" s="1"/>
  <c r="GP146" i="30"/>
  <c r="HK146" i="30" s="1"/>
  <c r="HB146" i="30"/>
  <c r="HF147" i="30"/>
  <c r="EV147" i="30"/>
  <c r="EJ147" i="30"/>
  <c r="EL147" i="30" s="1"/>
  <c r="DS147" i="30"/>
  <c r="HO147" i="30"/>
  <c r="HS147" i="30" s="1"/>
  <c r="GA147" i="30"/>
  <c r="FO147" i="30"/>
  <c r="EK147" i="30"/>
  <c r="CB147" i="30"/>
  <c r="T147" i="30"/>
  <c r="BP147" i="30"/>
  <c r="CG147" i="30"/>
  <c r="CK147" i="30" s="1"/>
  <c r="CY147" i="30"/>
  <c r="EX147" i="30"/>
  <c r="FP147" i="30"/>
  <c r="GF147" i="30"/>
  <c r="GH147" i="30" s="1"/>
  <c r="FZ147" i="30" s="1"/>
  <c r="GN147" i="30"/>
  <c r="GV147" i="30"/>
  <c r="HH148" i="30"/>
  <c r="GV148" i="30"/>
  <c r="GF148" i="30"/>
  <c r="FT148" i="30"/>
  <c r="EX148" i="30"/>
  <c r="EP148" i="30" s="1"/>
  <c r="DC148" i="30"/>
  <c r="HQ148" i="30"/>
  <c r="HL148" i="30" s="1"/>
  <c r="HE148" i="30"/>
  <c r="GS148" i="30"/>
  <c r="GG148" i="30"/>
  <c r="GC148" i="30" s="1"/>
  <c r="FY148" i="30"/>
  <c r="FM148" i="30"/>
  <c r="EM148" i="30"/>
  <c r="EF148" i="30" s="1"/>
  <c r="EI148" i="30"/>
  <c r="DM148" i="30"/>
  <c r="AS148" i="30"/>
  <c r="U148" i="30"/>
  <c r="N148" i="30"/>
  <c r="L148" i="30"/>
  <c r="V148" i="30"/>
  <c r="BI148" i="30"/>
  <c r="BP148" i="30" s="1"/>
  <c r="BZ148" i="30"/>
  <c r="BS148" i="30" s="1"/>
  <c r="DS148" i="30"/>
  <c r="EA148" i="30"/>
  <c r="DZ148" i="30" s="1"/>
  <c r="EE148" i="30" s="1"/>
  <c r="EJ148" i="30"/>
  <c r="EL148" i="30" s="1"/>
  <c r="FR148" i="30"/>
  <c r="GP148" i="30"/>
  <c r="GJ148" i="30" s="1"/>
  <c r="GX148" i="30"/>
  <c r="HF148" i="30"/>
  <c r="HN148" i="30"/>
  <c r="GX149" i="30"/>
  <c r="HG149" i="30"/>
  <c r="DF149" i="30"/>
  <c r="ET149" i="30"/>
  <c r="EV149" i="30" s="1"/>
  <c r="GB149" i="30"/>
  <c r="HP149" i="30"/>
  <c r="GR150" i="30"/>
  <c r="BJ150" i="30"/>
  <c r="BN150" i="30" s="1"/>
  <c r="CK150" i="30"/>
  <c r="CS150" i="30"/>
  <c r="ES150" i="30"/>
  <c r="GQ150" i="30"/>
  <c r="GY150" i="30"/>
  <c r="HG150" i="30"/>
  <c r="HJ150" i="30" s="1"/>
  <c r="Q152" i="30"/>
  <c r="BX152" i="30"/>
  <c r="DN152" i="30"/>
  <c r="DY152" i="30"/>
  <c r="EB152" i="30" s="1"/>
  <c r="EF152" i="30"/>
  <c r="HF153" i="30"/>
  <c r="HJ153" i="30" s="1"/>
  <c r="HC153" i="30" s="1"/>
  <c r="EJ153" i="30"/>
  <c r="DS153" i="30"/>
  <c r="V153" i="30"/>
  <c r="GN153" i="30"/>
  <c r="ET153" i="30"/>
  <c r="EV153" i="30" s="1"/>
  <c r="EL153" i="30"/>
  <c r="CY153" i="30"/>
  <c r="HO153" i="30"/>
  <c r="HS153" i="30" s="1"/>
  <c r="HL153" i="30" s="1"/>
  <c r="GA153" i="30"/>
  <c r="GI153" i="30" s="1"/>
  <c r="FO153" i="30"/>
  <c r="EK153" i="30"/>
  <c r="CB153" i="30"/>
  <c r="EU153" i="30"/>
  <c r="GZ154" i="30"/>
  <c r="CT154" i="30"/>
  <c r="CG154" i="30"/>
  <c r="CL154" i="30" s="1"/>
  <c r="T154" i="30"/>
  <c r="HR154" i="30"/>
  <c r="DN154" i="30"/>
  <c r="BN154" i="30"/>
  <c r="J154" i="30"/>
  <c r="FF154" i="30" s="1"/>
  <c r="FI154" i="30" s="1"/>
  <c r="HI154" i="30"/>
  <c r="DD154" i="30"/>
  <c r="AQ154" i="30"/>
  <c r="AM156" i="30"/>
  <c r="AQ156" i="30" s="1"/>
  <c r="CL156" i="30"/>
  <c r="CI156" i="30"/>
  <c r="GX157" i="30"/>
  <c r="GO157" i="30"/>
  <c r="HP157" i="30"/>
  <c r="GB157" i="30"/>
  <c r="FP157" i="30"/>
  <c r="HG157" i="30"/>
  <c r="HA161" i="30"/>
  <c r="GT161" i="30" s="1"/>
  <c r="HO162" i="30"/>
  <c r="HS162" i="30" s="1"/>
  <c r="GA162" i="30"/>
  <c r="FO162" i="30"/>
  <c r="EK162" i="30"/>
  <c r="CB162" i="30"/>
  <c r="HF162" i="30"/>
  <c r="HJ162" i="30" s="1"/>
  <c r="EJ162" i="30"/>
  <c r="EL162" i="30" s="1"/>
  <c r="DS162" i="30"/>
  <c r="V162" i="30"/>
  <c r="GW162" i="30"/>
  <c r="EY162" i="30"/>
  <c r="EU162" i="30"/>
  <c r="DI162" i="30"/>
  <c r="GN162" i="30"/>
  <c r="ET162" i="30"/>
  <c r="EV162" i="30" s="1"/>
  <c r="CY162" i="30"/>
  <c r="GX167" i="30"/>
  <c r="GO167" i="30"/>
  <c r="HP167" i="30"/>
  <c r="GB167" i="30"/>
  <c r="FP167" i="30"/>
  <c r="HG167" i="30"/>
  <c r="GN168" i="30"/>
  <c r="ET168" i="30"/>
  <c r="CY168" i="30"/>
  <c r="HO168" i="30"/>
  <c r="HS168" i="30" s="1"/>
  <c r="GA168" i="30"/>
  <c r="FO168" i="30"/>
  <c r="EK168" i="30"/>
  <c r="CB168" i="30"/>
  <c r="L168" i="30"/>
  <c r="HF168" i="30"/>
  <c r="EJ168" i="30"/>
  <c r="DS168" i="30"/>
  <c r="AL168" i="30"/>
  <c r="AS168" i="30" s="1"/>
  <c r="GW168" i="30"/>
  <c r="EY168" i="30"/>
  <c r="EU168" i="30"/>
  <c r="DI168" i="30"/>
  <c r="HF171" i="30"/>
  <c r="EV171" i="30"/>
  <c r="EJ171" i="30"/>
  <c r="DS171" i="30"/>
  <c r="AL171" i="30"/>
  <c r="V171" i="30"/>
  <c r="GW171" i="30"/>
  <c r="HA171" i="30" s="1"/>
  <c r="EY171" i="30"/>
  <c r="EU171" i="30"/>
  <c r="DI171" i="30"/>
  <c r="N171" i="30"/>
  <c r="GN171" i="30"/>
  <c r="ET171" i="30"/>
  <c r="EL171" i="30"/>
  <c r="CY171" i="30"/>
  <c r="HO171" i="30"/>
  <c r="HS171" i="30" s="1"/>
  <c r="GA171" i="30"/>
  <c r="FO171" i="30"/>
  <c r="EK171" i="30"/>
  <c r="CB171" i="30"/>
  <c r="L171" i="30"/>
  <c r="GN172" i="30"/>
  <c r="ET172" i="30"/>
  <c r="CY172" i="30"/>
  <c r="HO172" i="30"/>
  <c r="HS172" i="30" s="1"/>
  <c r="GA172" i="30"/>
  <c r="FO172" i="30"/>
  <c r="EK172" i="30"/>
  <c r="CB172" i="30"/>
  <c r="L172" i="30"/>
  <c r="AL172" i="30" s="1"/>
  <c r="HF172" i="30"/>
  <c r="EJ172" i="30"/>
  <c r="DS172" i="30"/>
  <c r="GW172" i="30"/>
  <c r="EY172" i="30"/>
  <c r="EU172" i="30"/>
  <c r="DI172" i="30"/>
  <c r="HF174" i="30"/>
  <c r="GN174" i="30"/>
  <c r="ET174" i="30"/>
  <c r="CY174" i="30"/>
  <c r="HO174" i="30"/>
  <c r="HS174" i="30" s="1"/>
  <c r="GA174" i="30"/>
  <c r="FO174" i="30"/>
  <c r="EK174" i="30"/>
  <c r="CB174" i="30"/>
  <c r="L174" i="30"/>
  <c r="AL174" i="30" s="1"/>
  <c r="EJ174" i="30"/>
  <c r="DS174" i="30"/>
  <c r="GW174" i="30"/>
  <c r="EY174" i="30"/>
  <c r="EU174" i="30"/>
  <c r="DI174" i="30"/>
  <c r="HF183" i="30"/>
  <c r="EJ183" i="30"/>
  <c r="DS183" i="30"/>
  <c r="AL183" i="30"/>
  <c r="V183" i="30"/>
  <c r="HO183" i="30"/>
  <c r="HS183" i="30" s="1"/>
  <c r="HL183" i="30" s="1"/>
  <c r="GA183" i="30"/>
  <c r="FO183" i="30"/>
  <c r="EK183" i="30"/>
  <c r="CB183" i="30"/>
  <c r="L183" i="30"/>
  <c r="GN183" i="30"/>
  <c r="ET183" i="30"/>
  <c r="EV183" i="30" s="1"/>
  <c r="EY183" i="30"/>
  <c r="EL183" i="30"/>
  <c r="N183" i="30"/>
  <c r="DI183" i="30"/>
  <c r="GW183" i="30"/>
  <c r="EU183" i="30"/>
  <c r="CY183" i="30"/>
  <c r="L149" i="30"/>
  <c r="AL149" i="30" s="1"/>
  <c r="S149" i="30"/>
  <c r="BJ149" i="30"/>
  <c r="BW149" i="30"/>
  <c r="CF149" i="30"/>
  <c r="CK149" i="30"/>
  <c r="CS149" i="30"/>
  <c r="DX149" i="30"/>
  <c r="ES149" i="30"/>
  <c r="EW149" i="30"/>
  <c r="EP149" i="30" s="1"/>
  <c r="FS149" i="30"/>
  <c r="GE149" i="30"/>
  <c r="GM149" i="30"/>
  <c r="GQ149" i="30"/>
  <c r="GY149" i="30"/>
  <c r="DI150" i="30"/>
  <c r="EU150" i="30"/>
  <c r="EY150" i="30"/>
  <c r="GW150" i="30"/>
  <c r="HA150" i="30" s="1"/>
  <c r="L151" i="30"/>
  <c r="AL151" i="30" s="1"/>
  <c r="S151" i="30"/>
  <c r="BJ151" i="30"/>
  <c r="BW151" i="30"/>
  <c r="CF151" i="30"/>
  <c r="CK151" i="30"/>
  <c r="CS151" i="30"/>
  <c r="DX151" i="30"/>
  <c r="ES151" i="30"/>
  <c r="EW151" i="30"/>
  <c r="EP151" i="30" s="1"/>
  <c r="FS151" i="30"/>
  <c r="GE151" i="30"/>
  <c r="GM151" i="30"/>
  <c r="GQ151" i="30"/>
  <c r="GY151" i="30"/>
  <c r="DI152" i="30"/>
  <c r="EE152" i="30"/>
  <c r="EU152" i="30"/>
  <c r="EY152" i="30"/>
  <c r="GW152" i="30"/>
  <c r="L153" i="30"/>
  <c r="AL153" i="30" s="1"/>
  <c r="AM153" i="30" s="1"/>
  <c r="AQ153" i="30" s="1"/>
  <c r="S153" i="30"/>
  <c r="BJ153" i="30"/>
  <c r="BW153" i="30"/>
  <c r="CF153" i="30"/>
  <c r="CK153" i="30"/>
  <c r="CS153" i="30"/>
  <c r="DX153" i="30"/>
  <c r="ES153" i="30"/>
  <c r="EW153" i="30"/>
  <c r="EP153" i="30" s="1"/>
  <c r="GE153" i="30"/>
  <c r="GM153" i="30"/>
  <c r="GQ153" i="30"/>
  <c r="GY153" i="30"/>
  <c r="N154" i="30"/>
  <c r="U154" i="30"/>
  <c r="AS154" i="30"/>
  <c r="CM154" i="30"/>
  <c r="DI154" i="30"/>
  <c r="DM154" i="30"/>
  <c r="EI154" i="30"/>
  <c r="EM154" i="30"/>
  <c r="EU154" i="30"/>
  <c r="EY154" i="30"/>
  <c r="FM154" i="30"/>
  <c r="FY154" i="30"/>
  <c r="GG154" i="30"/>
  <c r="GC154" i="30" s="1"/>
  <c r="GS154" i="30"/>
  <c r="GW154" i="30"/>
  <c r="HE154" i="30"/>
  <c r="HQ154" i="30"/>
  <c r="L155" i="30"/>
  <c r="AL155" i="30" s="1"/>
  <c r="S155" i="30"/>
  <c r="BJ155" i="30"/>
  <c r="BW155" i="30"/>
  <c r="CF155" i="30"/>
  <c r="CK155" i="30"/>
  <c r="CS155" i="30"/>
  <c r="DX155" i="30"/>
  <c r="ES155" i="30"/>
  <c r="EW155" i="30"/>
  <c r="FS155" i="30"/>
  <c r="GE155" i="30"/>
  <c r="GM155" i="30"/>
  <c r="GQ155" i="30"/>
  <c r="GY155" i="30"/>
  <c r="N156" i="30"/>
  <c r="U156" i="30"/>
  <c r="AS156" i="30"/>
  <c r="CM156" i="30"/>
  <c r="DI156" i="30"/>
  <c r="DM156" i="30"/>
  <c r="EI156" i="30"/>
  <c r="EM156" i="30"/>
  <c r="EU156" i="30"/>
  <c r="EY156" i="30"/>
  <c r="FM156" i="30"/>
  <c r="FY156" i="30"/>
  <c r="GG156" i="30"/>
  <c r="GC156" i="30" s="1"/>
  <c r="GW156" i="30"/>
  <c r="HE156" i="30"/>
  <c r="HQ156" i="30"/>
  <c r="L157" i="30"/>
  <c r="AL157" i="30" s="1"/>
  <c r="S157" i="30"/>
  <c r="BJ157" i="30"/>
  <c r="BW157" i="30"/>
  <c r="CF157" i="30"/>
  <c r="CS157" i="30"/>
  <c r="DX157" i="30"/>
  <c r="ES157" i="30"/>
  <c r="EW157" i="30"/>
  <c r="EP157" i="30" s="1"/>
  <c r="FS157" i="30"/>
  <c r="GE157" i="30"/>
  <c r="GM157" i="30"/>
  <c r="GQ157" i="30"/>
  <c r="GY157" i="30"/>
  <c r="N158" i="30"/>
  <c r="U158" i="30"/>
  <c r="AS158" i="30"/>
  <c r="DD158" i="30"/>
  <c r="DI158" i="30"/>
  <c r="DM158" i="30"/>
  <c r="EI158" i="30"/>
  <c r="EM158" i="30"/>
  <c r="EU158" i="30"/>
  <c r="EY158" i="30"/>
  <c r="FC158" i="30"/>
  <c r="FH158" i="30" s="1"/>
  <c r="FT158" i="30"/>
  <c r="FS158" i="30" s="1"/>
  <c r="GF158" i="30"/>
  <c r="GJ158" i="30"/>
  <c r="GN158" i="30"/>
  <c r="GV158" i="30"/>
  <c r="GZ158" i="30"/>
  <c r="HH158" i="30"/>
  <c r="Q159" i="30"/>
  <c r="V159" i="30"/>
  <c r="AL159" i="30"/>
  <c r="BI159" i="30"/>
  <c r="BV159" i="30"/>
  <c r="DN159" i="30"/>
  <c r="DS159" i="30"/>
  <c r="DW159" i="30"/>
  <c r="EA159" i="30"/>
  <c r="DZ159" i="30" s="1"/>
  <c r="EJ159" i="30"/>
  <c r="EN159" i="30"/>
  <c r="FN159" i="30"/>
  <c r="FR159" i="30"/>
  <c r="GP159" i="30"/>
  <c r="HB159" i="30"/>
  <c r="HF159" i="30"/>
  <c r="HJ159" i="30" s="1"/>
  <c r="HC159" i="30" s="1"/>
  <c r="HN159" i="30"/>
  <c r="HR159" i="30"/>
  <c r="T160" i="30"/>
  <c r="CG160" i="30"/>
  <c r="CT160" i="30"/>
  <c r="DC160" i="30"/>
  <c r="EX160" i="30"/>
  <c r="FP160" i="30"/>
  <c r="FT160" i="30"/>
  <c r="GB160" i="30"/>
  <c r="GF160" i="30"/>
  <c r="GV160" i="30"/>
  <c r="GZ160" i="30"/>
  <c r="HH160" i="30"/>
  <c r="HP160" i="30"/>
  <c r="Q161" i="30"/>
  <c r="V161" i="30"/>
  <c r="BI161" i="30"/>
  <c r="BV161" i="30"/>
  <c r="DN161" i="30"/>
  <c r="DS161" i="30"/>
  <c r="DW161" i="30"/>
  <c r="EA161" i="30"/>
  <c r="DZ161" i="30" s="1"/>
  <c r="EJ161" i="30"/>
  <c r="EL161" i="30" s="1"/>
  <c r="EN161" i="30"/>
  <c r="FN161" i="30"/>
  <c r="FR161" i="30"/>
  <c r="GP161" i="30"/>
  <c r="HB161" i="30"/>
  <c r="HF161" i="30"/>
  <c r="HJ161" i="30" s="1"/>
  <c r="HC161" i="30" s="1"/>
  <c r="HN161" i="30"/>
  <c r="HR161" i="30"/>
  <c r="T162" i="30"/>
  <c r="CG162" i="30"/>
  <c r="CK162" i="30" s="1"/>
  <c r="CT162" i="30"/>
  <c r="DC162" i="30"/>
  <c r="EX162" i="30"/>
  <c r="FP162" i="30"/>
  <c r="FT162" i="30"/>
  <c r="FS162" i="30" s="1"/>
  <c r="GB162" i="30"/>
  <c r="GF162" i="30"/>
  <c r="GV162" i="30"/>
  <c r="GZ162" i="30"/>
  <c r="HH162" i="30"/>
  <c r="HC162" i="30" s="1"/>
  <c r="HP162" i="30"/>
  <c r="Q163" i="30"/>
  <c r="V163" i="30"/>
  <c r="BI163" i="30"/>
  <c r="BV163" i="30"/>
  <c r="DN163" i="30"/>
  <c r="DS163" i="30"/>
  <c r="DW163" i="30"/>
  <c r="EA163" i="30"/>
  <c r="DZ163" i="30" s="1"/>
  <c r="EJ163" i="30"/>
  <c r="EN163" i="30"/>
  <c r="FN163" i="30"/>
  <c r="FR163" i="30"/>
  <c r="GP163" i="30"/>
  <c r="HB163" i="30"/>
  <c r="HF163" i="30"/>
  <c r="HJ163" i="30" s="1"/>
  <c r="HC163" i="30" s="1"/>
  <c r="HN163" i="30"/>
  <c r="HR163" i="30"/>
  <c r="CG164" i="30"/>
  <c r="CK164" i="30" s="1"/>
  <c r="CT164" i="30"/>
  <c r="DC164" i="30"/>
  <c r="EX164" i="30"/>
  <c r="FP164" i="30"/>
  <c r="FT164" i="30"/>
  <c r="GB164" i="30"/>
  <c r="GF164" i="30"/>
  <c r="GV164" i="30"/>
  <c r="GZ164" i="30"/>
  <c r="HH164" i="30"/>
  <c r="HC164" i="30" s="1"/>
  <c r="HP164" i="30"/>
  <c r="N166" i="30"/>
  <c r="U166" i="30"/>
  <c r="AS166" i="30"/>
  <c r="DD166" i="30"/>
  <c r="DM166" i="30"/>
  <c r="EI166" i="30"/>
  <c r="EM166" i="30"/>
  <c r="FM166" i="30"/>
  <c r="FY166" i="30"/>
  <c r="GG166" i="30"/>
  <c r="GC166" i="30" s="1"/>
  <c r="GS166" i="30"/>
  <c r="HE166" i="30"/>
  <c r="HI166" i="30"/>
  <c r="HB166" i="30" s="1"/>
  <c r="HQ166" i="30"/>
  <c r="S167" i="30"/>
  <c r="AM167" i="30"/>
  <c r="AQ167" i="30" s="1"/>
  <c r="BJ167" i="30"/>
  <c r="BW167" i="30"/>
  <c r="CF167" i="30"/>
  <c r="CK167" i="30"/>
  <c r="DX167" i="30"/>
  <c r="ES167" i="30"/>
  <c r="EW167" i="30"/>
  <c r="EP167" i="30" s="1"/>
  <c r="FS167" i="30"/>
  <c r="GE167" i="30"/>
  <c r="GM167" i="30"/>
  <c r="GQ167" i="30"/>
  <c r="GY167" i="30"/>
  <c r="N168" i="30"/>
  <c r="U168" i="30"/>
  <c r="DD168" i="30"/>
  <c r="DM168" i="30"/>
  <c r="EI168" i="30"/>
  <c r="EM168" i="30"/>
  <c r="FM168" i="30"/>
  <c r="FY168" i="30"/>
  <c r="GG168" i="30"/>
  <c r="GC168" i="30" s="1"/>
  <c r="GS168" i="30"/>
  <c r="HE168" i="30"/>
  <c r="HI168" i="30"/>
  <c r="HQ168" i="30"/>
  <c r="S169" i="30"/>
  <c r="AM169" i="30"/>
  <c r="AQ169" i="30" s="1"/>
  <c r="BJ169" i="30"/>
  <c r="BN169" i="30" s="1"/>
  <c r="BW169" i="30"/>
  <c r="CF169" i="30"/>
  <c r="CK169" i="30"/>
  <c r="DX169" i="30"/>
  <c r="EW169" i="30"/>
  <c r="EP169" i="30" s="1"/>
  <c r="FS169" i="30"/>
  <c r="GE169" i="30"/>
  <c r="GM169" i="30"/>
  <c r="GQ169" i="30"/>
  <c r="GY169" i="30"/>
  <c r="N170" i="30"/>
  <c r="U170" i="30"/>
  <c r="AS170" i="30"/>
  <c r="DD170" i="30"/>
  <c r="DM170" i="30"/>
  <c r="EI170" i="30"/>
  <c r="EM170" i="30"/>
  <c r="FM170" i="30"/>
  <c r="FY170" i="30"/>
  <c r="GG170" i="30"/>
  <c r="GC170" i="30" s="1"/>
  <c r="GS170" i="30"/>
  <c r="HE170" i="30"/>
  <c r="HI170" i="30"/>
  <c r="HQ170" i="30"/>
  <c r="S171" i="30"/>
  <c r="AM171" i="30"/>
  <c r="AQ171" i="30" s="1"/>
  <c r="BJ171" i="30"/>
  <c r="BW171" i="30"/>
  <c r="CF171" i="30"/>
  <c r="CK171" i="30"/>
  <c r="DX171" i="30"/>
  <c r="EW171" i="30"/>
  <c r="EP171" i="30" s="1"/>
  <c r="FS171" i="30"/>
  <c r="GQ171" i="30"/>
  <c r="GY171" i="30"/>
  <c r="N172" i="30"/>
  <c r="U172" i="30"/>
  <c r="DD172" i="30"/>
  <c r="DM172" i="30"/>
  <c r="EI172" i="30"/>
  <c r="EM172" i="30"/>
  <c r="FM172" i="30"/>
  <c r="FY172" i="30"/>
  <c r="GG172" i="30"/>
  <c r="GC172" i="30" s="1"/>
  <c r="GS172" i="30"/>
  <c r="HE172" i="30"/>
  <c r="HI172" i="30"/>
  <c r="HB172" i="30" s="1"/>
  <c r="HQ172" i="30"/>
  <c r="S173" i="30"/>
  <c r="BJ173" i="30"/>
  <c r="BW173" i="30"/>
  <c r="CF173" i="30"/>
  <c r="CK173" i="30"/>
  <c r="DX173" i="30"/>
  <c r="EW173" i="30"/>
  <c r="EP173" i="30" s="1"/>
  <c r="FS173" i="30"/>
  <c r="GM173" i="30"/>
  <c r="GQ173" i="30"/>
  <c r="GY173" i="30"/>
  <c r="N174" i="30"/>
  <c r="U174" i="30"/>
  <c r="DD174" i="30"/>
  <c r="DM174" i="30"/>
  <c r="EI174" i="30"/>
  <c r="EM174" i="30"/>
  <c r="FM174" i="30"/>
  <c r="FY174" i="30"/>
  <c r="GG174" i="30"/>
  <c r="GC174" i="30" s="1"/>
  <c r="GS174" i="30"/>
  <c r="HR174" i="30"/>
  <c r="GN178" i="30"/>
  <c r="ET178" i="30"/>
  <c r="EL178" i="30"/>
  <c r="CY178" i="30"/>
  <c r="N178" i="30"/>
  <c r="BI178" i="30"/>
  <c r="CF178" i="30"/>
  <c r="CM178" i="30"/>
  <c r="EA178" i="30"/>
  <c r="DZ178" i="30" s="1"/>
  <c r="EE178" i="30" s="1"/>
  <c r="EM178" i="30"/>
  <c r="EW178" i="30"/>
  <c r="FM178" i="30"/>
  <c r="FR178" i="30"/>
  <c r="GM178" i="30"/>
  <c r="HN178" i="30"/>
  <c r="CT179" i="30"/>
  <c r="CU179" i="30" s="1"/>
  <c r="CV179" i="30" s="1"/>
  <c r="GH179" i="30"/>
  <c r="FZ179" i="30" s="1"/>
  <c r="GZ179" i="30"/>
  <c r="GS179" i="30" s="1"/>
  <c r="GN180" i="30"/>
  <c r="ET180" i="30"/>
  <c r="EV180" i="30" s="1"/>
  <c r="EL180" i="30"/>
  <c r="CY180" i="30"/>
  <c r="GW180" i="30"/>
  <c r="HA180" i="30" s="1"/>
  <c r="EY180" i="30"/>
  <c r="EU180" i="30"/>
  <c r="DI180" i="30"/>
  <c r="Q180" i="30"/>
  <c r="BV180" i="30"/>
  <c r="DW180" i="30"/>
  <c r="EN180" i="30"/>
  <c r="FN181" i="30"/>
  <c r="FS181" i="30"/>
  <c r="GB181" i="30"/>
  <c r="J182" i="30"/>
  <c r="EL182" i="30" s="1"/>
  <c r="EO182" i="30" s="1"/>
  <c r="BW182" i="30"/>
  <c r="CF182" i="30"/>
  <c r="CM182" i="30" s="1"/>
  <c r="EW182" i="30"/>
  <c r="GE182" i="30"/>
  <c r="GM182" i="30"/>
  <c r="HH184" i="30"/>
  <c r="GV184" i="30"/>
  <c r="GF184" i="30"/>
  <c r="FT184" i="30"/>
  <c r="FS184" i="30" s="1"/>
  <c r="EX184" i="30"/>
  <c r="DC184" i="30"/>
  <c r="HN184" i="30"/>
  <c r="GP184" i="30"/>
  <c r="GJ184" i="30" s="1"/>
  <c r="FR184" i="30"/>
  <c r="EN184" i="30"/>
  <c r="EA184" i="30"/>
  <c r="DZ184" i="30" s="1"/>
  <c r="EE184" i="30" s="1"/>
  <c r="HQ184" i="30"/>
  <c r="HE184" i="30"/>
  <c r="GG184" i="30"/>
  <c r="GC184" i="30" s="1"/>
  <c r="FY184" i="30"/>
  <c r="FM184" i="30"/>
  <c r="EM184" i="30"/>
  <c r="EF184" i="30" s="1"/>
  <c r="EI184" i="30"/>
  <c r="DM184" i="30"/>
  <c r="U184" i="30"/>
  <c r="N184" i="30"/>
  <c r="L184" i="30"/>
  <c r="BI184" i="30"/>
  <c r="BP184" i="30" s="1"/>
  <c r="DS184" i="30"/>
  <c r="ES184" i="30"/>
  <c r="GY184" i="30"/>
  <c r="HO184" i="30"/>
  <c r="HS184" i="30" s="1"/>
  <c r="HF185" i="30"/>
  <c r="EJ185" i="30"/>
  <c r="DS185" i="30"/>
  <c r="AL185" i="30"/>
  <c r="V185" i="30"/>
  <c r="GN185" i="30"/>
  <c r="GR185" i="30" s="1"/>
  <c r="ET185" i="30"/>
  <c r="EV185" i="30" s="1"/>
  <c r="EL185" i="30"/>
  <c r="CY185" i="30"/>
  <c r="HO185" i="30"/>
  <c r="HS185" i="30" s="1"/>
  <c r="GA185" i="30"/>
  <c r="FO185" i="30"/>
  <c r="EK185" i="30"/>
  <c r="CB185" i="30"/>
  <c r="L185" i="30"/>
  <c r="CV185" i="30"/>
  <c r="DI185" i="30"/>
  <c r="EY185" i="30"/>
  <c r="GH185" i="30"/>
  <c r="FZ185" i="30" s="1"/>
  <c r="EK186" i="30"/>
  <c r="GA186" i="30"/>
  <c r="N187" i="30"/>
  <c r="CW187" i="30"/>
  <c r="CP187" i="30" s="1"/>
  <c r="DE187" i="30"/>
  <c r="DF187" i="30" s="1"/>
  <c r="EU187" i="30"/>
  <c r="GN188" i="30"/>
  <c r="ET188" i="30"/>
  <c r="CY188" i="30"/>
  <c r="HO188" i="30"/>
  <c r="HS188" i="30" s="1"/>
  <c r="GA188" i="30"/>
  <c r="FO188" i="30"/>
  <c r="EK188" i="30"/>
  <c r="CB188" i="30"/>
  <c r="HF188" i="30"/>
  <c r="EJ188" i="30"/>
  <c r="DS188" i="30"/>
  <c r="AL188" i="30"/>
  <c r="GW188" i="30"/>
  <c r="EY188" i="30"/>
  <c r="EU188" i="30"/>
  <c r="DI188" i="30"/>
  <c r="GX189" i="30"/>
  <c r="GO189" i="30"/>
  <c r="HP189" i="30"/>
  <c r="GB189" i="30"/>
  <c r="FP189" i="30"/>
  <c r="HG189" i="30"/>
  <c r="GN192" i="30"/>
  <c r="ET192" i="30"/>
  <c r="CY192" i="30"/>
  <c r="HO192" i="30"/>
  <c r="HS192" i="30" s="1"/>
  <c r="GA192" i="30"/>
  <c r="FO192" i="30"/>
  <c r="EK192" i="30"/>
  <c r="CB192" i="30"/>
  <c r="L192" i="30"/>
  <c r="HF192" i="30"/>
  <c r="EJ192" i="30"/>
  <c r="DS192" i="30"/>
  <c r="AL192" i="30"/>
  <c r="GW192" i="30"/>
  <c r="EY192" i="30"/>
  <c r="EU192" i="30"/>
  <c r="DI192" i="30"/>
  <c r="HF195" i="30"/>
  <c r="EJ195" i="30"/>
  <c r="EL195" i="30" s="1"/>
  <c r="DS195" i="30"/>
  <c r="AL195" i="30"/>
  <c r="AM195" i="30" s="1"/>
  <c r="AQ195" i="30" s="1"/>
  <c r="V195" i="30"/>
  <c r="GW195" i="30"/>
  <c r="EY195" i="30"/>
  <c r="EU195" i="30"/>
  <c r="DI195" i="30"/>
  <c r="N195" i="30"/>
  <c r="GN195" i="30"/>
  <c r="ET195" i="30"/>
  <c r="EV195" i="30" s="1"/>
  <c r="CY195" i="30"/>
  <c r="HO195" i="30"/>
  <c r="HS195" i="30" s="1"/>
  <c r="HL195" i="30" s="1"/>
  <c r="GA195" i="30"/>
  <c r="FO195" i="30"/>
  <c r="EK195" i="30"/>
  <c r="CB195" i="30"/>
  <c r="L195" i="30"/>
  <c r="GX197" i="30"/>
  <c r="GO197" i="30"/>
  <c r="HP197" i="30"/>
  <c r="GB197" i="30"/>
  <c r="FP197" i="30"/>
  <c r="HG197" i="30"/>
  <c r="GN200" i="30"/>
  <c r="ET200" i="30"/>
  <c r="CY200" i="30"/>
  <c r="HO200" i="30"/>
  <c r="HS200" i="30" s="1"/>
  <c r="GA200" i="30"/>
  <c r="FO200" i="30"/>
  <c r="EK200" i="30"/>
  <c r="CB200" i="30"/>
  <c r="L200" i="30"/>
  <c r="HF200" i="30"/>
  <c r="EJ200" i="30"/>
  <c r="DS200" i="30"/>
  <c r="AL200" i="30"/>
  <c r="AS200" i="30" s="1"/>
  <c r="GW200" i="30"/>
  <c r="EY200" i="30"/>
  <c r="EU200" i="30"/>
  <c r="DI200" i="30"/>
  <c r="HO203" i="30"/>
  <c r="HS203" i="30" s="1"/>
  <c r="GA203" i="30"/>
  <c r="FO203" i="30"/>
  <c r="EK203" i="30"/>
  <c r="GN203" i="30"/>
  <c r="ET203" i="30"/>
  <c r="EV203" i="30" s="1"/>
  <c r="CY203" i="30"/>
  <c r="GW203" i="30"/>
  <c r="EY203" i="30"/>
  <c r="DI203" i="30"/>
  <c r="V203" i="30"/>
  <c r="N203" i="30"/>
  <c r="EU203" i="30"/>
  <c r="EE203" i="30"/>
  <c r="HF203" i="30"/>
  <c r="EJ203" i="30"/>
  <c r="EL203" i="30" s="1"/>
  <c r="DS203" i="30"/>
  <c r="CB203" i="30"/>
  <c r="L203" i="30"/>
  <c r="AL203" i="30" s="1"/>
  <c r="AM203" i="30" s="1"/>
  <c r="AQ203" i="30" s="1"/>
  <c r="Q154" i="30"/>
  <c r="BI154" i="30"/>
  <c r="BV154" i="30"/>
  <c r="DW154" i="30"/>
  <c r="EA154" i="30"/>
  <c r="DZ154" i="30" s="1"/>
  <c r="EE154" i="30" s="1"/>
  <c r="EN154" i="30"/>
  <c r="EF154" i="30" s="1"/>
  <c r="FR154" i="30"/>
  <c r="GP154" i="30"/>
  <c r="GJ154" i="30" s="1"/>
  <c r="HB154" i="30"/>
  <c r="HN154" i="30"/>
  <c r="DG155" i="30"/>
  <c r="CZ155" i="30" s="1"/>
  <c r="Q156" i="30"/>
  <c r="BI156" i="30"/>
  <c r="BV156" i="30"/>
  <c r="DW156" i="30"/>
  <c r="EA156" i="30"/>
  <c r="DZ156" i="30" s="1"/>
  <c r="EE156" i="30" s="1"/>
  <c r="EN156" i="30"/>
  <c r="EF156" i="30" s="1"/>
  <c r="FR156" i="30"/>
  <c r="GP156" i="30"/>
  <c r="GJ156" i="30" s="1"/>
  <c r="HB156" i="30"/>
  <c r="HN156" i="30"/>
  <c r="DG157" i="30"/>
  <c r="CZ157" i="30" s="1"/>
  <c r="J158" i="30"/>
  <c r="EL158" i="30" s="1"/>
  <c r="EO158" i="30" s="1"/>
  <c r="Q158" i="30"/>
  <c r="BI158" i="30"/>
  <c r="BV158" i="30"/>
  <c r="DN158" i="30"/>
  <c r="DW158" i="30"/>
  <c r="EA158" i="30"/>
  <c r="DZ158" i="30" s="1"/>
  <c r="EE158" i="30" s="1"/>
  <c r="EN158" i="30"/>
  <c r="EF158" i="30" s="1"/>
  <c r="FM158" i="30"/>
  <c r="FY158" i="30"/>
  <c r="GG158" i="30"/>
  <c r="GC158" i="30" s="1"/>
  <c r="HE158" i="30"/>
  <c r="HI158" i="30"/>
  <c r="HB158" i="30" s="1"/>
  <c r="HQ158" i="30"/>
  <c r="L159" i="30"/>
  <c r="AM159" i="30"/>
  <c r="AQ159" i="30" s="1"/>
  <c r="BJ159" i="30"/>
  <c r="BN159" i="30" s="1"/>
  <c r="BW159" i="30"/>
  <c r="CB159" i="30"/>
  <c r="CF159" i="30"/>
  <c r="CK159" i="30"/>
  <c r="CW159" i="30"/>
  <c r="CP159" i="30" s="1"/>
  <c r="DX159" i="30"/>
  <c r="EK159" i="30"/>
  <c r="EW159" i="30"/>
  <c r="EP159" i="30" s="1"/>
  <c r="FO159" i="30"/>
  <c r="FS159" i="30"/>
  <c r="FJ159" i="30" s="1"/>
  <c r="GA159" i="30"/>
  <c r="GQ159" i="30"/>
  <c r="HO159" i="30"/>
  <c r="HS159" i="30" s="1"/>
  <c r="N160" i="30"/>
  <c r="U160" i="30"/>
  <c r="AS160" i="30"/>
  <c r="DM160" i="30"/>
  <c r="EI160" i="30"/>
  <c r="EM160" i="30"/>
  <c r="FM160" i="30"/>
  <c r="FY160" i="30"/>
  <c r="GG160" i="30"/>
  <c r="GC160" i="30" s="1"/>
  <c r="GO160" i="30"/>
  <c r="HE160" i="30"/>
  <c r="HQ160" i="30"/>
  <c r="L161" i="30"/>
  <c r="AL161" i="30" s="1"/>
  <c r="BJ161" i="30"/>
  <c r="BN161" i="30" s="1"/>
  <c r="BW161" i="30"/>
  <c r="CB161" i="30"/>
  <c r="CF161" i="30"/>
  <c r="CK161" i="30"/>
  <c r="DX161" i="30"/>
  <c r="EK161" i="30"/>
  <c r="EW161" i="30"/>
  <c r="EP161" i="30" s="1"/>
  <c r="FO161" i="30"/>
  <c r="FS161" i="30"/>
  <c r="GA161" i="30"/>
  <c r="GQ161" i="30"/>
  <c r="HK161" i="30" s="1"/>
  <c r="HO161" i="30"/>
  <c r="HS161" i="30" s="1"/>
  <c r="N162" i="30"/>
  <c r="U162" i="30"/>
  <c r="S162" i="30" s="1"/>
  <c r="DM162" i="30"/>
  <c r="EI162" i="30"/>
  <c r="EM162" i="30"/>
  <c r="FM162" i="30"/>
  <c r="FY162" i="30"/>
  <c r="GG162" i="30"/>
  <c r="GC162" i="30" s="1"/>
  <c r="GO162" i="30"/>
  <c r="HE162" i="30"/>
  <c r="HQ162" i="30"/>
  <c r="HL162" i="30" s="1"/>
  <c r="L163" i="30"/>
  <c r="AL163" i="30" s="1"/>
  <c r="BJ163" i="30"/>
  <c r="BN163" i="30" s="1"/>
  <c r="BW163" i="30"/>
  <c r="CB163" i="30"/>
  <c r="CF163" i="30"/>
  <c r="CK163" i="30"/>
  <c r="DX163" i="30"/>
  <c r="EK163" i="30"/>
  <c r="EW163" i="30"/>
  <c r="EP163" i="30" s="1"/>
  <c r="FO163" i="30"/>
  <c r="FS163" i="30"/>
  <c r="GA163" i="30"/>
  <c r="GQ163" i="30"/>
  <c r="HK163" i="30" s="1"/>
  <c r="HO163" i="30"/>
  <c r="HS163" i="30" s="1"/>
  <c r="N164" i="30"/>
  <c r="U164" i="30"/>
  <c r="DM164" i="30"/>
  <c r="EI164" i="30"/>
  <c r="EM164" i="30"/>
  <c r="FM164" i="30"/>
  <c r="FY164" i="30"/>
  <c r="GG164" i="30"/>
  <c r="GC164" i="30" s="1"/>
  <c r="GO164" i="30"/>
  <c r="HE164" i="30"/>
  <c r="HQ164" i="30"/>
  <c r="HL164" i="30" s="1"/>
  <c r="J166" i="30"/>
  <c r="V166" i="30" s="1"/>
  <c r="Q166" i="30"/>
  <c r="BI166" i="30"/>
  <c r="BV166" i="30"/>
  <c r="DN166" i="30"/>
  <c r="DW166" i="30"/>
  <c r="EA166" i="30"/>
  <c r="DZ166" i="30" s="1"/>
  <c r="EE166" i="30" s="1"/>
  <c r="EN166" i="30"/>
  <c r="EF166" i="30" s="1"/>
  <c r="FR166" i="30"/>
  <c r="GP166" i="30"/>
  <c r="HN166" i="30"/>
  <c r="HR166" i="30"/>
  <c r="J168" i="30"/>
  <c r="Q168" i="30"/>
  <c r="BI168" i="30"/>
  <c r="BV168" i="30"/>
  <c r="DN168" i="30"/>
  <c r="DW168" i="30"/>
  <c r="EA168" i="30"/>
  <c r="DZ168" i="30" s="1"/>
  <c r="EE168" i="30" s="1"/>
  <c r="EN168" i="30"/>
  <c r="EF168" i="30" s="1"/>
  <c r="FR168" i="30"/>
  <c r="GP168" i="30"/>
  <c r="HB168" i="30"/>
  <c r="HN168" i="30"/>
  <c r="HR168" i="30"/>
  <c r="DG169" i="30"/>
  <c r="CZ169" i="30" s="1"/>
  <c r="J170" i="30"/>
  <c r="V170" i="30" s="1"/>
  <c r="Q170" i="30"/>
  <c r="BI170" i="30"/>
  <c r="BV170" i="30"/>
  <c r="DN170" i="30"/>
  <c r="DW170" i="30"/>
  <c r="EA170" i="30"/>
  <c r="DZ170" i="30" s="1"/>
  <c r="EE170" i="30" s="1"/>
  <c r="EN170" i="30"/>
  <c r="EF170" i="30" s="1"/>
  <c r="FR170" i="30"/>
  <c r="GP170" i="30"/>
  <c r="HB170" i="30"/>
  <c r="HN170" i="30"/>
  <c r="HR170" i="30"/>
  <c r="J172" i="30"/>
  <c r="EV172" i="30" s="1"/>
  <c r="Q172" i="30"/>
  <c r="BI172" i="30"/>
  <c r="BP172" i="30" s="1"/>
  <c r="BV172" i="30"/>
  <c r="DN172" i="30"/>
  <c r="DW172" i="30"/>
  <c r="EA172" i="30"/>
  <c r="DZ172" i="30" s="1"/>
  <c r="EE172" i="30" s="1"/>
  <c r="EN172" i="30"/>
  <c r="EF172" i="30" s="1"/>
  <c r="FR172" i="30"/>
  <c r="GP172" i="30"/>
  <c r="HN172" i="30"/>
  <c r="HR172" i="30"/>
  <c r="DG173" i="30"/>
  <c r="CZ173" i="30" s="1"/>
  <c r="J174" i="30"/>
  <c r="EL174" i="30" s="1"/>
  <c r="Q174" i="30"/>
  <c r="BI174" i="30"/>
  <c r="BP174" i="30" s="1"/>
  <c r="BV174" i="30"/>
  <c r="DN174" i="30"/>
  <c r="DW174" i="30"/>
  <c r="EA174" i="30"/>
  <c r="DZ174" i="30" s="1"/>
  <c r="EE174" i="30" s="1"/>
  <c r="EN174" i="30"/>
  <c r="EF174" i="30" s="1"/>
  <c r="FR174" i="30"/>
  <c r="GP174" i="30"/>
  <c r="HI174" i="30"/>
  <c r="HB174" i="30" s="1"/>
  <c r="HN174" i="30"/>
  <c r="HP178" i="30"/>
  <c r="FP178" i="30"/>
  <c r="Q178" i="30"/>
  <c r="BJ178" i="30"/>
  <c r="BN178" i="30" s="1"/>
  <c r="BV178" i="30"/>
  <c r="CS178" i="30"/>
  <c r="DW178" i="30"/>
  <c r="EI178" i="30"/>
  <c r="EN178" i="30"/>
  <c r="ES178" i="30"/>
  <c r="FY178" i="30"/>
  <c r="GO178" i="30"/>
  <c r="GY178" i="30"/>
  <c r="T179" i="30"/>
  <c r="S179" i="30" s="1"/>
  <c r="CG179" i="30"/>
  <c r="CK179" i="30" s="1"/>
  <c r="DD179" i="30"/>
  <c r="DE179" i="30" s="1"/>
  <c r="EM179" i="30"/>
  <c r="FN179" i="30"/>
  <c r="FS179" i="30"/>
  <c r="HP180" i="30"/>
  <c r="GB180" i="30"/>
  <c r="FP180" i="30"/>
  <c r="GO180" i="30"/>
  <c r="CF180" i="30"/>
  <c r="CM180" i="30" s="1"/>
  <c r="EW180" i="30"/>
  <c r="GE180" i="30"/>
  <c r="GM180" i="30"/>
  <c r="HH182" i="30"/>
  <c r="GV182" i="30"/>
  <c r="GF182" i="30"/>
  <c r="FT182" i="30"/>
  <c r="EX182" i="30"/>
  <c r="DC182" i="30"/>
  <c r="HQ182" i="30"/>
  <c r="HE182" i="30"/>
  <c r="GG182" i="30"/>
  <c r="GC182" i="30" s="1"/>
  <c r="FY182" i="30"/>
  <c r="FM182" i="30"/>
  <c r="EM182" i="30"/>
  <c r="EI182" i="30"/>
  <c r="DM182" i="30"/>
  <c r="U182" i="30"/>
  <c r="N182" i="30"/>
  <c r="L182" i="30"/>
  <c r="BI182" i="30"/>
  <c r="EA182" i="30"/>
  <c r="DZ182" i="30" s="1"/>
  <c r="FR182" i="30"/>
  <c r="GP182" i="30"/>
  <c r="HN182" i="30"/>
  <c r="GX183" i="30"/>
  <c r="HG183" i="30"/>
  <c r="CW183" i="30"/>
  <c r="CP183" i="30" s="1"/>
  <c r="FP183" i="30"/>
  <c r="GZ184" i="30"/>
  <c r="CT184" i="30"/>
  <c r="CU184" i="30" s="1"/>
  <c r="CG184" i="30"/>
  <c r="T184" i="30"/>
  <c r="HR184" i="30"/>
  <c r="HI184" i="30"/>
  <c r="HB184" i="30" s="1"/>
  <c r="DD184" i="30"/>
  <c r="BJ184" i="30"/>
  <c r="BN184" i="30" s="1"/>
  <c r="CK184" i="30"/>
  <c r="EW184" i="30"/>
  <c r="EP184" i="30" s="1"/>
  <c r="GX185" i="30"/>
  <c r="HP185" i="30"/>
  <c r="GB185" i="30"/>
  <c r="FP185" i="30"/>
  <c r="HG185" i="30"/>
  <c r="GZ186" i="30"/>
  <c r="CT186" i="30"/>
  <c r="CG186" i="30"/>
  <c r="CK186" i="30" s="1"/>
  <c r="T186" i="30"/>
  <c r="HR186" i="30"/>
  <c r="DN186" i="30"/>
  <c r="BN186" i="30"/>
  <c r="J186" i="30"/>
  <c r="HI186" i="30"/>
  <c r="DD186" i="30"/>
  <c r="BW186" i="30"/>
  <c r="DX186" i="30"/>
  <c r="GN190" i="30"/>
  <c r="ET190" i="30"/>
  <c r="CY190" i="30"/>
  <c r="HO190" i="30"/>
  <c r="HS190" i="30" s="1"/>
  <c r="GA190" i="30"/>
  <c r="FO190" i="30"/>
  <c r="EK190" i="30"/>
  <c r="CB190" i="30"/>
  <c r="L190" i="30"/>
  <c r="HF190" i="30"/>
  <c r="EJ190" i="30"/>
  <c r="DS190" i="30"/>
  <c r="AL190" i="30"/>
  <c r="GW190" i="30"/>
  <c r="EY190" i="30"/>
  <c r="EU190" i="30"/>
  <c r="DI190" i="30"/>
  <c r="CV191" i="30"/>
  <c r="HF193" i="30"/>
  <c r="EJ193" i="30"/>
  <c r="EL193" i="30" s="1"/>
  <c r="DS193" i="30"/>
  <c r="AL193" i="30"/>
  <c r="V193" i="30"/>
  <c r="GW193" i="30"/>
  <c r="EY193" i="30"/>
  <c r="EU193" i="30"/>
  <c r="DI193" i="30"/>
  <c r="N193" i="30"/>
  <c r="GN193" i="30"/>
  <c r="ET193" i="30"/>
  <c r="EV193" i="30" s="1"/>
  <c r="CY193" i="30"/>
  <c r="HO193" i="30"/>
  <c r="HS193" i="30" s="1"/>
  <c r="HL193" i="30" s="1"/>
  <c r="GA193" i="30"/>
  <c r="FO193" i="30"/>
  <c r="EK193" i="30"/>
  <c r="CB193" i="30"/>
  <c r="L193" i="30"/>
  <c r="GX195" i="30"/>
  <c r="GO195" i="30"/>
  <c r="HP195" i="30"/>
  <c r="GB195" i="30"/>
  <c r="FP195" i="30"/>
  <c r="HG195" i="30"/>
  <c r="GN198" i="30"/>
  <c r="ET198" i="30"/>
  <c r="CY198" i="30"/>
  <c r="HO198" i="30"/>
  <c r="HS198" i="30" s="1"/>
  <c r="GA198" i="30"/>
  <c r="FO198" i="30"/>
  <c r="EK198" i="30"/>
  <c r="CB198" i="30"/>
  <c r="L198" i="30"/>
  <c r="AL198" i="30" s="1"/>
  <c r="HF198" i="30"/>
  <c r="EJ198" i="30"/>
  <c r="DS198" i="30"/>
  <c r="GW198" i="30"/>
  <c r="EY198" i="30"/>
  <c r="EU198" i="30"/>
  <c r="DI198" i="30"/>
  <c r="HF201" i="30"/>
  <c r="EJ201" i="30"/>
  <c r="EL201" i="30" s="1"/>
  <c r="DS201" i="30"/>
  <c r="V201" i="30"/>
  <c r="GW201" i="30"/>
  <c r="EY201" i="30"/>
  <c r="EU201" i="30"/>
  <c r="DI201" i="30"/>
  <c r="N201" i="30"/>
  <c r="GN201" i="30"/>
  <c r="ET201" i="30"/>
  <c r="EV201" i="30" s="1"/>
  <c r="CY201" i="30"/>
  <c r="HO201" i="30"/>
  <c r="HS201" i="30" s="1"/>
  <c r="HL201" i="30" s="1"/>
  <c r="GA201" i="30"/>
  <c r="FO201" i="30"/>
  <c r="EK201" i="30"/>
  <c r="CB201" i="30"/>
  <c r="L201" i="30"/>
  <c r="AL201" i="30" s="1"/>
  <c r="AM201" i="30" s="1"/>
  <c r="AQ201" i="30" s="1"/>
  <c r="DF201" i="30"/>
  <c r="HG203" i="30"/>
  <c r="HP203" i="30"/>
  <c r="GB203" i="30"/>
  <c r="FP203" i="30"/>
  <c r="GO203" i="30"/>
  <c r="GX203" i="30"/>
  <c r="AM158" i="30"/>
  <c r="BJ158" i="30"/>
  <c r="BN158" i="30" s="1"/>
  <c r="BW158" i="30"/>
  <c r="CF158" i="30"/>
  <c r="DX158" i="30"/>
  <c r="EW158" i="30"/>
  <c r="FR158" i="30"/>
  <c r="HR158" i="30"/>
  <c r="CY159" i="30"/>
  <c r="EL159" i="30"/>
  <c r="ET159" i="30"/>
  <c r="EV159" i="30" s="1"/>
  <c r="GN159" i="30"/>
  <c r="GR159" i="30" s="1"/>
  <c r="Q160" i="30"/>
  <c r="BI160" i="30"/>
  <c r="BP160" i="30" s="1"/>
  <c r="BV160" i="30"/>
  <c r="DW160" i="30"/>
  <c r="EA160" i="30"/>
  <c r="DZ160" i="30" s="1"/>
  <c r="EE160" i="30" s="1"/>
  <c r="EN160" i="30"/>
  <c r="FR160" i="30"/>
  <c r="GP160" i="30"/>
  <c r="HK160" i="30" s="1"/>
  <c r="GX160" i="30"/>
  <c r="HN160" i="30"/>
  <c r="CY161" i="30"/>
  <c r="ET161" i="30"/>
  <c r="EV161" i="30" s="1"/>
  <c r="GN161" i="30"/>
  <c r="GR161" i="30" s="1"/>
  <c r="Q162" i="30"/>
  <c r="BI162" i="30"/>
  <c r="BP162" i="30" s="1"/>
  <c r="BV162" i="30"/>
  <c r="DW162" i="30"/>
  <c r="EA162" i="30"/>
  <c r="DZ162" i="30" s="1"/>
  <c r="EE162" i="30" s="1"/>
  <c r="EN162" i="30"/>
  <c r="EF162" i="30" s="1"/>
  <c r="FR162" i="30"/>
  <c r="GP162" i="30"/>
  <c r="HK162" i="30" s="1"/>
  <c r="HM162" i="30" s="1"/>
  <c r="GX162" i="30"/>
  <c r="HB162" i="30"/>
  <c r="HD162" i="30" s="1"/>
  <c r="HN162" i="30"/>
  <c r="CY163" i="30"/>
  <c r="EL163" i="30"/>
  <c r="ET163" i="30"/>
  <c r="EV163" i="30" s="1"/>
  <c r="GN163" i="30"/>
  <c r="GR163" i="30" s="1"/>
  <c r="Q164" i="30"/>
  <c r="BI164" i="30"/>
  <c r="BP164" i="30" s="1"/>
  <c r="BV164" i="30"/>
  <c r="DW164" i="30"/>
  <c r="EA164" i="30"/>
  <c r="DZ164" i="30" s="1"/>
  <c r="EE164" i="30" s="1"/>
  <c r="EN164" i="30"/>
  <c r="FR164" i="30"/>
  <c r="GP164" i="30"/>
  <c r="HK164" i="30" s="1"/>
  <c r="GX164" i="30"/>
  <c r="HB164" i="30"/>
  <c r="HD164" i="30" s="1"/>
  <c r="HN164" i="30"/>
  <c r="AM166" i="30"/>
  <c r="AQ166" i="30" s="1"/>
  <c r="BJ166" i="30"/>
  <c r="BN166" i="30" s="1"/>
  <c r="BW166" i="30"/>
  <c r="CF166" i="30"/>
  <c r="DX166" i="30"/>
  <c r="EW166" i="30"/>
  <c r="GQ166" i="30"/>
  <c r="AM168" i="30"/>
  <c r="AQ168" i="30" s="1"/>
  <c r="BJ168" i="30"/>
  <c r="BN168" i="30" s="1"/>
  <c r="BW168" i="30"/>
  <c r="CF168" i="30"/>
  <c r="CM168" i="30" s="1"/>
  <c r="DX168" i="30"/>
  <c r="EW168" i="30"/>
  <c r="GQ168" i="30"/>
  <c r="AM170" i="30"/>
  <c r="AQ170" i="30" s="1"/>
  <c r="BJ170" i="30"/>
  <c r="BN170" i="30" s="1"/>
  <c r="BW170" i="30"/>
  <c r="CF170" i="30"/>
  <c r="CM170" i="30" s="1"/>
  <c r="DX170" i="30"/>
  <c r="EW170" i="30"/>
  <c r="GQ170" i="30"/>
  <c r="HK170" i="30"/>
  <c r="BJ172" i="30"/>
  <c r="BN172" i="30" s="1"/>
  <c r="BW172" i="30"/>
  <c r="CF172" i="30"/>
  <c r="DX172" i="30"/>
  <c r="EW172" i="30"/>
  <c r="GQ172" i="30"/>
  <c r="HK172" i="30" s="1"/>
  <c r="BJ174" i="30"/>
  <c r="BN174" i="30" s="1"/>
  <c r="BW174" i="30"/>
  <c r="CF174" i="30"/>
  <c r="CM174" i="30" s="1"/>
  <c r="DX174" i="30"/>
  <c r="EW174" i="30"/>
  <c r="GQ174" i="30"/>
  <c r="HK174" i="30" s="1"/>
  <c r="HH178" i="30"/>
  <c r="GV178" i="30"/>
  <c r="GF178" i="30"/>
  <c r="FT178" i="30"/>
  <c r="FS178" i="30" s="1"/>
  <c r="FJ178" i="30" s="1"/>
  <c r="EX178" i="30"/>
  <c r="EP178" i="30" s="1"/>
  <c r="DC178" i="30"/>
  <c r="BP178" i="30"/>
  <c r="L178" i="30"/>
  <c r="AL178" i="30" s="1"/>
  <c r="DM178" i="30"/>
  <c r="GE178" i="30"/>
  <c r="GP178" i="30"/>
  <c r="HQ178" i="30"/>
  <c r="HR179" i="30"/>
  <c r="HL179" i="30" s="1"/>
  <c r="DN179" i="30"/>
  <c r="DO179" i="30" s="1"/>
  <c r="GQ179" i="30"/>
  <c r="EW179" i="30"/>
  <c r="EP179" i="30" s="1"/>
  <c r="DX179" i="30"/>
  <c r="CF179" i="30"/>
  <c r="BW179" i="30"/>
  <c r="BJ179" i="30"/>
  <c r="BN179" i="30" s="1"/>
  <c r="J179" i="30"/>
  <c r="AM179" i="30"/>
  <c r="AQ179" i="30" s="1"/>
  <c r="HH180" i="30"/>
  <c r="GV180" i="30"/>
  <c r="GF180" i="30"/>
  <c r="FT180" i="30"/>
  <c r="EX180" i="30"/>
  <c r="EP180" i="30"/>
  <c r="DC180" i="30"/>
  <c r="HQ180" i="30"/>
  <c r="HE180" i="30"/>
  <c r="GG180" i="30"/>
  <c r="GC180" i="30" s="1"/>
  <c r="FY180" i="30"/>
  <c r="FM180" i="30"/>
  <c r="EM180" i="30"/>
  <c r="EF180" i="30" s="1"/>
  <c r="EI180" i="30"/>
  <c r="DM180" i="30"/>
  <c r="U180" i="30"/>
  <c r="N180" i="30"/>
  <c r="L180" i="30"/>
  <c r="AL180" i="30" s="1"/>
  <c r="BI180" i="30"/>
  <c r="EA180" i="30"/>
  <c r="DZ180" i="30" s="1"/>
  <c r="EE180" i="30" s="1"/>
  <c r="FR180" i="30"/>
  <c r="GP180" i="30"/>
  <c r="HN180" i="30"/>
  <c r="GX181" i="30"/>
  <c r="HG181" i="30"/>
  <c r="FP181" i="30"/>
  <c r="GZ182" i="30"/>
  <c r="GS182" i="30" s="1"/>
  <c r="CT182" i="30"/>
  <c r="CU182" i="30" s="1"/>
  <c r="CG182" i="30"/>
  <c r="CK182" i="30" s="1"/>
  <c r="T182" i="30"/>
  <c r="HI182" i="30"/>
  <c r="HB182" i="30" s="1"/>
  <c r="DD182" i="30"/>
  <c r="BJ182" i="30"/>
  <c r="BN182" i="30" s="1"/>
  <c r="GQ182" i="30"/>
  <c r="GN184" i="30"/>
  <c r="ET184" i="30"/>
  <c r="CY184" i="30"/>
  <c r="HF184" i="30"/>
  <c r="EJ184" i="30"/>
  <c r="GW184" i="30"/>
  <c r="EY184" i="30"/>
  <c r="EU184" i="30"/>
  <c r="DI184" i="30"/>
  <c r="AL184" i="30"/>
  <c r="EK184" i="30"/>
  <c r="GA184" i="30"/>
  <c r="GN186" i="30"/>
  <c r="ET186" i="30"/>
  <c r="CY186" i="30"/>
  <c r="HF186" i="30"/>
  <c r="EJ186" i="30"/>
  <c r="EL186" i="30" s="1"/>
  <c r="DS186" i="30"/>
  <c r="V186" i="30"/>
  <c r="GW186" i="30"/>
  <c r="EY186" i="30"/>
  <c r="EU186" i="30"/>
  <c r="DI186" i="30"/>
  <c r="CB186" i="30"/>
  <c r="CU186" i="30"/>
  <c r="CV186" i="30" s="1"/>
  <c r="HO186" i="30"/>
  <c r="HS186" i="30" s="1"/>
  <c r="HF187" i="30"/>
  <c r="EJ187" i="30"/>
  <c r="EL187" i="30" s="1"/>
  <c r="DS187" i="30"/>
  <c r="V187" i="30"/>
  <c r="GN187" i="30"/>
  <c r="GR187" i="30" s="1"/>
  <c r="ET187" i="30"/>
  <c r="EV187" i="30" s="1"/>
  <c r="CY187" i="30"/>
  <c r="HO187" i="30"/>
  <c r="HS187" i="30" s="1"/>
  <c r="HL187" i="30" s="1"/>
  <c r="GA187" i="30"/>
  <c r="FO187" i="30"/>
  <c r="EK187" i="30"/>
  <c r="CB187" i="30"/>
  <c r="L187" i="30"/>
  <c r="AL187" i="30" s="1"/>
  <c r="CV187" i="30"/>
  <c r="DI187" i="30"/>
  <c r="EY187" i="30"/>
  <c r="HF191" i="30"/>
  <c r="EV191" i="30"/>
  <c r="EJ191" i="30"/>
  <c r="EL191" i="30" s="1"/>
  <c r="DS191" i="30"/>
  <c r="AL191" i="30"/>
  <c r="V191" i="30"/>
  <c r="GW191" i="30"/>
  <c r="EY191" i="30"/>
  <c r="EU191" i="30"/>
  <c r="DI191" i="30"/>
  <c r="N191" i="30"/>
  <c r="GN191" i="30"/>
  <c r="ET191" i="30"/>
  <c r="CY191" i="30"/>
  <c r="HO191" i="30"/>
  <c r="HS191" i="30" s="1"/>
  <c r="HL191" i="30" s="1"/>
  <c r="GA191" i="30"/>
  <c r="FO191" i="30"/>
  <c r="EK191" i="30"/>
  <c r="CB191" i="30"/>
  <c r="L191" i="30"/>
  <c r="DF191" i="30"/>
  <c r="GX193" i="30"/>
  <c r="GO193" i="30"/>
  <c r="HP193" i="30"/>
  <c r="GB193" i="30"/>
  <c r="FP193" i="30"/>
  <c r="HG193" i="30"/>
  <c r="GN196" i="30"/>
  <c r="ET196" i="30"/>
  <c r="CY196" i="30"/>
  <c r="HO196" i="30"/>
  <c r="HS196" i="30" s="1"/>
  <c r="GA196" i="30"/>
  <c r="FO196" i="30"/>
  <c r="EK196" i="30"/>
  <c r="CB196" i="30"/>
  <c r="L196" i="30"/>
  <c r="HF196" i="30"/>
  <c r="EJ196" i="30"/>
  <c r="DS196" i="30"/>
  <c r="AL196" i="30"/>
  <c r="GW196" i="30"/>
  <c r="EY196" i="30"/>
  <c r="EU196" i="30"/>
  <c r="DI196" i="30"/>
  <c r="HF199" i="30"/>
  <c r="EJ199" i="30"/>
  <c r="EL199" i="30" s="1"/>
  <c r="DS199" i="30"/>
  <c r="V199" i="30"/>
  <c r="GW199" i="30"/>
  <c r="EY199" i="30"/>
  <c r="EU199" i="30"/>
  <c r="DI199" i="30"/>
  <c r="N199" i="30"/>
  <c r="GN199" i="30"/>
  <c r="ET199" i="30"/>
  <c r="EV199" i="30" s="1"/>
  <c r="CY199" i="30"/>
  <c r="HO199" i="30"/>
  <c r="HS199" i="30" s="1"/>
  <c r="HL199" i="30" s="1"/>
  <c r="GA199" i="30"/>
  <c r="FO199" i="30"/>
  <c r="EK199" i="30"/>
  <c r="CB199" i="30"/>
  <c r="L199" i="30"/>
  <c r="AL199" i="30" s="1"/>
  <c r="DF199" i="30"/>
  <c r="GX201" i="30"/>
  <c r="GO201" i="30"/>
  <c r="HP201" i="30"/>
  <c r="GB201" i="30"/>
  <c r="FP201" i="30"/>
  <c r="HG201" i="30"/>
  <c r="Q149" i="30"/>
  <c r="BI149" i="30"/>
  <c r="BN149" i="30"/>
  <c r="BV149" i="30"/>
  <c r="DN149" i="30"/>
  <c r="DO149" i="30" s="1"/>
  <c r="DW149" i="30"/>
  <c r="EA149" i="30"/>
  <c r="DZ149" i="30" s="1"/>
  <c r="EE149" i="30" s="1"/>
  <c r="EN149" i="30"/>
  <c r="EF149" i="30" s="1"/>
  <c r="FR149" i="30"/>
  <c r="FJ149" i="30" s="1"/>
  <c r="GP149" i="30"/>
  <c r="HK149" i="30" s="1"/>
  <c r="HM149" i="30" s="1"/>
  <c r="HB149" i="30"/>
  <c r="CY150" i="30"/>
  <c r="EL150" i="30"/>
  <c r="EO150" i="30" s="1"/>
  <c r="ET150" i="30"/>
  <c r="EV150" i="30" s="1"/>
  <c r="Q151" i="30"/>
  <c r="BI151" i="30"/>
  <c r="BN151" i="30"/>
  <c r="BV151" i="30"/>
  <c r="DN151" i="30"/>
  <c r="DO151" i="30" s="1"/>
  <c r="DW151" i="30"/>
  <c r="EA151" i="30"/>
  <c r="DZ151" i="30" s="1"/>
  <c r="EE151" i="30" s="1"/>
  <c r="EN151" i="30"/>
  <c r="FR151" i="30"/>
  <c r="FJ151" i="30" s="1"/>
  <c r="GD151" i="30"/>
  <c r="GP151" i="30"/>
  <c r="HB151" i="30"/>
  <c r="CY152" i="30"/>
  <c r="EL152" i="30"/>
  <c r="EO152" i="30" s="1"/>
  <c r="ET152" i="30"/>
  <c r="Q153" i="30"/>
  <c r="BI153" i="30"/>
  <c r="BN153" i="30"/>
  <c r="BV153" i="30"/>
  <c r="DN153" i="30"/>
  <c r="DO153" i="30" s="1"/>
  <c r="DW153" i="30"/>
  <c r="EA153" i="30"/>
  <c r="DZ153" i="30" s="1"/>
  <c r="EE153" i="30" s="1"/>
  <c r="EN153" i="30"/>
  <c r="FR153" i="30"/>
  <c r="FJ153" i="30" s="1"/>
  <c r="GD153" i="30"/>
  <c r="FW153" i="30" s="1"/>
  <c r="GP153" i="30"/>
  <c r="HK153" i="30" s="1"/>
  <c r="HM153" i="30" s="1"/>
  <c r="BP154" i="30"/>
  <c r="CY154" i="30"/>
  <c r="DC154" i="30"/>
  <c r="EL154" i="30"/>
  <c r="EO154" i="30" s="1"/>
  <c r="ET154" i="30"/>
  <c r="EX154" i="30"/>
  <c r="EP154" i="30" s="1"/>
  <c r="FT154" i="30"/>
  <c r="GF154" i="30"/>
  <c r="GV154" i="30"/>
  <c r="Q155" i="30"/>
  <c r="BI155" i="30"/>
  <c r="BN155" i="30"/>
  <c r="BV155" i="30"/>
  <c r="DN155" i="30"/>
  <c r="DO155" i="30" s="1"/>
  <c r="DW155" i="30"/>
  <c r="EA155" i="30"/>
  <c r="DZ155" i="30" s="1"/>
  <c r="EE155" i="30" s="1"/>
  <c r="EN155" i="30"/>
  <c r="FR155" i="30"/>
  <c r="FJ155" i="30" s="1"/>
  <c r="GP155" i="30"/>
  <c r="HB155" i="30"/>
  <c r="BP156" i="30"/>
  <c r="CC156" i="30"/>
  <c r="CY156" i="30"/>
  <c r="DC156" i="30"/>
  <c r="EL156" i="30"/>
  <c r="EO156" i="30" s="1"/>
  <c r="ET156" i="30"/>
  <c r="EX156" i="30"/>
  <c r="FT156" i="30"/>
  <c r="GF156" i="30"/>
  <c r="GH156" i="30" s="1"/>
  <c r="FZ156" i="30" s="1"/>
  <c r="GV156" i="30"/>
  <c r="Q157" i="30"/>
  <c r="BI157" i="30"/>
  <c r="BV157" i="30"/>
  <c r="DN157" i="30"/>
  <c r="DO157" i="30" s="1"/>
  <c r="DW157" i="30"/>
  <c r="EA157" i="30"/>
  <c r="DZ157" i="30" s="1"/>
  <c r="EE157" i="30" s="1"/>
  <c r="EN157" i="30"/>
  <c r="EF157" i="30" s="1"/>
  <c r="FR157" i="30"/>
  <c r="GP157" i="30"/>
  <c r="HB157" i="30"/>
  <c r="T158" i="30"/>
  <c r="BP158" i="30"/>
  <c r="CG158" i="30"/>
  <c r="CK158" i="30" s="1"/>
  <c r="CT158" i="30"/>
  <c r="CU158" i="30" s="1"/>
  <c r="CY158" i="30"/>
  <c r="DC158" i="30"/>
  <c r="ET158" i="30"/>
  <c r="EX158" i="30"/>
  <c r="EP158" i="30" s="1"/>
  <c r="FG158" i="30"/>
  <c r="FO158" i="30"/>
  <c r="GA158" i="30"/>
  <c r="GE158" i="30"/>
  <c r="GM158" i="30"/>
  <c r="GY158" i="30"/>
  <c r="N159" i="30"/>
  <c r="U159" i="30"/>
  <c r="CQ159" i="30" s="1"/>
  <c r="CR159" i="30" s="1"/>
  <c r="AS159" i="30"/>
  <c r="CM159" i="30"/>
  <c r="DD159" i="30"/>
  <c r="DE159" i="30" s="1"/>
  <c r="DI159" i="30"/>
  <c r="DM159" i="30"/>
  <c r="EE159" i="30"/>
  <c r="EI159" i="30"/>
  <c r="EM159" i="30"/>
  <c r="EF159" i="30" s="1"/>
  <c r="EU159" i="30"/>
  <c r="EY159" i="30"/>
  <c r="FM159" i="30"/>
  <c r="FY159" i="30"/>
  <c r="GG159" i="30"/>
  <c r="GC159" i="30" s="1"/>
  <c r="GS159" i="30"/>
  <c r="HE159" i="30"/>
  <c r="L160" i="30"/>
  <c r="AM160" i="30"/>
  <c r="AQ160" i="30" s="1"/>
  <c r="BJ160" i="30"/>
  <c r="BN160" i="30" s="1"/>
  <c r="BW160" i="30"/>
  <c r="CF160" i="30"/>
  <c r="CK160" i="30"/>
  <c r="CS160" i="30"/>
  <c r="DX160" i="30"/>
  <c r="ES160" i="30"/>
  <c r="EW160" i="30"/>
  <c r="EP160" i="30" s="1"/>
  <c r="FS160" i="30"/>
  <c r="GE160" i="30"/>
  <c r="GM160" i="30"/>
  <c r="GY160" i="30"/>
  <c r="N161" i="30"/>
  <c r="U161" i="30"/>
  <c r="CM161" i="30"/>
  <c r="DD161" i="30"/>
  <c r="DE161" i="30" s="1"/>
  <c r="DI161" i="30"/>
  <c r="DM161" i="30"/>
  <c r="EE161" i="30"/>
  <c r="EI161" i="30"/>
  <c r="EM161" i="30"/>
  <c r="EF161" i="30" s="1"/>
  <c r="EU161" i="30"/>
  <c r="EY161" i="30"/>
  <c r="FM161" i="30"/>
  <c r="FY161" i="30"/>
  <c r="GG161" i="30"/>
  <c r="GC161" i="30" s="1"/>
  <c r="GS161" i="30"/>
  <c r="HE161" i="30"/>
  <c r="L162" i="30"/>
  <c r="AL162" i="30" s="1"/>
  <c r="BJ162" i="30"/>
  <c r="BN162" i="30" s="1"/>
  <c r="BW162" i="30"/>
  <c r="CF162" i="30"/>
  <c r="CS162" i="30"/>
  <c r="DX162" i="30"/>
  <c r="ES162" i="30"/>
  <c r="EW162" i="30"/>
  <c r="EP162" i="30" s="1"/>
  <c r="GE162" i="30"/>
  <c r="GM162" i="30"/>
  <c r="GY162" i="30"/>
  <c r="GS162" i="30" s="1"/>
  <c r="N163" i="30"/>
  <c r="U163" i="30"/>
  <c r="CM163" i="30"/>
  <c r="DD163" i="30"/>
  <c r="DE163" i="30" s="1"/>
  <c r="DI163" i="30"/>
  <c r="DM163" i="30"/>
  <c r="EE163" i="30"/>
  <c r="EI163" i="30"/>
  <c r="EM163" i="30"/>
  <c r="EF163" i="30" s="1"/>
  <c r="EU163" i="30"/>
  <c r="EY163" i="30"/>
  <c r="FM163" i="30"/>
  <c r="FY163" i="30"/>
  <c r="GG163" i="30"/>
  <c r="GC163" i="30" s="1"/>
  <c r="GS163" i="30"/>
  <c r="HE163" i="30"/>
  <c r="L164" i="30"/>
  <c r="AL164" i="30" s="1"/>
  <c r="S164" i="30"/>
  <c r="BJ164" i="30"/>
  <c r="BN164" i="30" s="1"/>
  <c r="BW164" i="30"/>
  <c r="CF164" i="30"/>
  <c r="CS164" i="30"/>
  <c r="DX164" i="30"/>
  <c r="ES164" i="30"/>
  <c r="EW164" i="30"/>
  <c r="EP164" i="30" s="1"/>
  <c r="FS164" i="30"/>
  <c r="GE164" i="30"/>
  <c r="GM164" i="30"/>
  <c r="GY164" i="30"/>
  <c r="T166" i="30"/>
  <c r="BP166" i="30"/>
  <c r="CG166" i="30"/>
  <c r="CK166" i="30" s="1"/>
  <c r="CT166" i="30"/>
  <c r="CU166" i="30" s="1"/>
  <c r="DC166" i="30"/>
  <c r="EX166" i="30"/>
  <c r="FT166" i="30"/>
  <c r="GF166" i="30"/>
  <c r="GJ166" i="30"/>
  <c r="GV166" i="30"/>
  <c r="Q167" i="30"/>
  <c r="BI167" i="30"/>
  <c r="BN167" i="30"/>
  <c r="BV167" i="30"/>
  <c r="DN167" i="30"/>
  <c r="DO167" i="30" s="1"/>
  <c r="DW167" i="30"/>
  <c r="EA167" i="30"/>
  <c r="DZ167" i="30" s="1"/>
  <c r="EE167" i="30" s="1"/>
  <c r="EN167" i="30"/>
  <c r="FR167" i="30"/>
  <c r="GP167" i="30"/>
  <c r="HK167" i="30" s="1"/>
  <c r="HM167" i="30" s="1"/>
  <c r="HB167" i="30"/>
  <c r="T168" i="30"/>
  <c r="S168" i="30" s="1"/>
  <c r="BP168" i="30"/>
  <c r="CG168" i="30"/>
  <c r="CK168" i="30" s="1"/>
  <c r="CT168" i="30"/>
  <c r="CU168" i="30" s="1"/>
  <c r="DC168" i="30"/>
  <c r="EX168" i="30"/>
  <c r="EP168" i="30" s="1"/>
  <c r="FT168" i="30"/>
  <c r="GF168" i="30"/>
  <c r="GH168" i="30" s="1"/>
  <c r="FZ168" i="30" s="1"/>
  <c r="GV168" i="30"/>
  <c r="Q169" i="30"/>
  <c r="BI169" i="30"/>
  <c r="BV169" i="30"/>
  <c r="DN169" i="30"/>
  <c r="DO169" i="30" s="1"/>
  <c r="DW169" i="30"/>
  <c r="EA169" i="30"/>
  <c r="DZ169" i="30" s="1"/>
  <c r="EE169" i="30" s="1"/>
  <c r="EN169" i="30"/>
  <c r="FR169" i="30"/>
  <c r="FJ169" i="30" s="1"/>
  <c r="GD169" i="30"/>
  <c r="GP169" i="30"/>
  <c r="HK169" i="30" s="1"/>
  <c r="HB169" i="30"/>
  <c r="T170" i="30"/>
  <c r="BP170" i="30"/>
  <c r="CG170" i="30"/>
  <c r="CK170" i="30" s="1"/>
  <c r="CT170" i="30"/>
  <c r="CU170" i="30" s="1"/>
  <c r="DC170" i="30"/>
  <c r="EX170" i="30"/>
  <c r="FT170" i="30"/>
  <c r="GF170" i="30"/>
  <c r="GH170" i="30" s="1"/>
  <c r="FZ170" i="30" s="1"/>
  <c r="GJ170" i="30"/>
  <c r="GV170" i="30"/>
  <c r="Q171" i="30"/>
  <c r="BI171" i="30"/>
  <c r="BN171" i="30"/>
  <c r="BV171" i="30"/>
  <c r="DN171" i="30"/>
  <c r="DO171" i="30" s="1"/>
  <c r="DW171" i="30"/>
  <c r="EA171" i="30"/>
  <c r="DZ171" i="30" s="1"/>
  <c r="EE171" i="30" s="1"/>
  <c r="EN171" i="30"/>
  <c r="EF171" i="30" s="1"/>
  <c r="FR171" i="30"/>
  <c r="GP171" i="30"/>
  <c r="HB171" i="30"/>
  <c r="T172" i="30"/>
  <c r="CG172" i="30"/>
  <c r="CK172" i="30" s="1"/>
  <c r="CT172" i="30"/>
  <c r="CU172" i="30" s="1"/>
  <c r="DC172" i="30"/>
  <c r="EX172" i="30"/>
  <c r="EP172" i="30" s="1"/>
  <c r="FT172" i="30"/>
  <c r="GF172" i="30"/>
  <c r="GH172" i="30" s="1"/>
  <c r="FZ172" i="30" s="1"/>
  <c r="GV172" i="30"/>
  <c r="Q173" i="30"/>
  <c r="BI173" i="30"/>
  <c r="BN173" i="30"/>
  <c r="BV173" i="30"/>
  <c r="DN173" i="30"/>
  <c r="DO173" i="30" s="1"/>
  <c r="DW173" i="30"/>
  <c r="EA173" i="30"/>
  <c r="DZ173" i="30" s="1"/>
  <c r="EE173" i="30" s="1"/>
  <c r="EN173" i="30"/>
  <c r="EF173" i="30" s="1"/>
  <c r="FR173" i="30"/>
  <c r="FJ173" i="30" s="1"/>
  <c r="GD173" i="30"/>
  <c r="FV173" i="30" s="1"/>
  <c r="GP173" i="30"/>
  <c r="T174" i="30"/>
  <c r="CG174" i="30"/>
  <c r="CK174" i="30" s="1"/>
  <c r="CT174" i="30"/>
  <c r="CU174" i="30" s="1"/>
  <c r="DC174" i="30"/>
  <c r="EX174" i="30"/>
  <c r="FT174" i="30"/>
  <c r="GF174" i="30"/>
  <c r="GH174" i="30" s="1"/>
  <c r="FZ174" i="30" s="1"/>
  <c r="GJ174" i="30"/>
  <c r="GV174" i="30"/>
  <c r="HQ174" i="30"/>
  <c r="HL174" i="30" s="1"/>
  <c r="GZ178" i="30"/>
  <c r="CT178" i="30"/>
  <c r="CG178" i="30"/>
  <c r="CK178" i="30" s="1"/>
  <c r="T178" i="30"/>
  <c r="U178" i="30"/>
  <c r="DI178" i="30"/>
  <c r="DN178" i="30"/>
  <c r="EK178" i="30"/>
  <c r="GA178" i="30"/>
  <c r="GG178" i="30"/>
  <c r="GC178" i="30" s="1"/>
  <c r="GQ178" i="30"/>
  <c r="GJ178" i="30" s="1"/>
  <c r="GW178" i="30"/>
  <c r="HB178" i="30"/>
  <c r="HR178" i="30"/>
  <c r="CW179" i="30"/>
  <c r="CP179" i="30" s="1"/>
  <c r="GZ180" i="30"/>
  <c r="CT180" i="30"/>
  <c r="CG180" i="30"/>
  <c r="T180" i="30"/>
  <c r="HI180" i="30"/>
  <c r="DD180" i="30"/>
  <c r="BJ180" i="30"/>
  <c r="BN180" i="30" s="1"/>
  <c r="CB180" i="30"/>
  <c r="CK180" i="30"/>
  <c r="CS180" i="30"/>
  <c r="EK180" i="30"/>
  <c r="EO180" i="30" s="1"/>
  <c r="ES180" i="30"/>
  <c r="FS180" i="30"/>
  <c r="GA180" i="30"/>
  <c r="GQ180" i="30"/>
  <c r="GJ180" i="30" s="1"/>
  <c r="GY180" i="30"/>
  <c r="HG180" i="30"/>
  <c r="HJ180" i="30" s="1"/>
  <c r="HO180" i="30"/>
  <c r="HS180" i="30" s="1"/>
  <c r="DE181" i="30"/>
  <c r="FQ181" i="30"/>
  <c r="GH181" i="30"/>
  <c r="HP181" i="30"/>
  <c r="GN182" i="30"/>
  <c r="ET182" i="30"/>
  <c r="CY182" i="30"/>
  <c r="GW182" i="30"/>
  <c r="EY182" i="30"/>
  <c r="EU182" i="30"/>
  <c r="EE182" i="30"/>
  <c r="DI182" i="30"/>
  <c r="Q182" i="30"/>
  <c r="AL182" i="30"/>
  <c r="BV182" i="30"/>
  <c r="DN182" i="30"/>
  <c r="DW182" i="30"/>
  <c r="EN182" i="30"/>
  <c r="HR182" i="30"/>
  <c r="FN183" i="30"/>
  <c r="FS183" i="30"/>
  <c r="GB183" i="30"/>
  <c r="J184" i="30"/>
  <c r="EL184" i="30" s="1"/>
  <c r="S184" i="30"/>
  <c r="AM184" i="30"/>
  <c r="AQ184" i="30" s="1"/>
  <c r="BW184" i="30"/>
  <c r="BX184" i="30" s="1"/>
  <c r="BY184" i="30" s="1"/>
  <c r="CF184" i="30"/>
  <c r="DX184" i="30"/>
  <c r="DY184" i="30" s="1"/>
  <c r="FO184" i="30"/>
  <c r="GE184" i="30"/>
  <c r="HK184" i="30"/>
  <c r="GW185" i="30"/>
  <c r="HA185" i="30" s="1"/>
  <c r="GT185" i="30" s="1"/>
  <c r="GU185" i="30" s="1"/>
  <c r="HL185" i="30"/>
  <c r="L186" i="30"/>
  <c r="AL186" i="30" s="1"/>
  <c r="CF186" i="30"/>
  <c r="CW186" i="30"/>
  <c r="CP186" i="30" s="1"/>
  <c r="EW186" i="30"/>
  <c r="GX187" i="30"/>
  <c r="HA187" i="30" s="1"/>
  <c r="GT187" i="30" s="1"/>
  <c r="GU187" i="30" s="1"/>
  <c r="HP187" i="30"/>
  <c r="GB187" i="30"/>
  <c r="FP187" i="30"/>
  <c r="HG187" i="30"/>
  <c r="GZ188" i="30"/>
  <c r="GS188" i="30" s="1"/>
  <c r="CT188" i="30"/>
  <c r="CG188" i="30"/>
  <c r="CK188" i="30" s="1"/>
  <c r="T188" i="30"/>
  <c r="GQ188" i="30"/>
  <c r="EW188" i="30"/>
  <c r="DX188" i="30"/>
  <c r="CF188" i="30"/>
  <c r="CM188" i="30" s="1"/>
  <c r="BW188" i="30"/>
  <c r="BJ188" i="30"/>
  <c r="BN188" i="30" s="1"/>
  <c r="AM188" i="30"/>
  <c r="AQ188" i="30" s="1"/>
  <c r="HR188" i="30"/>
  <c r="DN188" i="30"/>
  <c r="J188" i="30"/>
  <c r="EL188" i="30" s="1"/>
  <c r="HI188" i="30"/>
  <c r="DD188" i="30"/>
  <c r="HF189" i="30"/>
  <c r="HJ189" i="30" s="1"/>
  <c r="HC189" i="30" s="1"/>
  <c r="EJ189" i="30"/>
  <c r="EL189" i="30" s="1"/>
  <c r="DS189" i="30"/>
  <c r="V189" i="30"/>
  <c r="GW189" i="30"/>
  <c r="EY189" i="30"/>
  <c r="EU189" i="30"/>
  <c r="DI189" i="30"/>
  <c r="N189" i="30"/>
  <c r="GN189" i="30"/>
  <c r="GR189" i="30" s="1"/>
  <c r="ET189" i="30"/>
  <c r="EV189" i="30" s="1"/>
  <c r="CY189" i="30"/>
  <c r="HO189" i="30"/>
  <c r="HS189" i="30" s="1"/>
  <c r="HL189" i="30" s="1"/>
  <c r="GA189" i="30"/>
  <c r="FO189" i="30"/>
  <c r="EK189" i="30"/>
  <c r="CB189" i="30"/>
  <c r="L189" i="30"/>
  <c r="AL189" i="30" s="1"/>
  <c r="GX191" i="30"/>
  <c r="GO191" i="30"/>
  <c r="HP191" i="30"/>
  <c r="GB191" i="30"/>
  <c r="FP191" i="30"/>
  <c r="HG191" i="30"/>
  <c r="GN194" i="30"/>
  <c r="ET194" i="30"/>
  <c r="CY194" i="30"/>
  <c r="HO194" i="30"/>
  <c r="HS194" i="30" s="1"/>
  <c r="GA194" i="30"/>
  <c r="FO194" i="30"/>
  <c r="EK194" i="30"/>
  <c r="CB194" i="30"/>
  <c r="L194" i="30"/>
  <c r="HF194" i="30"/>
  <c r="EJ194" i="30"/>
  <c r="DS194" i="30"/>
  <c r="AL194" i="30"/>
  <c r="GW194" i="30"/>
  <c r="EY194" i="30"/>
  <c r="EU194" i="30"/>
  <c r="DI194" i="30"/>
  <c r="HF197" i="30"/>
  <c r="EJ197" i="30"/>
  <c r="EL197" i="30" s="1"/>
  <c r="DS197" i="30"/>
  <c r="V197" i="30"/>
  <c r="GW197" i="30"/>
  <c r="HA197" i="30" s="1"/>
  <c r="GT197" i="30" s="1"/>
  <c r="GU197" i="30" s="1"/>
  <c r="EY197" i="30"/>
  <c r="EU197" i="30"/>
  <c r="DI197" i="30"/>
  <c r="N197" i="30"/>
  <c r="GN197" i="30"/>
  <c r="GR197" i="30" s="1"/>
  <c r="ET197" i="30"/>
  <c r="EV197" i="30" s="1"/>
  <c r="CY197" i="30"/>
  <c r="HO197" i="30"/>
  <c r="HS197" i="30" s="1"/>
  <c r="HL197" i="30" s="1"/>
  <c r="GA197" i="30"/>
  <c r="FO197" i="30"/>
  <c r="EK197" i="30"/>
  <c r="CB197" i="30"/>
  <c r="L197" i="30"/>
  <c r="AL197" i="30" s="1"/>
  <c r="AM197" i="30" s="1"/>
  <c r="AQ197" i="30" s="1"/>
  <c r="GX199" i="30"/>
  <c r="GO199" i="30"/>
  <c r="HP199" i="30"/>
  <c r="GB199" i="30"/>
  <c r="FP199" i="30"/>
  <c r="HG199" i="30"/>
  <c r="GN202" i="30"/>
  <c r="ET202" i="30"/>
  <c r="CY202" i="30"/>
  <c r="HO202" i="30"/>
  <c r="HS202" i="30" s="1"/>
  <c r="GA202" i="30"/>
  <c r="FO202" i="30"/>
  <c r="EK202" i="30"/>
  <c r="CB202" i="30"/>
  <c r="L202" i="30"/>
  <c r="AL202" i="30" s="1"/>
  <c r="HF202" i="30"/>
  <c r="EJ202" i="30"/>
  <c r="DS202" i="30"/>
  <c r="GW202" i="30"/>
  <c r="EY202" i="30"/>
  <c r="EU202" i="30"/>
  <c r="DI202" i="30"/>
  <c r="S181" i="30"/>
  <c r="AM181" i="30"/>
  <c r="AQ181" i="30" s="1"/>
  <c r="BJ181" i="30"/>
  <c r="BW181" i="30"/>
  <c r="CF181" i="30"/>
  <c r="CK181" i="30"/>
  <c r="DX181" i="30"/>
  <c r="EW181" i="30"/>
  <c r="GQ181" i="30"/>
  <c r="S183" i="30"/>
  <c r="AM183" i="30"/>
  <c r="AQ183" i="30" s="1"/>
  <c r="BJ183" i="30"/>
  <c r="BW183" i="30"/>
  <c r="CF183" i="30"/>
  <c r="CK183" i="30"/>
  <c r="DX183" i="30"/>
  <c r="EW183" i="30"/>
  <c r="GQ183" i="30"/>
  <c r="S185" i="30"/>
  <c r="AM185" i="30"/>
  <c r="AQ185" i="30" s="1"/>
  <c r="BJ185" i="30"/>
  <c r="BW185" i="30"/>
  <c r="CF185" i="30"/>
  <c r="CK185" i="30"/>
  <c r="DX185" i="30"/>
  <c r="EW185" i="30"/>
  <c r="EP185" i="30" s="1"/>
  <c r="FS185" i="30"/>
  <c r="GQ185" i="30"/>
  <c r="N186" i="30"/>
  <c r="U186" i="30"/>
  <c r="CM186" i="30"/>
  <c r="DM186" i="30"/>
  <c r="EI186" i="30"/>
  <c r="EM186" i="30"/>
  <c r="FM186" i="30"/>
  <c r="FY186" i="30"/>
  <c r="GG186" i="30"/>
  <c r="GC186" i="30" s="1"/>
  <c r="HE186" i="30"/>
  <c r="HQ186" i="30"/>
  <c r="S187" i="30"/>
  <c r="AM187" i="30"/>
  <c r="AQ187" i="30" s="1"/>
  <c r="BJ187" i="30"/>
  <c r="BN187" i="30" s="1"/>
  <c r="BW187" i="30"/>
  <c r="CF187" i="30"/>
  <c r="CK187" i="30"/>
  <c r="DX187" i="30"/>
  <c r="EW187" i="30"/>
  <c r="EP187" i="30" s="1"/>
  <c r="FS187" i="30"/>
  <c r="GQ187" i="30"/>
  <c r="N188" i="30"/>
  <c r="U188" i="30"/>
  <c r="AS188" i="30"/>
  <c r="CU188" i="30"/>
  <c r="CV188" i="30" s="1"/>
  <c r="DM188" i="30"/>
  <c r="EI188" i="30"/>
  <c r="EM188" i="30"/>
  <c r="FM188" i="30"/>
  <c r="FY188" i="30"/>
  <c r="GG188" i="30"/>
  <c r="GC188" i="30" s="1"/>
  <c r="HE188" i="30"/>
  <c r="HQ188" i="30"/>
  <c r="S189" i="30"/>
  <c r="BJ189" i="30"/>
  <c r="BW189" i="30"/>
  <c r="CF189" i="30"/>
  <c r="CK189" i="30"/>
  <c r="DX189" i="30"/>
  <c r="EW189" i="30"/>
  <c r="EP189" i="30" s="1"/>
  <c r="FS189" i="30"/>
  <c r="GQ189" i="30"/>
  <c r="N190" i="30"/>
  <c r="U190" i="30"/>
  <c r="AS190" i="30"/>
  <c r="DD190" i="30"/>
  <c r="DM190" i="30"/>
  <c r="EI190" i="30"/>
  <c r="EM190" i="30"/>
  <c r="FM190" i="30"/>
  <c r="FY190" i="30"/>
  <c r="GG190" i="30"/>
  <c r="GC190" i="30" s="1"/>
  <c r="GS190" i="30"/>
  <c r="HE190" i="30"/>
  <c r="HI190" i="30"/>
  <c r="HQ190" i="30"/>
  <c r="S191" i="30"/>
  <c r="AM191" i="30"/>
  <c r="AQ191" i="30"/>
  <c r="BJ191" i="30"/>
  <c r="BN191" i="30" s="1"/>
  <c r="BW191" i="30"/>
  <c r="CF191" i="30"/>
  <c r="CK191" i="30"/>
  <c r="DX191" i="30"/>
  <c r="EW191" i="30"/>
  <c r="EP191" i="30" s="1"/>
  <c r="FS191" i="30"/>
  <c r="GQ191" i="30"/>
  <c r="N192" i="30"/>
  <c r="U192" i="30"/>
  <c r="AS192" i="30"/>
  <c r="DD192" i="30"/>
  <c r="DM192" i="30"/>
  <c r="EI192" i="30"/>
  <c r="EM192" i="30"/>
  <c r="FM192" i="30"/>
  <c r="FY192" i="30"/>
  <c r="GG192" i="30"/>
  <c r="GC192" i="30" s="1"/>
  <c r="GS192" i="30"/>
  <c r="HE192" i="30"/>
  <c r="HI192" i="30"/>
  <c r="HQ192" i="30"/>
  <c r="S193" i="30"/>
  <c r="AM193" i="30"/>
  <c r="AQ193" i="30" s="1"/>
  <c r="BJ193" i="30"/>
  <c r="BW193" i="30"/>
  <c r="CF193" i="30"/>
  <c r="DX193" i="30"/>
  <c r="EW193" i="30"/>
  <c r="EP193" i="30" s="1"/>
  <c r="FS193" i="30"/>
  <c r="GQ193" i="30"/>
  <c r="N194" i="30"/>
  <c r="U194" i="30"/>
  <c r="DD194" i="30"/>
  <c r="DM194" i="30"/>
  <c r="EI194" i="30"/>
  <c r="EM194" i="30"/>
  <c r="FM194" i="30"/>
  <c r="FY194" i="30"/>
  <c r="GG194" i="30"/>
  <c r="GC194" i="30" s="1"/>
  <c r="GS194" i="30"/>
  <c r="HE194" i="30"/>
  <c r="HI194" i="30"/>
  <c r="HB194" i="30" s="1"/>
  <c r="HQ194" i="30"/>
  <c r="S195" i="30"/>
  <c r="BJ195" i="30"/>
  <c r="BN195" i="30" s="1"/>
  <c r="BW195" i="30"/>
  <c r="CF195" i="30"/>
  <c r="CK195" i="30"/>
  <c r="DX195" i="30"/>
  <c r="EW195" i="30"/>
  <c r="EP195" i="30" s="1"/>
  <c r="FS195" i="30"/>
  <c r="GQ195" i="30"/>
  <c r="N196" i="30"/>
  <c r="U196" i="30"/>
  <c r="AS196" i="30"/>
  <c r="DD196" i="30"/>
  <c r="DM196" i="30"/>
  <c r="EI196" i="30"/>
  <c r="EM196" i="30"/>
  <c r="FM196" i="30"/>
  <c r="FY196" i="30"/>
  <c r="GG196" i="30"/>
  <c r="GC196" i="30" s="1"/>
  <c r="GS196" i="30"/>
  <c r="HE196" i="30"/>
  <c r="HI196" i="30"/>
  <c r="HQ196" i="30"/>
  <c r="BJ197" i="30"/>
  <c r="BW197" i="30"/>
  <c r="CF197" i="30"/>
  <c r="CK197" i="30"/>
  <c r="DX197" i="30"/>
  <c r="EW197" i="30"/>
  <c r="EP197" i="30" s="1"/>
  <c r="FS197" i="30"/>
  <c r="GQ197" i="30"/>
  <c r="N198" i="30"/>
  <c r="U198" i="30"/>
  <c r="DD198" i="30"/>
  <c r="DM198" i="30"/>
  <c r="EI198" i="30"/>
  <c r="EM198" i="30"/>
  <c r="FM198" i="30"/>
  <c r="FY198" i="30"/>
  <c r="GG198" i="30"/>
  <c r="GC198" i="30" s="1"/>
  <c r="GS198" i="30"/>
  <c r="HE198" i="30"/>
  <c r="HI198" i="30"/>
  <c r="HB198" i="30" s="1"/>
  <c r="HQ198" i="30"/>
  <c r="S199" i="30"/>
  <c r="BJ199" i="30"/>
  <c r="BW199" i="30"/>
  <c r="CF199" i="30"/>
  <c r="CK199" i="30"/>
  <c r="DX199" i="30"/>
  <c r="EW199" i="30"/>
  <c r="EP199" i="30" s="1"/>
  <c r="FS199" i="30"/>
  <c r="GQ199" i="30"/>
  <c r="N200" i="30"/>
  <c r="U200" i="30"/>
  <c r="DD200" i="30"/>
  <c r="DM200" i="30"/>
  <c r="EI200" i="30"/>
  <c r="EM200" i="30"/>
  <c r="FM200" i="30"/>
  <c r="FY200" i="30"/>
  <c r="GG200" i="30"/>
  <c r="GC200" i="30" s="1"/>
  <c r="GS200" i="30"/>
  <c r="HE200" i="30"/>
  <c r="HI200" i="30"/>
  <c r="HB200" i="30" s="1"/>
  <c r="HQ200" i="30"/>
  <c r="S201" i="30"/>
  <c r="BJ201" i="30"/>
  <c r="BN201" i="30" s="1"/>
  <c r="BW201" i="30"/>
  <c r="CF201" i="30"/>
  <c r="CK201" i="30"/>
  <c r="DX201" i="30"/>
  <c r="EW201" i="30"/>
  <c r="EP201" i="30" s="1"/>
  <c r="FS201" i="30"/>
  <c r="GQ201" i="30"/>
  <c r="N202" i="30"/>
  <c r="U202" i="30"/>
  <c r="DD202" i="30"/>
  <c r="DM202" i="30"/>
  <c r="EI202" i="30"/>
  <c r="EM202" i="30"/>
  <c r="FM202" i="30"/>
  <c r="FY202" i="30"/>
  <c r="GG202" i="30"/>
  <c r="GC202" i="30" s="1"/>
  <c r="GS202" i="30"/>
  <c r="HE202" i="30"/>
  <c r="HI202" i="30"/>
  <c r="HB202" i="30" s="1"/>
  <c r="HQ202" i="30"/>
  <c r="GQ203" i="30"/>
  <c r="DX203" i="30"/>
  <c r="GZ203" i="30"/>
  <c r="CT203" i="30"/>
  <c r="S203" i="30"/>
  <c r="BJ203" i="30"/>
  <c r="BN203" i="30" s="1"/>
  <c r="BW203" i="30"/>
  <c r="CF203" i="30"/>
  <c r="CK203" i="30"/>
  <c r="FR203" i="30"/>
  <c r="HI204" i="30"/>
  <c r="DD204" i="30"/>
  <c r="DE204" i="30" s="1"/>
  <c r="HR204" i="30"/>
  <c r="DN204" i="30"/>
  <c r="J204" i="30"/>
  <c r="CT204" i="30"/>
  <c r="FQ204" i="30"/>
  <c r="FN204" i="30"/>
  <c r="GZ204" i="30"/>
  <c r="GS204" i="30" s="1"/>
  <c r="HO205" i="30"/>
  <c r="HS205" i="30" s="1"/>
  <c r="GA205" i="30"/>
  <c r="FO205" i="30"/>
  <c r="EK205" i="30"/>
  <c r="CB205" i="30"/>
  <c r="GN205" i="30"/>
  <c r="ET205" i="30"/>
  <c r="EV205" i="30" s="1"/>
  <c r="EL205" i="30"/>
  <c r="CY205" i="30"/>
  <c r="Q205" i="30"/>
  <c r="BV205" i="30"/>
  <c r="DW205" i="30"/>
  <c r="EN205" i="30"/>
  <c r="T206" i="30"/>
  <c r="CG206" i="30"/>
  <c r="GY207" i="30"/>
  <c r="GM207" i="30"/>
  <c r="GE207" i="30"/>
  <c r="EW207" i="30"/>
  <c r="ES207" i="30"/>
  <c r="CS207" i="30"/>
  <c r="CF207" i="30"/>
  <c r="L207" i="30"/>
  <c r="HH207" i="30"/>
  <c r="GV207" i="30"/>
  <c r="GF207" i="30"/>
  <c r="FT207" i="30"/>
  <c r="FS207" i="30" s="1"/>
  <c r="EX207" i="30"/>
  <c r="DC207" i="30"/>
  <c r="V207" i="30"/>
  <c r="BI207" i="30"/>
  <c r="BP207" i="30" s="1"/>
  <c r="DS207" i="30"/>
  <c r="EA207" i="30"/>
  <c r="DZ207" i="30" s="1"/>
  <c r="EJ207" i="30"/>
  <c r="FR207" i="30"/>
  <c r="GP207" i="30"/>
  <c r="HK207" i="30" s="1"/>
  <c r="HF207" i="30"/>
  <c r="HN207" i="30"/>
  <c r="HI208" i="30"/>
  <c r="DD208" i="30"/>
  <c r="DE208" i="30" s="1"/>
  <c r="HR208" i="30"/>
  <c r="DN208" i="30"/>
  <c r="J208" i="30"/>
  <c r="FF208" i="30" s="1"/>
  <c r="CT208" i="30"/>
  <c r="CU208" i="30" s="1"/>
  <c r="FQ208" i="30"/>
  <c r="FN208" i="30"/>
  <c r="GZ208" i="30"/>
  <c r="GS208" i="30" s="1"/>
  <c r="HO209" i="30"/>
  <c r="HS209" i="30" s="1"/>
  <c r="GA209" i="30"/>
  <c r="FO209" i="30"/>
  <c r="EK209" i="30"/>
  <c r="CB209" i="30"/>
  <c r="GN209" i="30"/>
  <c r="ET209" i="30"/>
  <c r="EV209" i="30" s="1"/>
  <c r="CY209" i="30"/>
  <c r="Q209" i="30"/>
  <c r="BV209" i="30"/>
  <c r="DW209" i="30"/>
  <c r="EN209" i="30"/>
  <c r="T210" i="30"/>
  <c r="CG210" i="30"/>
  <c r="CK210" i="30" s="1"/>
  <c r="HO211" i="30"/>
  <c r="HS211" i="30" s="1"/>
  <c r="GA211" i="30"/>
  <c r="FO211" i="30"/>
  <c r="EK211" i="30"/>
  <c r="CB211" i="30"/>
  <c r="GW211" i="30"/>
  <c r="EY211" i="30"/>
  <c r="EU211" i="30"/>
  <c r="DI211" i="30"/>
  <c r="GN211" i="30"/>
  <c r="ET211" i="30"/>
  <c r="EV211" i="30" s="1"/>
  <c r="CY211" i="30"/>
  <c r="V211" i="30"/>
  <c r="BI211" i="30"/>
  <c r="DW211" i="30"/>
  <c r="EN211" i="30"/>
  <c r="GO212" i="30"/>
  <c r="HP212" i="30"/>
  <c r="GB212" i="30"/>
  <c r="FP212" i="30"/>
  <c r="HG212" i="30"/>
  <c r="GX212" i="30"/>
  <c r="GO214" i="30"/>
  <c r="HP214" i="30"/>
  <c r="GB214" i="30"/>
  <c r="FP214" i="30"/>
  <c r="HG214" i="30"/>
  <c r="GX214" i="30"/>
  <c r="GN219" i="30"/>
  <c r="ET219" i="30"/>
  <c r="EL219" i="30"/>
  <c r="CY219" i="30"/>
  <c r="AA219" i="30"/>
  <c r="V219" i="30"/>
  <c r="HO219" i="30"/>
  <c r="HS219" i="30" s="1"/>
  <c r="GA219" i="30"/>
  <c r="FO219" i="30"/>
  <c r="EK219" i="30"/>
  <c r="CB219" i="30"/>
  <c r="AX219" i="30"/>
  <c r="AL219" i="30"/>
  <c r="AM219" i="30" s="1"/>
  <c r="AQ219" i="30" s="1"/>
  <c r="N219" i="30"/>
  <c r="HF219" i="30"/>
  <c r="EV219" i="30"/>
  <c r="EJ219" i="30"/>
  <c r="DS219" i="30"/>
  <c r="GW219" i="30"/>
  <c r="EY219" i="30"/>
  <c r="EU219" i="30"/>
  <c r="EE219" i="30"/>
  <c r="DI219" i="30"/>
  <c r="HP220" i="30"/>
  <c r="GB220" i="30"/>
  <c r="FP220" i="30"/>
  <c r="HG220" i="30"/>
  <c r="GX220" i="30"/>
  <c r="GO220" i="30"/>
  <c r="BY221" i="30"/>
  <c r="GN223" i="30"/>
  <c r="ET223" i="30"/>
  <c r="EL223" i="30"/>
  <c r="CY223" i="30"/>
  <c r="V223" i="30"/>
  <c r="HO223" i="30"/>
  <c r="HS223" i="30" s="1"/>
  <c r="GA223" i="30"/>
  <c r="FO223" i="30"/>
  <c r="EK223" i="30"/>
  <c r="CB223" i="30"/>
  <c r="N223" i="30"/>
  <c r="HF223" i="30"/>
  <c r="EV223" i="30"/>
  <c r="EJ223" i="30"/>
  <c r="DS223" i="30"/>
  <c r="GW223" i="30"/>
  <c r="EY223" i="30"/>
  <c r="EU223" i="30"/>
  <c r="DI223" i="30"/>
  <c r="L223" i="30"/>
  <c r="AA223" i="30" s="1"/>
  <c r="HG224" i="30"/>
  <c r="HP224" i="30"/>
  <c r="GB224" i="30"/>
  <c r="FP224" i="30"/>
  <c r="GX224" i="30"/>
  <c r="GO224" i="30"/>
  <c r="Q186" i="30"/>
  <c r="BI186" i="30"/>
  <c r="BP186" i="30" s="1"/>
  <c r="BV186" i="30"/>
  <c r="DW186" i="30"/>
  <c r="EA186" i="30"/>
  <c r="DZ186" i="30" s="1"/>
  <c r="EE186" i="30" s="1"/>
  <c r="EN186" i="30"/>
  <c r="FR186" i="30"/>
  <c r="GP186" i="30"/>
  <c r="HK186" i="30" s="1"/>
  <c r="HB186" i="30"/>
  <c r="HN186" i="30"/>
  <c r="DG187" i="30"/>
  <c r="CZ187" i="30" s="1"/>
  <c r="Q188" i="30"/>
  <c r="BI188" i="30"/>
  <c r="BP188" i="30" s="1"/>
  <c r="BV188" i="30"/>
  <c r="DW188" i="30"/>
  <c r="EA188" i="30"/>
  <c r="DZ188" i="30" s="1"/>
  <c r="EE188" i="30" s="1"/>
  <c r="EN188" i="30"/>
  <c r="EF188" i="30" s="1"/>
  <c r="FR188" i="30"/>
  <c r="GP188" i="30"/>
  <c r="HK188" i="30" s="1"/>
  <c r="HB188" i="30"/>
  <c r="HN188" i="30"/>
  <c r="J190" i="30"/>
  <c r="EL190" i="30" s="1"/>
  <c r="Q190" i="30"/>
  <c r="BI190" i="30"/>
  <c r="BP190" i="30" s="1"/>
  <c r="BV190" i="30"/>
  <c r="DN190" i="30"/>
  <c r="DW190" i="30"/>
  <c r="EA190" i="30"/>
  <c r="DZ190" i="30" s="1"/>
  <c r="EE190" i="30" s="1"/>
  <c r="EN190" i="30"/>
  <c r="FR190" i="30"/>
  <c r="GP190" i="30"/>
  <c r="HB190" i="30"/>
  <c r="HN190" i="30"/>
  <c r="HR190" i="30"/>
  <c r="DG191" i="30"/>
  <c r="CZ191" i="30" s="1"/>
  <c r="J192" i="30"/>
  <c r="V192" i="30" s="1"/>
  <c r="Q192" i="30"/>
  <c r="BI192" i="30"/>
  <c r="BV192" i="30"/>
  <c r="DN192" i="30"/>
  <c r="DW192" i="30"/>
  <c r="EA192" i="30"/>
  <c r="DZ192" i="30" s="1"/>
  <c r="EE192" i="30" s="1"/>
  <c r="EN192" i="30"/>
  <c r="EF192" i="30" s="1"/>
  <c r="FR192" i="30"/>
  <c r="GP192" i="30"/>
  <c r="HN192" i="30"/>
  <c r="HR192" i="30"/>
  <c r="J194" i="30"/>
  <c r="EV194" i="30" s="1"/>
  <c r="Q194" i="30"/>
  <c r="BI194" i="30"/>
  <c r="BP194" i="30" s="1"/>
  <c r="BV194" i="30"/>
  <c r="DN194" i="30"/>
  <c r="DW194" i="30"/>
  <c r="EA194" i="30"/>
  <c r="DZ194" i="30" s="1"/>
  <c r="EE194" i="30" s="1"/>
  <c r="EN194" i="30"/>
  <c r="EF194" i="30" s="1"/>
  <c r="FR194" i="30"/>
  <c r="GP194" i="30"/>
  <c r="HN194" i="30"/>
  <c r="HR194" i="30"/>
  <c r="J196" i="30"/>
  <c r="V196" i="30" s="1"/>
  <c r="Q196" i="30"/>
  <c r="BI196" i="30"/>
  <c r="BV196" i="30"/>
  <c r="DN196" i="30"/>
  <c r="DW196" i="30"/>
  <c r="EA196" i="30"/>
  <c r="DZ196" i="30" s="1"/>
  <c r="EE196" i="30" s="1"/>
  <c r="EN196" i="30"/>
  <c r="FR196" i="30"/>
  <c r="GP196" i="30"/>
  <c r="HN196" i="30"/>
  <c r="HR196" i="30"/>
  <c r="DG197" i="30"/>
  <c r="CZ197" i="30" s="1"/>
  <c r="J198" i="30"/>
  <c r="EV198" i="30" s="1"/>
  <c r="Q198" i="30"/>
  <c r="BI198" i="30"/>
  <c r="BV198" i="30"/>
  <c r="DN198" i="30"/>
  <c r="DW198" i="30"/>
  <c r="EA198" i="30"/>
  <c r="DZ198" i="30" s="1"/>
  <c r="EE198" i="30" s="1"/>
  <c r="EN198" i="30"/>
  <c r="EF198" i="30" s="1"/>
  <c r="FR198" i="30"/>
  <c r="GP198" i="30"/>
  <c r="HK198" i="30" s="1"/>
  <c r="HN198" i="30"/>
  <c r="HR198" i="30"/>
  <c r="DG199" i="30"/>
  <c r="CZ199" i="30" s="1"/>
  <c r="J200" i="30"/>
  <c r="EL200" i="30" s="1"/>
  <c r="Q200" i="30"/>
  <c r="BI200" i="30"/>
  <c r="BV200" i="30"/>
  <c r="DN200" i="30"/>
  <c r="DW200" i="30"/>
  <c r="EA200" i="30"/>
  <c r="DZ200" i="30" s="1"/>
  <c r="EE200" i="30" s="1"/>
  <c r="EN200" i="30"/>
  <c r="FR200" i="30"/>
  <c r="GP200" i="30"/>
  <c r="HN200" i="30"/>
  <c r="HR200" i="30"/>
  <c r="DG201" i="30"/>
  <c r="CZ201" i="30" s="1"/>
  <c r="J202" i="30"/>
  <c r="V202" i="30" s="1"/>
  <c r="Q202" i="30"/>
  <c r="BI202" i="30"/>
  <c r="BV202" i="30"/>
  <c r="DN202" i="30"/>
  <c r="DW202" i="30"/>
  <c r="EA202" i="30"/>
  <c r="DZ202" i="30" s="1"/>
  <c r="EE202" i="30" s="1"/>
  <c r="EN202" i="30"/>
  <c r="EF202" i="30" s="1"/>
  <c r="FR202" i="30"/>
  <c r="GP202" i="30"/>
  <c r="HN202" i="30"/>
  <c r="HR202" i="30"/>
  <c r="DO203" i="30"/>
  <c r="DP203" i="30" s="1"/>
  <c r="HL203" i="30"/>
  <c r="GW204" i="30"/>
  <c r="EY204" i="30"/>
  <c r="EU204" i="30"/>
  <c r="DI204" i="30"/>
  <c r="HF204" i="30"/>
  <c r="EV204" i="30"/>
  <c r="EJ204" i="30"/>
  <c r="EL204" i="30" s="1"/>
  <c r="DS204" i="30"/>
  <c r="V204" i="30"/>
  <c r="FO204" i="30"/>
  <c r="HG205" i="30"/>
  <c r="HJ205" i="30" s="1"/>
  <c r="HP205" i="30"/>
  <c r="GB205" i="30"/>
  <c r="FP205" i="30"/>
  <c r="U205" i="30"/>
  <c r="EI205" i="30"/>
  <c r="FY205" i="30"/>
  <c r="GG205" i="30"/>
  <c r="GC205" i="30" s="1"/>
  <c r="GO205" i="30"/>
  <c r="BJ206" i="30"/>
  <c r="CK206" i="30"/>
  <c r="N207" i="30"/>
  <c r="DO207" i="30"/>
  <c r="DP207" i="30" s="1"/>
  <c r="EE207" i="30"/>
  <c r="GW208" i="30"/>
  <c r="EY208" i="30"/>
  <c r="EU208" i="30"/>
  <c r="DI208" i="30"/>
  <c r="HF208" i="30"/>
  <c r="EV208" i="30"/>
  <c r="EJ208" i="30"/>
  <c r="EL208" i="30" s="1"/>
  <c r="DS208" i="30"/>
  <c r="AL208" i="30"/>
  <c r="V208" i="30"/>
  <c r="FO208" i="30"/>
  <c r="HG209" i="30"/>
  <c r="HJ209" i="30" s="1"/>
  <c r="HP209" i="30"/>
  <c r="GB209" i="30"/>
  <c r="FP209" i="30"/>
  <c r="U209" i="30"/>
  <c r="EI209" i="30"/>
  <c r="FY209" i="30"/>
  <c r="GG209" i="30"/>
  <c r="GC209" i="30" s="1"/>
  <c r="GO209" i="30"/>
  <c r="BJ210" i="30"/>
  <c r="HG211" i="30"/>
  <c r="GO211" i="30"/>
  <c r="HP211" i="30"/>
  <c r="GB211" i="30"/>
  <c r="FP211" i="30"/>
  <c r="EA211" i="30"/>
  <c r="DZ211" i="30" s="1"/>
  <c r="EE211" i="30" s="1"/>
  <c r="GX211" i="30"/>
  <c r="HO213" i="30"/>
  <c r="HS213" i="30" s="1"/>
  <c r="GA213" i="30"/>
  <c r="FO213" i="30"/>
  <c r="EK213" i="30"/>
  <c r="CB213" i="30"/>
  <c r="HF213" i="30"/>
  <c r="EJ213" i="30"/>
  <c r="EL213" i="30" s="1"/>
  <c r="DS213" i="30"/>
  <c r="V213" i="30"/>
  <c r="GW213" i="30"/>
  <c r="EY213" i="30"/>
  <c r="EU213" i="30"/>
  <c r="DI213" i="30"/>
  <c r="GN213" i="30"/>
  <c r="ET213" i="30"/>
  <c r="EV213" i="30" s="1"/>
  <c r="CY213" i="30"/>
  <c r="GO216" i="30"/>
  <c r="HP216" i="30"/>
  <c r="GB216" i="30"/>
  <c r="FP216" i="30"/>
  <c r="HG216" i="30"/>
  <c r="GX216" i="30"/>
  <c r="HP218" i="30"/>
  <c r="GB218" i="30"/>
  <c r="FP218" i="30"/>
  <c r="HG218" i="30"/>
  <c r="GX218" i="30"/>
  <c r="FF218" i="30"/>
  <c r="GO218" i="30"/>
  <c r="HP219" i="30"/>
  <c r="GB219" i="30"/>
  <c r="FP219" i="30"/>
  <c r="HG219" i="30"/>
  <c r="GX219" i="30"/>
  <c r="GO219" i="30"/>
  <c r="GN222" i="30"/>
  <c r="ET222" i="30"/>
  <c r="EL222" i="30"/>
  <c r="CY222" i="30"/>
  <c r="V222" i="30"/>
  <c r="HO222" i="30"/>
  <c r="HS222" i="30" s="1"/>
  <c r="GA222" i="30"/>
  <c r="FO222" i="30"/>
  <c r="EK222" i="30"/>
  <c r="CB222" i="30"/>
  <c r="N222" i="30"/>
  <c r="HF222" i="30"/>
  <c r="EV222" i="30"/>
  <c r="EJ222" i="30"/>
  <c r="DS222" i="30"/>
  <c r="GW222" i="30"/>
  <c r="EY222" i="30"/>
  <c r="EU222" i="30"/>
  <c r="EE222" i="30"/>
  <c r="DI222" i="30"/>
  <c r="L222" i="30"/>
  <c r="AA222" i="30" s="1"/>
  <c r="HP223" i="30"/>
  <c r="GB223" i="30"/>
  <c r="FP223" i="30"/>
  <c r="HG223" i="30"/>
  <c r="GX223" i="30"/>
  <c r="GO223" i="30"/>
  <c r="AM190" i="30"/>
  <c r="AQ190" i="30" s="1"/>
  <c r="BJ190" i="30"/>
  <c r="BN190" i="30" s="1"/>
  <c r="BW190" i="30"/>
  <c r="CF190" i="30"/>
  <c r="DX190" i="30"/>
  <c r="EW190" i="30"/>
  <c r="GQ190" i="30"/>
  <c r="AM192" i="30"/>
  <c r="AQ192" i="30"/>
  <c r="BJ192" i="30"/>
  <c r="BN192" i="30" s="1"/>
  <c r="BW192" i="30"/>
  <c r="CF192" i="30"/>
  <c r="DX192" i="30"/>
  <c r="EW192" i="30"/>
  <c r="GQ192" i="30"/>
  <c r="GJ192" i="30" s="1"/>
  <c r="BJ194" i="30"/>
  <c r="BN194" i="30" s="1"/>
  <c r="BW194" i="30"/>
  <c r="CF194" i="30"/>
  <c r="CM194" i="30" s="1"/>
  <c r="DX194" i="30"/>
  <c r="EW194" i="30"/>
  <c r="GQ194" i="30"/>
  <c r="AM196" i="30"/>
  <c r="AQ196" i="30" s="1"/>
  <c r="BJ196" i="30"/>
  <c r="BN196" i="30" s="1"/>
  <c r="BW196" i="30"/>
  <c r="CF196" i="30"/>
  <c r="DX196" i="30"/>
  <c r="EW196" i="30"/>
  <c r="GQ196" i="30"/>
  <c r="BJ198" i="30"/>
  <c r="BN198" i="30" s="1"/>
  <c r="BW198" i="30"/>
  <c r="CF198" i="30"/>
  <c r="DX198" i="30"/>
  <c r="EW198" i="30"/>
  <c r="GQ198" i="30"/>
  <c r="AM200" i="30"/>
  <c r="AQ200" i="30" s="1"/>
  <c r="BJ200" i="30"/>
  <c r="BN200" i="30" s="1"/>
  <c r="BW200" i="30"/>
  <c r="CF200" i="30"/>
  <c r="DX200" i="30"/>
  <c r="EW200" i="30"/>
  <c r="GQ200" i="30"/>
  <c r="CQ201" i="30"/>
  <c r="CR201" i="30" s="1"/>
  <c r="BJ202" i="30"/>
  <c r="BN202" i="30" s="1"/>
  <c r="BW202" i="30"/>
  <c r="CF202" i="30"/>
  <c r="CM202" i="30" s="1"/>
  <c r="DX202" i="30"/>
  <c r="EW202" i="30"/>
  <c r="GQ202" i="30"/>
  <c r="HK202" i="30" s="1"/>
  <c r="DY203" i="30"/>
  <c r="EB203" i="30" s="1"/>
  <c r="GY205" i="30"/>
  <c r="GM205" i="30"/>
  <c r="GE205" i="30"/>
  <c r="EW205" i="30"/>
  <c r="ES205" i="30"/>
  <c r="CS205" i="30"/>
  <c r="CF205" i="30"/>
  <c r="CM205" i="30" s="1"/>
  <c r="L205" i="30"/>
  <c r="AL205" i="30" s="1"/>
  <c r="AS205" i="30" s="1"/>
  <c r="HH205" i="30"/>
  <c r="GV205" i="30"/>
  <c r="GF205" i="30"/>
  <c r="FT205" i="30"/>
  <c r="FS205" i="30" s="1"/>
  <c r="EX205" i="30"/>
  <c r="DC205" i="30"/>
  <c r="BP205" i="30"/>
  <c r="BI205" i="30"/>
  <c r="EA205" i="30"/>
  <c r="DZ205" i="30" s="1"/>
  <c r="FR205" i="30"/>
  <c r="GP205" i="30"/>
  <c r="GJ205" i="30" s="1"/>
  <c r="HN205" i="30"/>
  <c r="HI206" i="30"/>
  <c r="DD206" i="30"/>
  <c r="HR206" i="30"/>
  <c r="HL206" i="30" s="1"/>
  <c r="DN206" i="30"/>
  <c r="BN206" i="30"/>
  <c r="J206" i="30"/>
  <c r="CT206" i="30"/>
  <c r="CU206" i="30" s="1"/>
  <c r="DE206" i="30"/>
  <c r="DF206" i="30" s="1"/>
  <c r="FQ206" i="30"/>
  <c r="FN206" i="30"/>
  <c r="GZ206" i="30"/>
  <c r="HO207" i="30"/>
  <c r="HS207" i="30" s="1"/>
  <c r="HL207" i="30" s="1"/>
  <c r="GA207" i="30"/>
  <c r="FO207" i="30"/>
  <c r="EK207" i="30"/>
  <c r="CB207" i="30"/>
  <c r="GN207" i="30"/>
  <c r="ET207" i="30"/>
  <c r="EV207" i="30" s="1"/>
  <c r="EL207" i="30"/>
  <c r="CY207" i="30"/>
  <c r="AL207" i="30"/>
  <c r="GN208" i="30"/>
  <c r="GY209" i="30"/>
  <c r="GM209" i="30"/>
  <c r="GE209" i="30"/>
  <c r="EW209" i="30"/>
  <c r="ES209" i="30"/>
  <c r="CS209" i="30"/>
  <c r="CF209" i="30"/>
  <c r="CM209" i="30" s="1"/>
  <c r="L209" i="30"/>
  <c r="AL209" i="30" s="1"/>
  <c r="HH209" i="30"/>
  <c r="GV209" i="30"/>
  <c r="GF209" i="30"/>
  <c r="GH209" i="30" s="1"/>
  <c r="FZ209" i="30" s="1"/>
  <c r="FT209" i="30"/>
  <c r="FS209" i="30" s="1"/>
  <c r="EX209" i="30"/>
  <c r="DC209" i="30"/>
  <c r="BI209" i="30"/>
  <c r="BP209" i="30" s="1"/>
  <c r="EA209" i="30"/>
  <c r="DZ209" i="30" s="1"/>
  <c r="FR209" i="30"/>
  <c r="GP209" i="30"/>
  <c r="HK209" i="30" s="1"/>
  <c r="GX209" i="30"/>
  <c r="HA209" i="30" s="1"/>
  <c r="HN209" i="30"/>
  <c r="HI210" i="30"/>
  <c r="DD210" i="30"/>
  <c r="DE210" i="30" s="1"/>
  <c r="DF210" i="30" s="1"/>
  <c r="GQ210" i="30"/>
  <c r="EW210" i="30"/>
  <c r="EP210" i="30" s="1"/>
  <c r="DX210" i="30"/>
  <c r="HR210" i="30"/>
  <c r="DN210" i="30"/>
  <c r="BN210" i="30"/>
  <c r="J210" i="30"/>
  <c r="FF210" i="30" s="1"/>
  <c r="FI210" i="30" s="1"/>
  <c r="CT210" i="30"/>
  <c r="CU210" i="30" s="1"/>
  <c r="FQ210" i="30"/>
  <c r="FS210" i="30"/>
  <c r="FN210" i="30"/>
  <c r="GY211" i="30"/>
  <c r="GM211" i="30"/>
  <c r="GE211" i="30"/>
  <c r="EW211" i="30"/>
  <c r="ES211" i="30"/>
  <c r="CS211" i="30"/>
  <c r="CF211" i="30"/>
  <c r="CM211" i="30" s="1"/>
  <c r="L211" i="30"/>
  <c r="AL211" i="30" s="1"/>
  <c r="AS211" i="30" s="1"/>
  <c r="HQ211" i="30"/>
  <c r="HE211" i="30"/>
  <c r="GG211" i="30"/>
  <c r="GC211" i="30" s="1"/>
  <c r="FY211" i="30"/>
  <c r="FM211" i="30"/>
  <c r="EM211" i="30"/>
  <c r="EF211" i="30" s="1"/>
  <c r="EI211" i="30"/>
  <c r="DM211" i="30"/>
  <c r="U211" i="30"/>
  <c r="N211" i="30"/>
  <c r="HH211" i="30"/>
  <c r="HB211" i="30" s="1"/>
  <c r="GV211" i="30"/>
  <c r="GF211" i="30"/>
  <c r="FT211" i="30"/>
  <c r="EX211" i="30"/>
  <c r="DC211" i="30"/>
  <c r="BP211" i="30"/>
  <c r="HN211" i="30"/>
  <c r="GW212" i="30"/>
  <c r="HA212" i="30" s="1"/>
  <c r="GT212" i="30" s="1"/>
  <c r="EY212" i="30"/>
  <c r="EU212" i="30"/>
  <c r="DI212" i="30"/>
  <c r="N212" i="30"/>
  <c r="GN212" i="30"/>
  <c r="ET212" i="30"/>
  <c r="EV212" i="30" s="1"/>
  <c r="CY212" i="30"/>
  <c r="HO212" i="30"/>
  <c r="HS212" i="30" s="1"/>
  <c r="GA212" i="30"/>
  <c r="FO212" i="30"/>
  <c r="EK212" i="30"/>
  <c r="CB212" i="30"/>
  <c r="L212" i="30"/>
  <c r="AL212" i="30" s="1"/>
  <c r="HF212" i="30"/>
  <c r="HJ212" i="30" s="1"/>
  <c r="HC212" i="30" s="1"/>
  <c r="EJ212" i="30"/>
  <c r="EL212" i="30" s="1"/>
  <c r="DS212" i="30"/>
  <c r="V212" i="30"/>
  <c r="CV212" i="30"/>
  <c r="HA214" i="30"/>
  <c r="GT214" i="30" s="1"/>
  <c r="HO215" i="30"/>
  <c r="HS215" i="30" s="1"/>
  <c r="GA215" i="30"/>
  <c r="FO215" i="30"/>
  <c r="EK215" i="30"/>
  <c r="CB215" i="30"/>
  <c r="HF215" i="30"/>
  <c r="EJ215" i="30"/>
  <c r="EL215" i="30" s="1"/>
  <c r="DS215" i="30"/>
  <c r="AL215" i="30"/>
  <c r="V215" i="30"/>
  <c r="GW215" i="30"/>
  <c r="EY215" i="30"/>
  <c r="EU215" i="30"/>
  <c r="DI215" i="30"/>
  <c r="GN215" i="30"/>
  <c r="ET215" i="30"/>
  <c r="EV215" i="30" s="1"/>
  <c r="CY215" i="30"/>
  <c r="HO217" i="30"/>
  <c r="HS217" i="30" s="1"/>
  <c r="GA217" i="30"/>
  <c r="FO217" i="30"/>
  <c r="EK217" i="30"/>
  <c r="CB217" i="30"/>
  <c r="HF217" i="30"/>
  <c r="EJ217" i="30"/>
  <c r="EL217" i="30" s="1"/>
  <c r="DS217" i="30"/>
  <c r="AL217" i="30"/>
  <c r="V217" i="30"/>
  <c r="GW217" i="30"/>
  <c r="EY217" i="30"/>
  <c r="EU217" i="30"/>
  <c r="DI217" i="30"/>
  <c r="GN217" i="30"/>
  <c r="ET217" i="30"/>
  <c r="EV217" i="30" s="1"/>
  <c r="CY217" i="30"/>
  <c r="GN221" i="30"/>
  <c r="ET221" i="30"/>
  <c r="EL221" i="30"/>
  <c r="CY221" i="30"/>
  <c r="V221" i="30"/>
  <c r="HO221" i="30"/>
  <c r="HS221" i="30" s="1"/>
  <c r="GA221" i="30"/>
  <c r="FO221" i="30"/>
  <c r="EK221" i="30"/>
  <c r="CB221" i="30"/>
  <c r="N221" i="30"/>
  <c r="HF221" i="30"/>
  <c r="EV221" i="30"/>
  <c r="EJ221" i="30"/>
  <c r="DS221" i="30"/>
  <c r="GW221" i="30"/>
  <c r="EY221" i="30"/>
  <c r="EU221" i="30"/>
  <c r="EE221" i="30"/>
  <c r="DI221" i="30"/>
  <c r="L221" i="30"/>
  <c r="AX221" i="30" s="1"/>
  <c r="HP222" i="30"/>
  <c r="GB222" i="30"/>
  <c r="FP222" i="30"/>
  <c r="HG222" i="30"/>
  <c r="GX222" i="30"/>
  <c r="GO222" i="30"/>
  <c r="Q179" i="30"/>
  <c r="BI179" i="30"/>
  <c r="BV179" i="30"/>
  <c r="DW179" i="30"/>
  <c r="EA179" i="30"/>
  <c r="DZ179" i="30" s="1"/>
  <c r="EE179" i="30" s="1"/>
  <c r="EN179" i="30"/>
  <c r="EF179" i="30" s="1"/>
  <c r="FR179" i="30"/>
  <c r="FJ179" i="30" s="1"/>
  <c r="GD179" i="30"/>
  <c r="FV179" i="30" s="1"/>
  <c r="GP179" i="30"/>
  <c r="HB179" i="30"/>
  <c r="Q181" i="30"/>
  <c r="BI181" i="30"/>
  <c r="BN181" i="30"/>
  <c r="BV181" i="30"/>
  <c r="DN181" i="30"/>
  <c r="DO181" i="30" s="1"/>
  <c r="DW181" i="30"/>
  <c r="EA181" i="30"/>
  <c r="DZ181" i="30" s="1"/>
  <c r="EE181" i="30" s="1"/>
  <c r="EN181" i="30"/>
  <c r="EF181" i="30" s="1"/>
  <c r="FR181" i="30"/>
  <c r="GP181" i="30"/>
  <c r="HB181" i="30"/>
  <c r="Q183" i="30"/>
  <c r="BI183" i="30"/>
  <c r="BN183" i="30"/>
  <c r="BV183" i="30"/>
  <c r="DN183" i="30"/>
  <c r="DO183" i="30" s="1"/>
  <c r="DW183" i="30"/>
  <c r="EA183" i="30"/>
  <c r="DZ183" i="30" s="1"/>
  <c r="EE183" i="30" s="1"/>
  <c r="EN183" i="30"/>
  <c r="FR183" i="30"/>
  <c r="FJ183" i="30" s="1"/>
  <c r="GD183" i="30"/>
  <c r="FV183" i="30" s="1"/>
  <c r="GP183" i="30"/>
  <c r="HB183" i="30"/>
  <c r="Q185" i="30"/>
  <c r="BI185" i="30"/>
  <c r="BN185" i="30"/>
  <c r="BV185" i="30"/>
  <c r="DN185" i="30"/>
  <c r="DO185" i="30" s="1"/>
  <c r="DW185" i="30"/>
  <c r="EA185" i="30"/>
  <c r="DZ185" i="30" s="1"/>
  <c r="EE185" i="30" s="1"/>
  <c r="EN185" i="30"/>
  <c r="EF185" i="30" s="1"/>
  <c r="FR185" i="30"/>
  <c r="FJ185" i="30" s="1"/>
  <c r="GD185" i="30"/>
  <c r="FV185" i="30" s="1"/>
  <c r="GP185" i="30"/>
  <c r="HB185" i="30"/>
  <c r="DC186" i="30"/>
  <c r="EX186" i="30"/>
  <c r="EP186" i="30" s="1"/>
  <c r="FT186" i="30"/>
  <c r="GF186" i="30"/>
  <c r="GH186" i="30" s="1"/>
  <c r="FZ186" i="30" s="1"/>
  <c r="GJ186" i="30"/>
  <c r="GV186" i="30"/>
  <c r="Q187" i="30"/>
  <c r="BI187" i="30"/>
  <c r="BV187" i="30"/>
  <c r="DN187" i="30"/>
  <c r="DO187" i="30" s="1"/>
  <c r="DW187" i="30"/>
  <c r="EA187" i="30"/>
  <c r="DZ187" i="30" s="1"/>
  <c r="EE187" i="30" s="1"/>
  <c r="EN187" i="30"/>
  <c r="FR187" i="30"/>
  <c r="FJ187" i="30" s="1"/>
  <c r="GP187" i="30"/>
  <c r="HK187" i="30" s="1"/>
  <c r="HM187" i="30" s="1"/>
  <c r="HB187" i="30"/>
  <c r="DC188" i="30"/>
  <c r="EX188" i="30"/>
  <c r="FT188" i="30"/>
  <c r="GF188" i="30"/>
  <c r="GH188" i="30" s="1"/>
  <c r="GJ188" i="30"/>
  <c r="GV188" i="30"/>
  <c r="Q189" i="30"/>
  <c r="BI189" i="30"/>
  <c r="BN189" i="30"/>
  <c r="BV189" i="30"/>
  <c r="DN189" i="30"/>
  <c r="DO189" i="30" s="1"/>
  <c r="DW189" i="30"/>
  <c r="EA189" i="30"/>
  <c r="DZ189" i="30" s="1"/>
  <c r="EE189" i="30" s="1"/>
  <c r="EN189" i="30"/>
  <c r="EF189" i="30" s="1"/>
  <c r="FR189" i="30"/>
  <c r="GP189" i="30"/>
  <c r="HB189" i="30"/>
  <c r="T190" i="30"/>
  <c r="S190" i="30" s="1"/>
  <c r="CG190" i="30"/>
  <c r="CK190" i="30" s="1"/>
  <c r="CT190" i="30"/>
  <c r="CU190" i="30" s="1"/>
  <c r="DC190" i="30"/>
  <c r="EX190" i="30"/>
  <c r="FT190" i="30"/>
  <c r="GF190" i="30"/>
  <c r="GH190" i="30" s="1"/>
  <c r="FZ190" i="30" s="1"/>
  <c r="GV190" i="30"/>
  <c r="Q191" i="30"/>
  <c r="BI191" i="30"/>
  <c r="BV191" i="30"/>
  <c r="DN191" i="30"/>
  <c r="DO191" i="30" s="1"/>
  <c r="DW191" i="30"/>
  <c r="EA191" i="30"/>
  <c r="DZ191" i="30" s="1"/>
  <c r="EE191" i="30" s="1"/>
  <c r="EN191" i="30"/>
  <c r="FR191" i="30"/>
  <c r="FJ191" i="30" s="1"/>
  <c r="GP191" i="30"/>
  <c r="HB191" i="30"/>
  <c r="T192" i="30"/>
  <c r="S192" i="30" s="1"/>
  <c r="BP192" i="30"/>
  <c r="CG192" i="30"/>
  <c r="CT192" i="30"/>
  <c r="CU192" i="30" s="1"/>
  <c r="DC192" i="30"/>
  <c r="EX192" i="30"/>
  <c r="EP192" i="30" s="1"/>
  <c r="FT192" i="30"/>
  <c r="GF192" i="30"/>
  <c r="GH192" i="30" s="1"/>
  <c r="FZ192" i="30" s="1"/>
  <c r="GV192" i="30"/>
  <c r="Q193" i="30"/>
  <c r="BI193" i="30"/>
  <c r="BV193" i="30"/>
  <c r="DN193" i="30"/>
  <c r="DO193" i="30" s="1"/>
  <c r="DW193" i="30"/>
  <c r="EA193" i="30"/>
  <c r="DZ193" i="30" s="1"/>
  <c r="EE193" i="30" s="1"/>
  <c r="EN193" i="30"/>
  <c r="FR193" i="30"/>
  <c r="GP193" i="30"/>
  <c r="HK193" i="30" s="1"/>
  <c r="HM193" i="30" s="1"/>
  <c r="HB193" i="30"/>
  <c r="T194" i="30"/>
  <c r="CG194" i="30"/>
  <c r="CK194" i="30" s="1"/>
  <c r="CT194" i="30"/>
  <c r="CU194" i="30" s="1"/>
  <c r="DC194" i="30"/>
  <c r="EX194" i="30"/>
  <c r="FT194" i="30"/>
  <c r="GF194" i="30"/>
  <c r="GV194" i="30"/>
  <c r="Q195" i="30"/>
  <c r="BI195" i="30"/>
  <c r="BV195" i="30"/>
  <c r="DN195" i="30"/>
  <c r="DO195" i="30" s="1"/>
  <c r="DW195" i="30"/>
  <c r="EA195" i="30"/>
  <c r="DZ195" i="30" s="1"/>
  <c r="EE195" i="30" s="1"/>
  <c r="EN195" i="30"/>
  <c r="EF195" i="30" s="1"/>
  <c r="FR195" i="30"/>
  <c r="FJ195" i="30" s="1"/>
  <c r="GP195" i="30"/>
  <c r="HB195" i="30"/>
  <c r="T196" i="30"/>
  <c r="S196" i="30" s="1"/>
  <c r="BP196" i="30"/>
  <c r="CG196" i="30"/>
  <c r="CK196" i="30" s="1"/>
  <c r="CT196" i="30"/>
  <c r="CU196" i="30" s="1"/>
  <c r="DC196" i="30"/>
  <c r="EX196" i="30"/>
  <c r="FT196" i="30"/>
  <c r="GF196" i="30"/>
  <c r="GV196" i="30"/>
  <c r="Q197" i="30"/>
  <c r="BI197" i="30"/>
  <c r="BN197" i="30"/>
  <c r="BV197" i="30"/>
  <c r="DN197" i="30"/>
  <c r="DO197" i="30" s="1"/>
  <c r="DW197" i="30"/>
  <c r="EA197" i="30"/>
  <c r="DZ197" i="30" s="1"/>
  <c r="EE197" i="30" s="1"/>
  <c r="EN197" i="30"/>
  <c r="EF197" i="30" s="1"/>
  <c r="FR197" i="30"/>
  <c r="FJ197" i="30" s="1"/>
  <c r="GP197" i="30"/>
  <c r="HB197" i="30"/>
  <c r="T198" i="30"/>
  <c r="S198" i="30" s="1"/>
  <c r="BP198" i="30"/>
  <c r="CG198" i="30"/>
  <c r="CK198" i="30" s="1"/>
  <c r="CT198" i="30"/>
  <c r="CU198" i="30" s="1"/>
  <c r="DC198" i="30"/>
  <c r="EX198" i="30"/>
  <c r="EP198" i="30" s="1"/>
  <c r="FT198" i="30"/>
  <c r="GF198" i="30"/>
  <c r="GJ198" i="30"/>
  <c r="GV198" i="30"/>
  <c r="Q199" i="30"/>
  <c r="BI199" i="30"/>
  <c r="BN199" i="30"/>
  <c r="BV199" i="30"/>
  <c r="DN199" i="30"/>
  <c r="DO199" i="30" s="1"/>
  <c r="DW199" i="30"/>
  <c r="EA199" i="30"/>
  <c r="DZ199" i="30" s="1"/>
  <c r="EE199" i="30" s="1"/>
  <c r="EN199" i="30"/>
  <c r="FR199" i="30"/>
  <c r="FJ199" i="30" s="1"/>
  <c r="GP199" i="30"/>
  <c r="HB199" i="30"/>
  <c r="T200" i="30"/>
  <c r="S200" i="30" s="1"/>
  <c r="BP200" i="30"/>
  <c r="CG200" i="30"/>
  <c r="CK200" i="30" s="1"/>
  <c r="CT200" i="30"/>
  <c r="CU200" i="30" s="1"/>
  <c r="DC200" i="30"/>
  <c r="EX200" i="30"/>
  <c r="FT200" i="30"/>
  <c r="GF200" i="30"/>
  <c r="GH200" i="30" s="1"/>
  <c r="FZ200" i="30" s="1"/>
  <c r="GJ200" i="30"/>
  <c r="GV200" i="30"/>
  <c r="Q201" i="30"/>
  <c r="BI201" i="30"/>
  <c r="BV201" i="30"/>
  <c r="DN201" i="30"/>
  <c r="DO201" i="30" s="1"/>
  <c r="DW201" i="30"/>
  <c r="EA201" i="30"/>
  <c r="DZ201" i="30" s="1"/>
  <c r="EE201" i="30" s="1"/>
  <c r="EN201" i="30"/>
  <c r="FR201" i="30"/>
  <c r="GP201" i="30"/>
  <c r="HK201" i="30" s="1"/>
  <c r="HB201" i="30"/>
  <c r="T202" i="30"/>
  <c r="BP202" i="30"/>
  <c r="CG202" i="30"/>
  <c r="CK202" i="30" s="1"/>
  <c r="CT202" i="30"/>
  <c r="CU202" i="30" s="1"/>
  <c r="DC202" i="30"/>
  <c r="EX202" i="30"/>
  <c r="FT202" i="30"/>
  <c r="GF202" i="30"/>
  <c r="GV202" i="30"/>
  <c r="HK203" i="30"/>
  <c r="GY203" i="30"/>
  <c r="GM203" i="30"/>
  <c r="GE203" i="30"/>
  <c r="EW203" i="30"/>
  <c r="ES203" i="30"/>
  <c r="CS203" i="30"/>
  <c r="HH203" i="30"/>
  <c r="GV203" i="30"/>
  <c r="GJ203" i="30"/>
  <c r="GF203" i="30"/>
  <c r="FT203" i="30"/>
  <c r="EX203" i="30"/>
  <c r="DC203" i="30"/>
  <c r="Q203" i="30"/>
  <c r="BI203" i="30"/>
  <c r="BV203" i="30"/>
  <c r="DQ203" i="30"/>
  <c r="EI203" i="30"/>
  <c r="FY203" i="30"/>
  <c r="GG203" i="30"/>
  <c r="GC203" i="30" s="1"/>
  <c r="HE203" i="30"/>
  <c r="L204" i="30"/>
  <c r="CI204" i="30" s="1"/>
  <c r="BJ204" i="30"/>
  <c r="CB204" i="30"/>
  <c r="CU204" i="30"/>
  <c r="EK204" i="30"/>
  <c r="FS204" i="30"/>
  <c r="GA204" i="30"/>
  <c r="GQ204" i="30"/>
  <c r="HO204" i="30"/>
  <c r="HS204" i="30" s="1"/>
  <c r="N205" i="30"/>
  <c r="DM205" i="30"/>
  <c r="EE205" i="30"/>
  <c r="EM205" i="30"/>
  <c r="EU205" i="30"/>
  <c r="FM205" i="30"/>
  <c r="HQ205" i="30"/>
  <c r="HL205" i="30" s="1"/>
  <c r="GW206" i="30"/>
  <c r="EY206" i="30"/>
  <c r="EU206" i="30"/>
  <c r="DI206" i="30"/>
  <c r="N206" i="30"/>
  <c r="HF206" i="30"/>
  <c r="EJ206" i="30"/>
  <c r="DS206" i="30"/>
  <c r="AL206" i="30"/>
  <c r="BW206" i="30"/>
  <c r="CF206" i="30"/>
  <c r="CM206" i="30" s="1"/>
  <c r="DX206" i="30"/>
  <c r="EW206" i="30"/>
  <c r="EP206" i="30" s="1"/>
  <c r="FO206" i="30"/>
  <c r="HG207" i="30"/>
  <c r="HP207" i="30"/>
  <c r="GB207" i="30"/>
  <c r="FP207" i="30"/>
  <c r="U207" i="30"/>
  <c r="DI207" i="30"/>
  <c r="EI207" i="30"/>
  <c r="EY207" i="30"/>
  <c r="FY207" i="30"/>
  <c r="GG207" i="30"/>
  <c r="GC207" i="30" s="1"/>
  <c r="GO207" i="30"/>
  <c r="GW207" i="30"/>
  <c r="HE207" i="30"/>
  <c r="L208" i="30"/>
  <c r="CI208" i="30" s="1"/>
  <c r="BJ208" i="30"/>
  <c r="BN208" i="30" s="1"/>
  <c r="CB208" i="30"/>
  <c r="CK208" i="30"/>
  <c r="EK208" i="30"/>
  <c r="FS208" i="30"/>
  <c r="GA208" i="30"/>
  <c r="GQ208" i="30"/>
  <c r="HO208" i="30"/>
  <c r="HS208" i="30" s="1"/>
  <c r="N209" i="30"/>
  <c r="DM209" i="30"/>
  <c r="EE209" i="30"/>
  <c r="EM209" i="30"/>
  <c r="EF209" i="30" s="1"/>
  <c r="EU209" i="30"/>
  <c r="FM209" i="30"/>
  <c r="HQ209" i="30"/>
  <c r="HL209" i="30" s="1"/>
  <c r="GW210" i="30"/>
  <c r="EY210" i="30"/>
  <c r="EU210" i="30"/>
  <c r="DI210" i="30"/>
  <c r="HO210" i="30"/>
  <c r="HS210" i="30" s="1"/>
  <c r="GA210" i="30"/>
  <c r="FO210" i="30"/>
  <c r="EK210" i="30"/>
  <c r="HF210" i="30"/>
  <c r="EV210" i="30"/>
  <c r="EJ210" i="30"/>
  <c r="DS210" i="30"/>
  <c r="AL210" i="30"/>
  <c r="V210" i="30"/>
  <c r="BW210" i="30"/>
  <c r="CF210" i="30"/>
  <c r="CM210" i="30" s="1"/>
  <c r="Q211" i="30"/>
  <c r="BV211" i="30"/>
  <c r="DS211" i="30"/>
  <c r="EJ211" i="30"/>
  <c r="EL211" i="30" s="1"/>
  <c r="GP211" i="30"/>
  <c r="HF211" i="30"/>
  <c r="HA216" i="30"/>
  <c r="GR218" i="30"/>
  <c r="GN220" i="30"/>
  <c r="GR220" i="30" s="1"/>
  <c r="ET220" i="30"/>
  <c r="EL220" i="30"/>
  <c r="CY220" i="30"/>
  <c r="AA220" i="30"/>
  <c r="V220" i="30"/>
  <c r="HO220" i="30"/>
  <c r="HS220" i="30" s="1"/>
  <c r="GA220" i="30"/>
  <c r="FO220" i="30"/>
  <c r="EK220" i="30"/>
  <c r="CB220" i="30"/>
  <c r="AX220" i="30"/>
  <c r="BD220" i="30" s="1"/>
  <c r="AL220" i="30"/>
  <c r="N220" i="30"/>
  <c r="HF220" i="30"/>
  <c r="EV220" i="30"/>
  <c r="EJ220" i="30"/>
  <c r="DS220" i="30"/>
  <c r="GW220" i="30"/>
  <c r="HA220" i="30" s="1"/>
  <c r="GT220" i="30" s="1"/>
  <c r="EY220" i="30"/>
  <c r="EU220" i="30"/>
  <c r="EE220" i="30"/>
  <c r="DI220" i="30"/>
  <c r="GK220" i="30"/>
  <c r="HP221" i="30"/>
  <c r="GB221" i="30"/>
  <c r="FP221" i="30"/>
  <c r="HG221" i="30"/>
  <c r="GX221" i="30"/>
  <c r="GO221" i="30"/>
  <c r="BY222" i="30"/>
  <c r="HO224" i="30"/>
  <c r="HS224" i="30" s="1"/>
  <c r="HL224" i="30" s="1"/>
  <c r="GA224" i="30"/>
  <c r="FO224" i="30"/>
  <c r="EK224" i="30"/>
  <c r="GN224" i="30"/>
  <c r="ET224" i="30"/>
  <c r="EL224" i="30"/>
  <c r="CY224" i="30"/>
  <c r="HF224" i="30"/>
  <c r="HJ224" i="30" s="1"/>
  <c r="EJ224" i="30"/>
  <c r="DI224" i="30"/>
  <c r="V224" i="30"/>
  <c r="GW224" i="30"/>
  <c r="HA224" i="30" s="1"/>
  <c r="EY224" i="30"/>
  <c r="DS224" i="30"/>
  <c r="CB224" i="30"/>
  <c r="N224" i="30"/>
  <c r="EV224" i="30"/>
  <c r="EU224" i="30"/>
  <c r="L224" i="30"/>
  <c r="GN229" i="30"/>
  <c r="ET229" i="30"/>
  <c r="EL229" i="30"/>
  <c r="CY229" i="30"/>
  <c r="CQ229" i="30" s="1"/>
  <c r="AA229" i="30"/>
  <c r="V229" i="30"/>
  <c r="GW229" i="30"/>
  <c r="HA229" i="30" s="1"/>
  <c r="GT229" i="30" s="1"/>
  <c r="EY229" i="30"/>
  <c r="EU229" i="30"/>
  <c r="EE229" i="30"/>
  <c r="DI229" i="30"/>
  <c r="HO229" i="30"/>
  <c r="HS229" i="30" s="1"/>
  <c r="FO229" i="30"/>
  <c r="CB229" i="30"/>
  <c r="EV229" i="30"/>
  <c r="AL229" i="30"/>
  <c r="N229" i="30"/>
  <c r="HF229" i="30"/>
  <c r="GA229" i="30"/>
  <c r="EK229" i="30"/>
  <c r="CV229" i="30"/>
  <c r="EJ229" i="30"/>
  <c r="DS229" i="30"/>
  <c r="AX229" i="30"/>
  <c r="BD229" i="30" s="1"/>
  <c r="GN230" i="30"/>
  <c r="ET230" i="30"/>
  <c r="EL230" i="30"/>
  <c r="CY230" i="30"/>
  <c r="AA230" i="30"/>
  <c r="V230" i="30"/>
  <c r="HO230" i="30"/>
  <c r="HS230" i="30" s="1"/>
  <c r="GA230" i="30"/>
  <c r="FO230" i="30"/>
  <c r="EK230" i="30"/>
  <c r="HF230" i="30"/>
  <c r="GW230" i="30"/>
  <c r="EY230" i="30"/>
  <c r="EU230" i="30"/>
  <c r="EE230" i="30"/>
  <c r="DI230" i="30"/>
  <c r="AX230" i="30"/>
  <c r="N230" i="30"/>
  <c r="CB230" i="30"/>
  <c r="DS230" i="30"/>
  <c r="AL230" i="30"/>
  <c r="EV230" i="30"/>
  <c r="EJ230" i="30"/>
  <c r="Q204" i="30"/>
  <c r="BI204" i="30"/>
  <c r="BV204" i="30"/>
  <c r="DW204" i="30"/>
  <c r="EA204" i="30"/>
  <c r="DZ204" i="30" s="1"/>
  <c r="EE204" i="30" s="1"/>
  <c r="EN204" i="30"/>
  <c r="FR204" i="30"/>
  <c r="FJ204" i="30" s="1"/>
  <c r="GP204" i="30"/>
  <c r="HB204" i="30"/>
  <c r="HN204" i="30"/>
  <c r="T205" i="30"/>
  <c r="CG205" i="30"/>
  <c r="CT205" i="30"/>
  <c r="GZ205" i="30"/>
  <c r="GS205" i="30" s="1"/>
  <c r="Q206" i="30"/>
  <c r="BI206" i="30"/>
  <c r="BV206" i="30"/>
  <c r="DW206" i="30"/>
  <c r="EA206" i="30"/>
  <c r="DZ206" i="30" s="1"/>
  <c r="EE206" i="30" s="1"/>
  <c r="EN206" i="30"/>
  <c r="FR206" i="30"/>
  <c r="FJ206" i="30" s="1"/>
  <c r="GP206" i="30"/>
  <c r="HB206" i="30"/>
  <c r="HN206" i="30"/>
  <c r="T207" i="30"/>
  <c r="CG207" i="30"/>
  <c r="CK207" i="30" s="1"/>
  <c r="CT207" i="30"/>
  <c r="GZ207" i="30"/>
  <c r="Q208" i="30"/>
  <c r="BI208" i="30"/>
  <c r="BV208" i="30"/>
  <c r="DW208" i="30"/>
  <c r="EA208" i="30"/>
  <c r="DZ208" i="30" s="1"/>
  <c r="EE208" i="30" s="1"/>
  <c r="EN208" i="30"/>
  <c r="FR208" i="30"/>
  <c r="FJ208" i="30" s="1"/>
  <c r="GP208" i="30"/>
  <c r="HB208" i="30"/>
  <c r="HN208" i="30"/>
  <c r="T209" i="30"/>
  <c r="CG209" i="30"/>
  <c r="CT209" i="30"/>
  <c r="GZ209" i="30"/>
  <c r="GS209" i="30" s="1"/>
  <c r="Q210" i="30"/>
  <c r="BI210" i="30"/>
  <c r="BV210" i="30"/>
  <c r="DW210" i="30"/>
  <c r="EA210" i="30"/>
  <c r="DZ210" i="30" s="1"/>
  <c r="EE210" i="30" s="1"/>
  <c r="EN210" i="30"/>
  <c r="FR210" i="30"/>
  <c r="FJ210" i="30" s="1"/>
  <c r="GP210" i="30"/>
  <c r="GJ210" i="30" s="1"/>
  <c r="HB210" i="30"/>
  <c r="HN210" i="30"/>
  <c r="T211" i="30"/>
  <c r="CG211" i="30"/>
  <c r="CK211" i="30" s="1"/>
  <c r="CT211" i="30"/>
  <c r="GZ211" i="30"/>
  <c r="Q212" i="30"/>
  <c r="BI212" i="30"/>
  <c r="BV212" i="30"/>
  <c r="DN212" i="30"/>
  <c r="DW212" i="30"/>
  <c r="EA212" i="30"/>
  <c r="DZ212" i="30" s="1"/>
  <c r="EE212" i="30" s="1"/>
  <c r="EN212" i="30"/>
  <c r="FN212" i="30"/>
  <c r="FR212" i="30"/>
  <c r="GP212" i="30"/>
  <c r="HB212" i="30"/>
  <c r="HN212" i="30"/>
  <c r="HR212" i="30"/>
  <c r="T213" i="30"/>
  <c r="CG213" i="30"/>
  <c r="CT213" i="30"/>
  <c r="DC213" i="30"/>
  <c r="EX213" i="30"/>
  <c r="FP213" i="30"/>
  <c r="FT213" i="30"/>
  <c r="FS213" i="30" s="1"/>
  <c r="GB213" i="30"/>
  <c r="GF213" i="30"/>
  <c r="GV213" i="30"/>
  <c r="GZ213" i="30"/>
  <c r="HH213" i="30"/>
  <c r="HP213" i="30"/>
  <c r="Q214" i="30"/>
  <c r="V214" i="30"/>
  <c r="AL214" i="30"/>
  <c r="BI214" i="30"/>
  <c r="BV214" i="30"/>
  <c r="DN214" i="30"/>
  <c r="DS214" i="30"/>
  <c r="DW214" i="30"/>
  <c r="EA214" i="30"/>
  <c r="DZ214" i="30" s="1"/>
  <c r="EJ214" i="30"/>
  <c r="EL214" i="30" s="1"/>
  <c r="EN214" i="30"/>
  <c r="FN214" i="30"/>
  <c r="FR214" i="30"/>
  <c r="GP214" i="30"/>
  <c r="HB214" i="30"/>
  <c r="HF214" i="30"/>
  <c r="HN214" i="30"/>
  <c r="HR214" i="30"/>
  <c r="T215" i="30"/>
  <c r="CG215" i="30"/>
  <c r="CT215" i="30"/>
  <c r="DC215" i="30"/>
  <c r="EX215" i="30"/>
  <c r="FP215" i="30"/>
  <c r="FT215" i="30"/>
  <c r="GB215" i="30"/>
  <c r="GF215" i="30"/>
  <c r="GV215" i="30"/>
  <c r="GZ215" i="30"/>
  <c r="HH215" i="30"/>
  <c r="HP215" i="30"/>
  <c r="Q216" i="30"/>
  <c r="V216" i="30"/>
  <c r="AL216" i="30"/>
  <c r="BI216" i="30"/>
  <c r="BV216" i="30"/>
  <c r="DN216" i="30"/>
  <c r="DS216" i="30"/>
  <c r="DW216" i="30"/>
  <c r="EA216" i="30"/>
  <c r="DZ216" i="30" s="1"/>
  <c r="EE216" i="30" s="1"/>
  <c r="EJ216" i="30"/>
  <c r="EL216" i="30" s="1"/>
  <c r="EN216" i="30"/>
  <c r="FN216" i="30"/>
  <c r="FR216" i="30"/>
  <c r="GP216" i="30"/>
  <c r="HB216" i="30"/>
  <c r="HF216" i="30"/>
  <c r="HN216" i="30"/>
  <c r="HR216" i="30"/>
  <c r="T217" i="30"/>
  <c r="CG217" i="30"/>
  <c r="CT217" i="30"/>
  <c r="DC217" i="30"/>
  <c r="EX217" i="30"/>
  <c r="FP217" i="30"/>
  <c r="FT217" i="30"/>
  <c r="GB217" i="30"/>
  <c r="GF217" i="30"/>
  <c r="GV217" i="30"/>
  <c r="GZ217" i="30"/>
  <c r="HH217" i="30"/>
  <c r="HP217" i="30"/>
  <c r="Q218" i="30"/>
  <c r="V218" i="30"/>
  <c r="AL218" i="30"/>
  <c r="BI218" i="30"/>
  <c r="BV218" i="30"/>
  <c r="DN218" i="30"/>
  <c r="DS218" i="30"/>
  <c r="DW218" i="30"/>
  <c r="EA218" i="30"/>
  <c r="DZ218" i="30" s="1"/>
  <c r="EJ218" i="30"/>
  <c r="EL218" i="30" s="1"/>
  <c r="EN218" i="30"/>
  <c r="FE218" i="30"/>
  <c r="FI218" i="30" s="1"/>
  <c r="FM218" i="30"/>
  <c r="FY218" i="30"/>
  <c r="GG218" i="30"/>
  <c r="GC218" i="30" s="1"/>
  <c r="GS218" i="30"/>
  <c r="GW218" i="30"/>
  <c r="HA218" i="30" s="1"/>
  <c r="GT218" i="30" s="1"/>
  <c r="HE218" i="30"/>
  <c r="HI218" i="30"/>
  <c r="HQ218" i="30"/>
  <c r="L219" i="30"/>
  <c r="BL219" i="30" s="1"/>
  <c r="S219" i="30"/>
  <c r="AB219" i="30"/>
  <c r="BD219" i="30"/>
  <c r="CM219" i="30"/>
  <c r="DD219" i="30"/>
  <c r="DM219" i="30"/>
  <c r="EI219" i="30"/>
  <c r="EM219" i="30"/>
  <c r="EF219" i="30" s="1"/>
  <c r="FM219" i="30"/>
  <c r="FY219" i="30"/>
  <c r="GG219" i="30"/>
  <c r="GC219" i="30" s="1"/>
  <c r="GS219" i="30"/>
  <c r="HE219" i="30"/>
  <c r="HI219" i="30"/>
  <c r="HQ219" i="30"/>
  <c r="HL219" i="30" s="1"/>
  <c r="L220" i="30"/>
  <c r="S220" i="30"/>
  <c r="AB220" i="30"/>
  <c r="CM220" i="30"/>
  <c r="DD220" i="30"/>
  <c r="DM220" i="30"/>
  <c r="EI220" i="30"/>
  <c r="EM220" i="30"/>
  <c r="EF220" i="30" s="1"/>
  <c r="FM220" i="30"/>
  <c r="FY220" i="30"/>
  <c r="GG220" i="30"/>
  <c r="GC220" i="30" s="1"/>
  <c r="GS220" i="30"/>
  <c r="HE220" i="30"/>
  <c r="HI220" i="30"/>
  <c r="HB220" i="30" s="1"/>
  <c r="HQ220" i="30"/>
  <c r="HL220" i="30" s="1"/>
  <c r="HM220" i="30" s="1"/>
  <c r="S221" i="30"/>
  <c r="AB221" i="30"/>
  <c r="CI221" i="30"/>
  <c r="CN221" i="30" s="1"/>
  <c r="CM221" i="30"/>
  <c r="DD221" i="30"/>
  <c r="DM221" i="30"/>
  <c r="EI221" i="30"/>
  <c r="EM221" i="30"/>
  <c r="EF221" i="30" s="1"/>
  <c r="FM221" i="30"/>
  <c r="FY221" i="30"/>
  <c r="GG221" i="30"/>
  <c r="GC221" i="30" s="1"/>
  <c r="GS221" i="30"/>
  <c r="HE221" i="30"/>
  <c r="HI221" i="30"/>
  <c r="HQ221" i="30"/>
  <c r="S222" i="30"/>
  <c r="AB222" i="30"/>
  <c r="CI222" i="30"/>
  <c r="CN222" i="30" s="1"/>
  <c r="CM222" i="30"/>
  <c r="DD222" i="30"/>
  <c r="DM222" i="30"/>
  <c r="EI222" i="30"/>
  <c r="EM222" i="30"/>
  <c r="EF222" i="30" s="1"/>
  <c r="FM222" i="30"/>
  <c r="FY222" i="30"/>
  <c r="GG222" i="30"/>
  <c r="GC222" i="30" s="1"/>
  <c r="GS222" i="30"/>
  <c r="HE222" i="30"/>
  <c r="HI222" i="30"/>
  <c r="HQ222" i="30"/>
  <c r="HL222" i="30" s="1"/>
  <c r="S223" i="30"/>
  <c r="AB223" i="30"/>
  <c r="CI223" i="30"/>
  <c r="CN223" i="30" s="1"/>
  <c r="CM223" i="30"/>
  <c r="DD223" i="30"/>
  <c r="DM223" i="30"/>
  <c r="EI223" i="30"/>
  <c r="EM223" i="30"/>
  <c r="EF223" i="30" s="1"/>
  <c r="FM223" i="30"/>
  <c r="FY223" i="30"/>
  <c r="GG223" i="30"/>
  <c r="GC223" i="30" s="1"/>
  <c r="GS223" i="30"/>
  <c r="HE223" i="30"/>
  <c r="HI223" i="30"/>
  <c r="HQ223" i="30"/>
  <c r="HL223" i="30" s="1"/>
  <c r="HM223" i="30" s="1"/>
  <c r="GQ224" i="30"/>
  <c r="DX224" i="30"/>
  <c r="GZ224" i="30"/>
  <c r="CT224" i="30"/>
  <c r="CU224" i="30" s="1"/>
  <c r="CV224" i="30" s="1"/>
  <c r="S224" i="30"/>
  <c r="AB224" i="30"/>
  <c r="CI224" i="30"/>
  <c r="CN224" i="30" s="1"/>
  <c r="CM224" i="30"/>
  <c r="DD224" i="30"/>
  <c r="EM224" i="30"/>
  <c r="EF224" i="30" s="1"/>
  <c r="FM224" i="30"/>
  <c r="HI224" i="30"/>
  <c r="HO225" i="30"/>
  <c r="HS225" i="30" s="1"/>
  <c r="GA225" i="30"/>
  <c r="FO225" i="30"/>
  <c r="EK225" i="30"/>
  <c r="CB225" i="30"/>
  <c r="AX225" i="30"/>
  <c r="AL225" i="30"/>
  <c r="AM225" i="30" s="1"/>
  <c r="AQ225" i="30" s="1"/>
  <c r="N225" i="30"/>
  <c r="GN225" i="30"/>
  <c r="GR225" i="30" s="1"/>
  <c r="ET225" i="30"/>
  <c r="EL225" i="30"/>
  <c r="CY225" i="30"/>
  <c r="AA225" i="30"/>
  <c r="V225" i="30"/>
  <c r="S225" i="30"/>
  <c r="EV225" i="30"/>
  <c r="T226" i="30"/>
  <c r="AB226" i="30"/>
  <c r="GO226" i="30"/>
  <c r="L227" i="30"/>
  <c r="BI227" i="30"/>
  <c r="DS227" i="30"/>
  <c r="EJ227" i="30"/>
  <c r="HF227" i="30"/>
  <c r="GQ228" i="30"/>
  <c r="HK228" i="30" s="1"/>
  <c r="DX228" i="30"/>
  <c r="BW228" i="30"/>
  <c r="BX228" i="30" s="1"/>
  <c r="BJ228" i="30"/>
  <c r="BN228" i="30" s="1"/>
  <c r="GZ228" i="30"/>
  <c r="CT228" i="30"/>
  <c r="CG228" i="30"/>
  <c r="CK228" i="30" s="1"/>
  <c r="AY228" i="30"/>
  <c r="HG228" i="30"/>
  <c r="HP228" i="30"/>
  <c r="GB228" i="30"/>
  <c r="FP228" i="30"/>
  <c r="DD228" i="30"/>
  <c r="DO228" i="30"/>
  <c r="EE228" i="30"/>
  <c r="EM228" i="30"/>
  <c r="EF228" i="30" s="1"/>
  <c r="HI228" i="30"/>
  <c r="BX229" i="30"/>
  <c r="GX233" i="30"/>
  <c r="GO233" i="30"/>
  <c r="HP233" i="30"/>
  <c r="GB233" i="30"/>
  <c r="FP233" i="30"/>
  <c r="HG233" i="30"/>
  <c r="S212" i="30"/>
  <c r="BJ212" i="30"/>
  <c r="BN212" i="30" s="1"/>
  <c r="BW212" i="30"/>
  <c r="CF212" i="30"/>
  <c r="CK212" i="30"/>
  <c r="CW212" i="30"/>
  <c r="CP212" i="30" s="1"/>
  <c r="DX212" i="30"/>
  <c r="EW212" i="30"/>
  <c r="EP212" i="30" s="1"/>
  <c r="FS212" i="30"/>
  <c r="GQ212" i="30"/>
  <c r="N213" i="30"/>
  <c r="U213" i="30"/>
  <c r="DM213" i="30"/>
  <c r="EI213" i="30"/>
  <c r="EM213" i="30"/>
  <c r="FM213" i="30"/>
  <c r="FY213" i="30"/>
  <c r="GG213" i="30"/>
  <c r="GC213" i="30" s="1"/>
  <c r="GO213" i="30"/>
  <c r="HE213" i="30"/>
  <c r="HQ213" i="30"/>
  <c r="HL213" i="30" s="1"/>
  <c r="L214" i="30"/>
  <c r="AM214" i="30"/>
  <c r="AQ214" i="30" s="1"/>
  <c r="BJ214" i="30"/>
  <c r="BN214" i="30" s="1"/>
  <c r="BW214" i="30"/>
  <c r="CB214" i="30"/>
  <c r="CF214" i="30"/>
  <c r="CK214" i="30"/>
  <c r="CW214" i="30"/>
  <c r="CP214" i="30" s="1"/>
  <c r="DX214" i="30"/>
  <c r="EK214" i="30"/>
  <c r="EW214" i="30"/>
  <c r="EP214" i="30" s="1"/>
  <c r="FO214" i="30"/>
  <c r="FS214" i="30"/>
  <c r="FJ214" i="30" s="1"/>
  <c r="GA214" i="30"/>
  <c r="GQ214" i="30"/>
  <c r="HO214" i="30"/>
  <c r="HS214" i="30" s="1"/>
  <c r="N215" i="30"/>
  <c r="U215" i="30"/>
  <c r="S215" i="30" s="1"/>
  <c r="AS215" i="30"/>
  <c r="DM215" i="30"/>
  <c r="EI215" i="30"/>
  <c r="EM215" i="30"/>
  <c r="FM215" i="30"/>
  <c r="FY215" i="30"/>
  <c r="GG215" i="30"/>
  <c r="GC215" i="30" s="1"/>
  <c r="GO215" i="30"/>
  <c r="HE215" i="30"/>
  <c r="HQ215" i="30"/>
  <c r="L216" i="30"/>
  <c r="BJ216" i="30"/>
  <c r="BW216" i="30"/>
  <c r="CB216" i="30"/>
  <c r="CF216" i="30"/>
  <c r="CM216" i="30" s="1"/>
  <c r="CW216" i="30"/>
  <c r="CP216" i="30" s="1"/>
  <c r="DX216" i="30"/>
  <c r="EK216" i="30"/>
  <c r="EW216" i="30"/>
  <c r="EP216" i="30" s="1"/>
  <c r="FO216" i="30"/>
  <c r="FU216" i="30" s="1"/>
  <c r="FS216" i="30"/>
  <c r="GA216" i="30"/>
  <c r="GQ216" i="30"/>
  <c r="HK216" i="30" s="1"/>
  <c r="HO216" i="30"/>
  <c r="HS216" i="30" s="1"/>
  <c r="N217" i="30"/>
  <c r="U217" i="30"/>
  <c r="AS217" i="30"/>
  <c r="DM217" i="30"/>
  <c r="EI217" i="30"/>
  <c r="EM217" i="30"/>
  <c r="FM217" i="30"/>
  <c r="FY217" i="30"/>
  <c r="GG217" i="30"/>
  <c r="GC217" i="30" s="1"/>
  <c r="GO217" i="30"/>
  <c r="HE217" i="30"/>
  <c r="HQ217" i="30"/>
  <c r="HL217" i="30" s="1"/>
  <c r="L218" i="30"/>
  <c r="BJ218" i="30"/>
  <c r="BN218" i="30" s="1"/>
  <c r="BW218" i="30"/>
  <c r="CB218" i="30"/>
  <c r="CF218" i="30"/>
  <c r="CK218" i="30"/>
  <c r="DX218" i="30"/>
  <c r="EK218" i="30"/>
  <c r="EW218" i="30"/>
  <c r="EP218" i="30" s="1"/>
  <c r="FR218" i="30"/>
  <c r="HB218" i="30"/>
  <c r="HF218" i="30"/>
  <c r="HJ218" i="30" s="1"/>
  <c r="HR218" i="30"/>
  <c r="BN219" i="30"/>
  <c r="BN220" i="30"/>
  <c r="BZ220" i="30"/>
  <c r="BN221" i="30"/>
  <c r="BZ221" i="30"/>
  <c r="BS221" i="30" s="1"/>
  <c r="BN222" i="30"/>
  <c r="BZ222" i="30"/>
  <c r="BS222" i="30" s="1"/>
  <c r="BN223" i="30"/>
  <c r="BN224" i="30"/>
  <c r="BZ224" i="30"/>
  <c r="BS224" i="30" s="1"/>
  <c r="DY224" i="30"/>
  <c r="EB224" i="30" s="1"/>
  <c r="BI226" i="30"/>
  <c r="BP226" i="30" s="1"/>
  <c r="GQ227" i="30"/>
  <c r="DX227" i="30"/>
  <c r="DY227" i="30" s="1"/>
  <c r="BW227" i="30"/>
  <c r="BJ227" i="30"/>
  <c r="BN227" i="30" s="1"/>
  <c r="GZ227" i="30"/>
  <c r="CT227" i="30"/>
  <c r="CG227" i="30"/>
  <c r="CK227" i="30" s="1"/>
  <c r="AY227" i="30"/>
  <c r="HG227" i="30"/>
  <c r="HP227" i="30"/>
  <c r="GB227" i="30"/>
  <c r="FP227" i="30"/>
  <c r="DD227" i="30"/>
  <c r="EE227" i="30"/>
  <c r="EM227" i="30"/>
  <c r="HI227" i="30"/>
  <c r="HO228" i="30"/>
  <c r="HS228" i="30" s="1"/>
  <c r="HL228" i="30" s="1"/>
  <c r="GA228" i="30"/>
  <c r="FO228" i="30"/>
  <c r="EK228" i="30"/>
  <c r="CB228" i="30"/>
  <c r="AX228" i="30"/>
  <c r="AL228" i="30"/>
  <c r="N228" i="30"/>
  <c r="GN228" i="30"/>
  <c r="GR228" i="30" s="1"/>
  <c r="ET228" i="30"/>
  <c r="EL228" i="30"/>
  <c r="CY228" i="30"/>
  <c r="AA228" i="30"/>
  <c r="V228" i="30"/>
  <c r="S228" i="30"/>
  <c r="DY228" i="30"/>
  <c r="EB228" i="30" s="1"/>
  <c r="EV228" i="30"/>
  <c r="HP229" i="30"/>
  <c r="GB229" i="30"/>
  <c r="FP229" i="30"/>
  <c r="GO229" i="30"/>
  <c r="GX231" i="30"/>
  <c r="GO231" i="30"/>
  <c r="HP231" i="30"/>
  <c r="GB231" i="30"/>
  <c r="FP231" i="30"/>
  <c r="HG231" i="30"/>
  <c r="HA236" i="30"/>
  <c r="Q213" i="30"/>
  <c r="BI213" i="30"/>
  <c r="BP213" i="30" s="1"/>
  <c r="BV213" i="30"/>
  <c r="DW213" i="30"/>
  <c r="EA213" i="30"/>
  <c r="DZ213" i="30" s="1"/>
  <c r="EE213" i="30" s="1"/>
  <c r="EN213" i="30"/>
  <c r="FR213" i="30"/>
  <c r="GP213" i="30"/>
  <c r="HK213" i="30" s="1"/>
  <c r="GX213" i="30"/>
  <c r="HB213" i="30"/>
  <c r="HN213" i="30"/>
  <c r="CY214" i="30"/>
  <c r="ET214" i="30"/>
  <c r="EV214" i="30" s="1"/>
  <c r="GN214" i="30"/>
  <c r="GR214" i="30" s="1"/>
  <c r="Q215" i="30"/>
  <c r="BI215" i="30"/>
  <c r="BP215" i="30" s="1"/>
  <c r="BV215" i="30"/>
  <c r="DW215" i="30"/>
  <c r="EA215" i="30"/>
  <c r="DZ215" i="30" s="1"/>
  <c r="EE215" i="30" s="1"/>
  <c r="EN215" i="30"/>
  <c r="FR215" i="30"/>
  <c r="GP215" i="30"/>
  <c r="HK215" i="30" s="1"/>
  <c r="GX215" i="30"/>
  <c r="HB215" i="30"/>
  <c r="HN215" i="30"/>
  <c r="CY216" i="30"/>
  <c r="ET216" i="30"/>
  <c r="EV216" i="30" s="1"/>
  <c r="GJ216" i="30"/>
  <c r="GN216" i="30"/>
  <c r="GR216" i="30" s="1"/>
  <c r="GZ216" i="30"/>
  <c r="Q217" i="30"/>
  <c r="BI217" i="30"/>
  <c r="BP217" i="30" s="1"/>
  <c r="BV217" i="30"/>
  <c r="DW217" i="30"/>
  <c r="EA217" i="30"/>
  <c r="DZ217" i="30" s="1"/>
  <c r="EE217" i="30" s="1"/>
  <c r="EN217" i="30"/>
  <c r="EF217" i="30" s="1"/>
  <c r="FR217" i="30"/>
  <c r="GP217" i="30"/>
  <c r="GX217" i="30"/>
  <c r="HB217" i="30"/>
  <c r="HN217" i="30"/>
  <c r="CY218" i="30"/>
  <c r="ET218" i="30"/>
  <c r="EV218" i="30" s="1"/>
  <c r="FG218" i="30"/>
  <c r="FO218" i="30"/>
  <c r="GA218" i="30"/>
  <c r="GQ218" i="30"/>
  <c r="HK218" i="30" s="1"/>
  <c r="HO218" i="30"/>
  <c r="HS218" i="30" s="1"/>
  <c r="BL225" i="30"/>
  <c r="GQ226" i="30"/>
  <c r="DX226" i="30"/>
  <c r="BW226" i="30"/>
  <c r="BX226" i="30" s="1"/>
  <c r="BJ226" i="30"/>
  <c r="GZ226" i="30"/>
  <c r="CT226" i="30"/>
  <c r="CG226" i="30"/>
  <c r="CK226" i="30" s="1"/>
  <c r="AY226" i="30"/>
  <c r="HG226" i="30"/>
  <c r="HJ226" i="30" s="1"/>
  <c r="HP226" i="30"/>
  <c r="GB226" i="30"/>
  <c r="FP226" i="30"/>
  <c r="DD226" i="30"/>
  <c r="EM226" i="30"/>
  <c r="HI226" i="30"/>
  <c r="HO227" i="30"/>
  <c r="HS227" i="30" s="1"/>
  <c r="GA227" i="30"/>
  <c r="FO227" i="30"/>
  <c r="EK227" i="30"/>
  <c r="CB227" i="30"/>
  <c r="AX227" i="30"/>
  <c r="AL227" i="30"/>
  <c r="AM227" i="30" s="1"/>
  <c r="AQ227" i="30" s="1"/>
  <c r="N227" i="30"/>
  <c r="GN227" i="30"/>
  <c r="ET227" i="30"/>
  <c r="EL227" i="30"/>
  <c r="CY227" i="30"/>
  <c r="AA227" i="30"/>
  <c r="V227" i="30"/>
  <c r="BX227" i="30"/>
  <c r="BY227" i="30" s="1"/>
  <c r="DN227" i="30"/>
  <c r="DO227" i="30" s="1"/>
  <c r="EF227" i="30"/>
  <c r="EV227" i="30"/>
  <c r="HR227" i="30"/>
  <c r="HL227" i="30" s="1"/>
  <c r="DI228" i="30"/>
  <c r="EY228" i="30"/>
  <c r="GW228" i="30"/>
  <c r="DY229" i="30"/>
  <c r="EB229" i="30" s="1"/>
  <c r="HG229" i="30"/>
  <c r="HP230" i="30"/>
  <c r="GB230" i="30"/>
  <c r="FP230" i="30"/>
  <c r="HG230" i="30"/>
  <c r="GX230" i="30"/>
  <c r="GO230" i="30"/>
  <c r="HJ233" i="30"/>
  <c r="HC233" i="30" s="1"/>
  <c r="N204" i="30"/>
  <c r="U204" i="30"/>
  <c r="CM204" i="30"/>
  <c r="CC204" i="30" s="1"/>
  <c r="DM204" i="30"/>
  <c r="EI204" i="30"/>
  <c r="EM204" i="30"/>
  <c r="EF204" i="30" s="1"/>
  <c r="FM204" i="30"/>
  <c r="FY204" i="30"/>
  <c r="GG204" i="30"/>
  <c r="GC204" i="30" s="1"/>
  <c r="HE204" i="30"/>
  <c r="AM205" i="30"/>
  <c r="AQ205" i="30" s="1"/>
  <c r="BJ205" i="30"/>
  <c r="BW205" i="30"/>
  <c r="DX205" i="30"/>
  <c r="U206" i="30"/>
  <c r="S206" i="30" s="1"/>
  <c r="AS206" i="30"/>
  <c r="DM206" i="30"/>
  <c r="EI206" i="30"/>
  <c r="EM206" i="30"/>
  <c r="FM206" i="30"/>
  <c r="FY206" i="30"/>
  <c r="GG206" i="30"/>
  <c r="GC206" i="30" s="1"/>
  <c r="GS206" i="30"/>
  <c r="HE206" i="30"/>
  <c r="AM207" i="30"/>
  <c r="AQ207" i="30" s="1"/>
  <c r="BJ207" i="30"/>
  <c r="BN207" i="30" s="1"/>
  <c r="BW207" i="30"/>
  <c r="BX207" i="30" s="1"/>
  <c r="DX207" i="30"/>
  <c r="DY207" i="30" s="1"/>
  <c r="N208" i="30"/>
  <c r="U208" i="30"/>
  <c r="AS208" i="30"/>
  <c r="CM208" i="30"/>
  <c r="CC208" i="30" s="1"/>
  <c r="DM208" i="30"/>
  <c r="EI208" i="30"/>
  <c r="EM208" i="30"/>
  <c r="FM208" i="30"/>
  <c r="FY208" i="30"/>
  <c r="GG208" i="30"/>
  <c r="GC208" i="30" s="1"/>
  <c r="HE208" i="30"/>
  <c r="BJ209" i="30"/>
  <c r="BN209" i="30" s="1"/>
  <c r="BW209" i="30"/>
  <c r="CK209" i="30"/>
  <c r="DX209" i="30"/>
  <c r="N210" i="30"/>
  <c r="U210" i="30"/>
  <c r="S210" i="30" s="1"/>
  <c r="DM210" i="30"/>
  <c r="EI210" i="30"/>
  <c r="EM210" i="30"/>
  <c r="EF210" i="30" s="1"/>
  <c r="FM210" i="30"/>
  <c r="FY210" i="30"/>
  <c r="GG210" i="30"/>
  <c r="GC210" i="30" s="1"/>
  <c r="GS210" i="30"/>
  <c r="HE210" i="30"/>
  <c r="AM211" i="30"/>
  <c r="AQ211" i="30" s="1"/>
  <c r="BJ211" i="30"/>
  <c r="BN211" i="30" s="1"/>
  <c r="BW211" i="30"/>
  <c r="DX211" i="30"/>
  <c r="CM212" i="30"/>
  <c r="DD212" i="30"/>
  <c r="DE212" i="30" s="1"/>
  <c r="DM212" i="30"/>
  <c r="EI212" i="30"/>
  <c r="EM212" i="30"/>
  <c r="FM212" i="30"/>
  <c r="FY212" i="30"/>
  <c r="GG212" i="30"/>
  <c r="GC212" i="30" s="1"/>
  <c r="GS212" i="30"/>
  <c r="HE212" i="30"/>
  <c r="L213" i="30"/>
  <c r="AL213" i="30" s="1"/>
  <c r="S213" i="30"/>
  <c r="BJ213" i="30"/>
  <c r="BN213" i="30" s="1"/>
  <c r="BW213" i="30"/>
  <c r="CF213" i="30"/>
  <c r="CK213" i="30"/>
  <c r="CS213" i="30"/>
  <c r="DX213" i="30"/>
  <c r="ES213" i="30"/>
  <c r="EW213" i="30"/>
  <c r="EP213" i="30" s="1"/>
  <c r="GE213" i="30"/>
  <c r="GM213" i="30"/>
  <c r="GY213" i="30"/>
  <c r="N214" i="30"/>
  <c r="U214" i="30"/>
  <c r="AS214" i="30"/>
  <c r="CM214" i="30"/>
  <c r="DD214" i="30"/>
  <c r="DE214" i="30" s="1"/>
  <c r="DI214" i="30"/>
  <c r="DM214" i="30"/>
  <c r="EE214" i="30"/>
  <c r="EI214" i="30"/>
  <c r="EM214" i="30"/>
  <c r="EF214" i="30" s="1"/>
  <c r="EU214" i="30"/>
  <c r="EY214" i="30"/>
  <c r="FM214" i="30"/>
  <c r="FY214" i="30"/>
  <c r="GG214" i="30"/>
  <c r="GC214" i="30" s="1"/>
  <c r="GS214" i="30"/>
  <c r="HE214" i="30"/>
  <c r="L215" i="30"/>
  <c r="AM215" i="30"/>
  <c r="AQ215" i="30" s="1"/>
  <c r="BJ215" i="30"/>
  <c r="BN215" i="30" s="1"/>
  <c r="BW215" i="30"/>
  <c r="CF215" i="30"/>
  <c r="CM215" i="30" s="1"/>
  <c r="CK215" i="30"/>
  <c r="CS215" i="30"/>
  <c r="DX215" i="30"/>
  <c r="ES215" i="30"/>
  <c r="EW215" i="30"/>
  <c r="EP215" i="30" s="1"/>
  <c r="FS215" i="30"/>
  <c r="FJ215" i="30" s="1"/>
  <c r="GE215" i="30"/>
  <c r="GM215" i="30"/>
  <c r="GY215" i="30"/>
  <c r="N216" i="30"/>
  <c r="U216" i="30"/>
  <c r="DD216" i="30"/>
  <c r="DE216" i="30" s="1"/>
  <c r="DI216" i="30"/>
  <c r="DM216" i="30"/>
  <c r="EI216" i="30"/>
  <c r="EM216" i="30"/>
  <c r="EF216" i="30" s="1"/>
  <c r="EU216" i="30"/>
  <c r="EY216" i="30"/>
  <c r="FM216" i="30"/>
  <c r="FY216" i="30"/>
  <c r="GG216" i="30"/>
  <c r="GC216" i="30" s="1"/>
  <c r="HE216" i="30"/>
  <c r="L217" i="30"/>
  <c r="S217" i="30"/>
  <c r="AM217" i="30"/>
  <c r="AQ217" i="30" s="1"/>
  <c r="BJ217" i="30"/>
  <c r="BW217" i="30"/>
  <c r="CF217" i="30"/>
  <c r="CS217" i="30"/>
  <c r="DX217" i="30"/>
  <c r="ES217" i="30"/>
  <c r="EW217" i="30"/>
  <c r="EP217" i="30" s="1"/>
  <c r="FS217" i="30"/>
  <c r="GE217" i="30"/>
  <c r="GM217" i="30"/>
  <c r="GY217" i="30"/>
  <c r="GS217" i="30" s="1"/>
  <c r="N218" i="30"/>
  <c r="U218" i="30"/>
  <c r="CM218" i="30"/>
  <c r="DD218" i="30"/>
  <c r="DE218" i="30" s="1"/>
  <c r="DF218" i="30" s="1"/>
  <c r="DI218" i="30"/>
  <c r="DM218" i="30"/>
  <c r="EE218" i="30"/>
  <c r="EI218" i="30"/>
  <c r="EM218" i="30"/>
  <c r="EF218" i="30" s="1"/>
  <c r="EU218" i="30"/>
  <c r="EY218" i="30"/>
  <c r="FC218" i="30"/>
  <c r="FH218" i="30" s="1"/>
  <c r="FT218" i="30"/>
  <c r="GF218" i="30"/>
  <c r="GH218" i="30" s="1"/>
  <c r="FZ218" i="30" s="1"/>
  <c r="GV218" i="30"/>
  <c r="Q219" i="30"/>
  <c r="AY219" i="30"/>
  <c r="BP219" i="30"/>
  <c r="BF219" i="30" s="1"/>
  <c r="CG219" i="30"/>
  <c r="CK219" i="30" s="1"/>
  <c r="CT219" i="30"/>
  <c r="CU219" i="30" s="1"/>
  <c r="DC219" i="30"/>
  <c r="DY219" i="30"/>
  <c r="EB219" i="30" s="1"/>
  <c r="EX219" i="30"/>
  <c r="EQ219" i="30" s="1"/>
  <c r="FT219" i="30"/>
  <c r="GF219" i="30"/>
  <c r="GJ219" i="30"/>
  <c r="GV219" i="30"/>
  <c r="Q220" i="30"/>
  <c r="AM220" i="30"/>
  <c r="AQ220" i="30" s="1"/>
  <c r="AY220" i="30"/>
  <c r="BP220" i="30"/>
  <c r="BF220" i="30" s="1"/>
  <c r="CG220" i="30"/>
  <c r="CK220" i="30" s="1"/>
  <c r="CT220" i="30"/>
  <c r="CU220" i="30" s="1"/>
  <c r="DC220" i="30"/>
  <c r="DY220" i="30"/>
  <c r="EB220" i="30" s="1"/>
  <c r="EX220" i="30"/>
  <c r="EP220" i="30" s="1"/>
  <c r="FT220" i="30"/>
  <c r="GF220" i="30"/>
  <c r="GH220" i="30" s="1"/>
  <c r="GJ220" i="30"/>
  <c r="GV220" i="30"/>
  <c r="Q221" i="30"/>
  <c r="AY221" i="30"/>
  <c r="BP221" i="30"/>
  <c r="BT221" i="30"/>
  <c r="BU221" i="30" s="1"/>
  <c r="CG221" i="30"/>
  <c r="CK221" i="30" s="1"/>
  <c r="CT221" i="30"/>
  <c r="CU221" i="30" s="1"/>
  <c r="CV221" i="30" s="1"/>
  <c r="DC221" i="30"/>
  <c r="DY221" i="30"/>
  <c r="EB221" i="30" s="1"/>
  <c r="EX221" i="30"/>
  <c r="FT221" i="30"/>
  <c r="GF221" i="30"/>
  <c r="GH221" i="30" s="1"/>
  <c r="GJ221" i="30"/>
  <c r="GV221" i="30"/>
  <c r="Q222" i="30"/>
  <c r="AY222" i="30"/>
  <c r="BP222" i="30"/>
  <c r="CG222" i="30"/>
  <c r="CK222" i="30" s="1"/>
  <c r="CT222" i="30"/>
  <c r="CU222" i="30" s="1"/>
  <c r="DC222" i="30"/>
  <c r="DY222" i="30"/>
  <c r="EB222" i="30" s="1"/>
  <c r="EX222" i="30"/>
  <c r="FT222" i="30"/>
  <c r="GF222" i="30"/>
  <c r="GH222" i="30" s="1"/>
  <c r="GJ222" i="30"/>
  <c r="GV222" i="30"/>
  <c r="Q223" i="30"/>
  <c r="AY223" i="30"/>
  <c r="BP223" i="30"/>
  <c r="BF223" i="30" s="1"/>
  <c r="CG223" i="30"/>
  <c r="CK223" i="30" s="1"/>
  <c r="CT223" i="30"/>
  <c r="CU223" i="30" s="1"/>
  <c r="DC223" i="30"/>
  <c r="DY223" i="30"/>
  <c r="EB223" i="30" s="1"/>
  <c r="EX223" i="30"/>
  <c r="EQ223" i="30" s="1"/>
  <c r="FT223" i="30"/>
  <c r="GF223" i="30"/>
  <c r="GH223" i="30" s="1"/>
  <c r="GJ223" i="30"/>
  <c r="GV223" i="30"/>
  <c r="GY224" i="30"/>
  <c r="GM224" i="30"/>
  <c r="GE224" i="30"/>
  <c r="FS224" i="30"/>
  <c r="EW224" i="30"/>
  <c r="ES224" i="30"/>
  <c r="HH224" i="30"/>
  <c r="GV224" i="30"/>
  <c r="GF224" i="30"/>
  <c r="GH224" i="30" s="1"/>
  <c r="FT224" i="30"/>
  <c r="EX224" i="30"/>
  <c r="DC224" i="30"/>
  <c r="Q224" i="30"/>
  <c r="AY224" i="30"/>
  <c r="BP224" i="30"/>
  <c r="CG224" i="30"/>
  <c r="CK224" i="30" s="1"/>
  <c r="DN224" i="30"/>
  <c r="DO224" i="30" s="1"/>
  <c r="EA224" i="30"/>
  <c r="DZ224" i="30" s="1"/>
  <c r="EE224" i="30" s="1"/>
  <c r="FR224" i="30"/>
  <c r="GP224" i="30"/>
  <c r="HK224" i="30" s="1"/>
  <c r="HN224" i="30"/>
  <c r="GQ225" i="30"/>
  <c r="DX225" i="30"/>
  <c r="DY225" i="30" s="1"/>
  <c r="BW225" i="30"/>
  <c r="BX225" i="30" s="1"/>
  <c r="BJ225" i="30"/>
  <c r="BN225" i="30" s="1"/>
  <c r="GZ225" i="30"/>
  <c r="CT225" i="30"/>
  <c r="CG225" i="30"/>
  <c r="CK225" i="30" s="1"/>
  <c r="AY225" i="30"/>
  <c r="HG225" i="30"/>
  <c r="HJ225" i="30" s="1"/>
  <c r="HP225" i="30"/>
  <c r="GB225" i="30"/>
  <c r="FP225" i="30"/>
  <c r="DD225" i="30"/>
  <c r="DO225" i="30"/>
  <c r="EE225" i="30"/>
  <c r="EM225" i="30"/>
  <c r="EU225" i="30"/>
  <c r="HI225" i="30"/>
  <c r="HL225" i="30"/>
  <c r="HO226" i="30"/>
  <c r="HS226" i="30" s="1"/>
  <c r="GA226" i="30"/>
  <c r="FO226" i="30"/>
  <c r="EK226" i="30"/>
  <c r="CB226" i="30"/>
  <c r="AX226" i="30"/>
  <c r="AL226" i="30"/>
  <c r="N226" i="30"/>
  <c r="GN226" i="30"/>
  <c r="ET226" i="30"/>
  <c r="EL226" i="30"/>
  <c r="CY226" i="30"/>
  <c r="AA226" i="30"/>
  <c r="V226" i="30"/>
  <c r="S226" i="30"/>
  <c r="BN226" i="30"/>
  <c r="DN226" i="30"/>
  <c r="DO226" i="30" s="1"/>
  <c r="DY226" i="30"/>
  <c r="EB226" i="30" s="1"/>
  <c r="EF226" i="30"/>
  <c r="EV226" i="30"/>
  <c r="HR226" i="30"/>
  <c r="T227" i="30"/>
  <c r="AB227" i="30"/>
  <c r="DI227" i="30"/>
  <c r="EY227" i="30"/>
  <c r="GO227" i="30"/>
  <c r="GW227" i="30"/>
  <c r="HA227" i="30" s="1"/>
  <c r="L228" i="30"/>
  <c r="BI228" i="30"/>
  <c r="DS228" i="30"/>
  <c r="EJ228" i="30"/>
  <c r="FR228" i="30"/>
  <c r="GX228" i="30"/>
  <c r="HF228" i="30"/>
  <c r="HJ228" i="30" s="1"/>
  <c r="BX230" i="30"/>
  <c r="DY230" i="30"/>
  <c r="EB230" i="30" s="1"/>
  <c r="HJ231" i="30"/>
  <c r="HC231" i="30" s="1"/>
  <c r="GX235" i="30"/>
  <c r="GO235" i="30"/>
  <c r="GB235" i="30"/>
  <c r="FP235" i="30"/>
  <c r="HP235" i="30"/>
  <c r="HG235" i="30"/>
  <c r="HF237" i="30"/>
  <c r="HJ237" i="30" s="1"/>
  <c r="HC237" i="30" s="1"/>
  <c r="EV237" i="30"/>
  <c r="EJ237" i="30"/>
  <c r="DS237" i="30"/>
  <c r="V237" i="30"/>
  <c r="GW237" i="30"/>
  <c r="HA237" i="30" s="1"/>
  <c r="EL237" i="30"/>
  <c r="DI237" i="30"/>
  <c r="GA237" i="30"/>
  <c r="EU237" i="30"/>
  <c r="EK237" i="30"/>
  <c r="L237" i="30"/>
  <c r="AL237" i="30" s="1"/>
  <c r="FO237" i="30"/>
  <c r="EY237" i="30"/>
  <c r="ET237" i="30"/>
  <c r="HO237" i="30"/>
  <c r="HS237" i="30" s="1"/>
  <c r="GN237" i="30"/>
  <c r="GR237" i="30" s="1"/>
  <c r="CY237" i="30"/>
  <c r="CB237" i="30"/>
  <c r="N237" i="30"/>
  <c r="Q225" i="30"/>
  <c r="BP225" i="30"/>
  <c r="DC225" i="30"/>
  <c r="EX225" i="30"/>
  <c r="FT225" i="30"/>
  <c r="FS225" i="30" s="1"/>
  <c r="FJ225" i="30" s="1"/>
  <c r="GF225" i="30"/>
  <c r="GH225" i="30" s="1"/>
  <c r="FZ225" i="30" s="1"/>
  <c r="GV225" i="30"/>
  <c r="HH225" i="30"/>
  <c r="HB225" i="30" s="1"/>
  <c r="Q226" i="30"/>
  <c r="DC226" i="30"/>
  <c r="EX226" i="30"/>
  <c r="FT226" i="30"/>
  <c r="GF226" i="30"/>
  <c r="GH226" i="30" s="1"/>
  <c r="FZ226" i="30" s="1"/>
  <c r="GJ226" i="30"/>
  <c r="GV226" i="30"/>
  <c r="HH226" i="30"/>
  <c r="Q227" i="30"/>
  <c r="BP227" i="30"/>
  <c r="DC227" i="30"/>
  <c r="EX227" i="30"/>
  <c r="FT227" i="30"/>
  <c r="GF227" i="30"/>
  <c r="GH227" i="30" s="1"/>
  <c r="FZ227" i="30" s="1"/>
  <c r="GV227" i="30"/>
  <c r="HH227" i="30"/>
  <c r="Q228" i="30"/>
  <c r="BP228" i="30"/>
  <c r="DC228" i="30"/>
  <c r="EX228" i="30"/>
  <c r="FT228" i="30"/>
  <c r="GF228" i="30"/>
  <c r="GH228" i="30" s="1"/>
  <c r="GJ228" i="30"/>
  <c r="GV228" i="30"/>
  <c r="HH228" i="30"/>
  <c r="L229" i="30"/>
  <c r="CI229" i="30" s="1"/>
  <c r="S229" i="30"/>
  <c r="CM229" i="30"/>
  <c r="DM229" i="30"/>
  <c r="EI229" i="30"/>
  <c r="EM229" i="30"/>
  <c r="EF229" i="30" s="1"/>
  <c r="FM229" i="30"/>
  <c r="FY229" i="30"/>
  <c r="GG229" i="30"/>
  <c r="GC229" i="30" s="1"/>
  <c r="GS229" i="30"/>
  <c r="HE229" i="30"/>
  <c r="HQ229" i="30"/>
  <c r="L230" i="30"/>
  <c r="CI230" i="30" s="1"/>
  <c r="S230" i="30"/>
  <c r="AB230" i="30"/>
  <c r="BD230" i="30"/>
  <c r="CM230" i="30"/>
  <c r="DD230" i="30"/>
  <c r="DM230" i="30"/>
  <c r="EI230" i="30"/>
  <c r="EM230" i="30"/>
  <c r="EF230" i="30" s="1"/>
  <c r="FM230" i="30"/>
  <c r="FY230" i="30"/>
  <c r="GG230" i="30"/>
  <c r="GC230" i="30" s="1"/>
  <c r="GS230" i="30"/>
  <c r="HE230" i="30"/>
  <c r="HI230" i="30"/>
  <c r="HB230" i="30" s="1"/>
  <c r="HQ230" i="30"/>
  <c r="L231" i="30"/>
  <c r="S231" i="30"/>
  <c r="BJ231" i="30"/>
  <c r="BN231" i="30" s="1"/>
  <c r="BW231" i="30"/>
  <c r="CB231" i="30"/>
  <c r="CF231" i="30"/>
  <c r="CK231" i="30"/>
  <c r="CS231" i="30"/>
  <c r="DO231" i="30"/>
  <c r="DP231" i="30" s="1"/>
  <c r="DX231" i="30"/>
  <c r="EK231" i="30"/>
  <c r="ES231" i="30"/>
  <c r="EW231" i="30"/>
  <c r="EP231" i="30" s="1"/>
  <c r="FO231" i="30"/>
  <c r="FS231" i="30"/>
  <c r="GA231" i="30"/>
  <c r="GE231" i="30"/>
  <c r="GM231" i="30"/>
  <c r="GQ231" i="30"/>
  <c r="GY231" i="30"/>
  <c r="HO231" i="30"/>
  <c r="HS231" i="30" s="1"/>
  <c r="HL231" i="30" s="1"/>
  <c r="N232" i="30"/>
  <c r="U232" i="30"/>
  <c r="DD232" i="30"/>
  <c r="DI232" i="30"/>
  <c r="DM232" i="30"/>
  <c r="EI232" i="30"/>
  <c r="EM232" i="30"/>
  <c r="EU232" i="30"/>
  <c r="EY232" i="30"/>
  <c r="FM232" i="30"/>
  <c r="FY232" i="30"/>
  <c r="GG232" i="30"/>
  <c r="GC232" i="30" s="1"/>
  <c r="GO232" i="30"/>
  <c r="GR232" i="30" s="1"/>
  <c r="GW232" i="30"/>
  <c r="HE232" i="30"/>
  <c r="HI232" i="30"/>
  <c r="HQ232" i="30"/>
  <c r="L233" i="30"/>
  <c r="S233" i="30"/>
  <c r="BJ233" i="30"/>
  <c r="BN233" i="30" s="1"/>
  <c r="BW233" i="30"/>
  <c r="CB233" i="30"/>
  <c r="CF233" i="30"/>
  <c r="CK233" i="30"/>
  <c r="CS233" i="30"/>
  <c r="DO233" i="30"/>
  <c r="DP233" i="30" s="1"/>
  <c r="DX233" i="30"/>
  <c r="EK233" i="30"/>
  <c r="ES233" i="30"/>
  <c r="EW233" i="30"/>
  <c r="EP233" i="30" s="1"/>
  <c r="FO233" i="30"/>
  <c r="FS233" i="30"/>
  <c r="GA233" i="30"/>
  <c r="GE233" i="30"/>
  <c r="GM233" i="30"/>
  <c r="GQ233" i="30"/>
  <c r="GY233" i="30"/>
  <c r="HO233" i="30"/>
  <c r="HS233" i="30" s="1"/>
  <c r="HL233" i="30" s="1"/>
  <c r="N234" i="30"/>
  <c r="U234" i="30"/>
  <c r="DD234" i="30"/>
  <c r="DI234" i="30"/>
  <c r="DM234" i="30"/>
  <c r="EI234" i="30"/>
  <c r="EM234" i="30"/>
  <c r="EU234" i="30"/>
  <c r="EY234" i="30"/>
  <c r="FM234" i="30"/>
  <c r="FY234" i="30"/>
  <c r="GG234" i="30"/>
  <c r="GC234" i="30" s="1"/>
  <c r="GO234" i="30"/>
  <c r="GR234" i="30" s="1"/>
  <c r="GW234" i="30"/>
  <c r="HE234" i="30"/>
  <c r="HI234" i="30"/>
  <c r="HB234" i="30" s="1"/>
  <c r="HQ234" i="30"/>
  <c r="L235" i="30"/>
  <c r="AL235" i="30" s="1"/>
  <c r="S235" i="30"/>
  <c r="BJ235" i="30"/>
  <c r="BN235" i="30" s="1"/>
  <c r="BW235" i="30"/>
  <c r="CB235" i="30"/>
  <c r="CF235" i="30"/>
  <c r="CK235" i="30"/>
  <c r="CS235" i="30"/>
  <c r="DO235" i="30"/>
  <c r="DP235" i="30" s="1"/>
  <c r="DX235" i="30"/>
  <c r="EK235" i="30"/>
  <c r="ES235" i="30"/>
  <c r="EW235" i="30"/>
  <c r="EP235" i="30" s="1"/>
  <c r="FO235" i="30"/>
  <c r="FS235" i="30"/>
  <c r="GA235" i="30"/>
  <c r="GE235" i="30"/>
  <c r="GM235" i="30"/>
  <c r="GQ235" i="30"/>
  <c r="GY235" i="30"/>
  <c r="GZ236" i="30"/>
  <c r="CT236" i="30"/>
  <c r="CU236" i="30" s="1"/>
  <c r="CG236" i="30"/>
  <c r="CK236" i="30" s="1"/>
  <c r="T236" i="30"/>
  <c r="U236" i="30"/>
  <c r="BN236" i="30"/>
  <c r="DI236" i="30"/>
  <c r="DN236" i="30"/>
  <c r="EF236" i="30"/>
  <c r="EK236" i="30"/>
  <c r="EV236" i="30"/>
  <c r="GA236" i="30"/>
  <c r="GG236" i="30"/>
  <c r="GC236" i="30" s="1"/>
  <c r="GQ236" i="30"/>
  <c r="HG236" i="30"/>
  <c r="HR236" i="30"/>
  <c r="BJ237" i="30"/>
  <c r="BN237" i="30" s="1"/>
  <c r="CG237" i="30"/>
  <c r="CK237" i="30" s="1"/>
  <c r="DD237" i="30"/>
  <c r="DE237" i="30" s="1"/>
  <c r="EM237" i="30"/>
  <c r="FS237" i="30"/>
  <c r="GS237" i="30"/>
  <c r="GT237" i="30"/>
  <c r="HH238" i="30"/>
  <c r="GV238" i="30"/>
  <c r="GF238" i="30"/>
  <c r="GH238" i="30" s="1"/>
  <c r="FZ238" i="30" s="1"/>
  <c r="FT238" i="30"/>
  <c r="EX238" i="30"/>
  <c r="DC238" i="30"/>
  <c r="L238" i="30"/>
  <c r="AL238" i="30" s="1"/>
  <c r="BW238" i="30"/>
  <c r="BX238" i="30" s="1"/>
  <c r="DM238" i="30"/>
  <c r="DS238" i="30"/>
  <c r="EE238" i="30"/>
  <c r="EJ238" i="30"/>
  <c r="EU238" i="30"/>
  <c r="FO238" i="30"/>
  <c r="GE238" i="30"/>
  <c r="GP238" i="30"/>
  <c r="HF238" i="30"/>
  <c r="HJ238" i="30" s="1"/>
  <c r="HQ238" i="30"/>
  <c r="HR239" i="30"/>
  <c r="DN239" i="30"/>
  <c r="DO239" i="30" s="1"/>
  <c r="BN239" i="30"/>
  <c r="CF239" i="30"/>
  <c r="CW239" i="30"/>
  <c r="CP239" i="30" s="1"/>
  <c r="DE239" i="30"/>
  <c r="DI239" i="30"/>
  <c r="EL239" i="30"/>
  <c r="EW239" i="30"/>
  <c r="EP239" i="30" s="1"/>
  <c r="FQ239" i="30"/>
  <c r="GB239" i="30"/>
  <c r="HP240" i="30"/>
  <c r="GB240" i="30"/>
  <c r="FP240" i="30"/>
  <c r="Q240" i="30"/>
  <c r="BJ240" i="30"/>
  <c r="BV240" i="30"/>
  <c r="CB240" i="30"/>
  <c r="CS240" i="30"/>
  <c r="DW240" i="30"/>
  <c r="EI240" i="30"/>
  <c r="EN240" i="30"/>
  <c r="ES240" i="30"/>
  <c r="FY240" i="30"/>
  <c r="GO240" i="30"/>
  <c r="GY240" i="30"/>
  <c r="HR240" i="30"/>
  <c r="GX241" i="30"/>
  <c r="GO241" i="30"/>
  <c r="HP241" i="30"/>
  <c r="GB241" i="30"/>
  <c r="FP241" i="30"/>
  <c r="HG241" i="30"/>
  <c r="DG241" i="30"/>
  <c r="CZ241" i="30" s="1"/>
  <c r="GN246" i="30"/>
  <c r="ET246" i="30"/>
  <c r="EV246" i="30" s="1"/>
  <c r="CY246" i="30"/>
  <c r="N246" i="30"/>
  <c r="HO246" i="30"/>
  <c r="HS246" i="30" s="1"/>
  <c r="GA246" i="30"/>
  <c r="FO246" i="30"/>
  <c r="EK246" i="30"/>
  <c r="CB246" i="30"/>
  <c r="HF246" i="30"/>
  <c r="EJ246" i="30"/>
  <c r="EL246" i="30" s="1"/>
  <c r="DS246" i="30"/>
  <c r="L246" i="30"/>
  <c r="AL246" i="30" s="1"/>
  <c r="AM246" i="30" s="1"/>
  <c r="AQ246" i="30" s="1"/>
  <c r="GW246" i="30"/>
  <c r="EY246" i="30"/>
  <c r="EU246" i="30"/>
  <c r="EE246" i="30"/>
  <c r="DI246" i="30"/>
  <c r="V246" i="30"/>
  <c r="GO247" i="30"/>
  <c r="HP247" i="30"/>
  <c r="GB247" i="30"/>
  <c r="FP247" i="30"/>
  <c r="HG247" i="30"/>
  <c r="GX247" i="30"/>
  <c r="AN252" i="30"/>
  <c r="AP252" i="30" s="1"/>
  <c r="AO252" i="30" s="1"/>
  <c r="CY231" i="30"/>
  <c r="EL231" i="30"/>
  <c r="ET231" i="30"/>
  <c r="GN231" i="30"/>
  <c r="GR231" i="30" s="1"/>
  <c r="Q232" i="30"/>
  <c r="V232" i="30"/>
  <c r="BI232" i="30"/>
  <c r="BP232" i="30" s="1"/>
  <c r="BV232" i="30"/>
  <c r="DW232" i="30"/>
  <c r="EA232" i="30"/>
  <c r="DZ232" i="30" s="1"/>
  <c r="EE232" i="30" s="1"/>
  <c r="EN232" i="30"/>
  <c r="EV232" i="30"/>
  <c r="FR232" i="30"/>
  <c r="GP232" i="30"/>
  <c r="GX232" i="30"/>
  <c r="HB232" i="30"/>
  <c r="HN232" i="30"/>
  <c r="HR232" i="30"/>
  <c r="CY233" i="30"/>
  <c r="DG233" i="30"/>
  <c r="CZ233" i="30" s="1"/>
  <c r="EL233" i="30"/>
  <c r="ET233" i="30"/>
  <c r="GN233" i="30"/>
  <c r="GR233" i="30" s="1"/>
  <c r="Q234" i="30"/>
  <c r="V234" i="30"/>
  <c r="BI234" i="30"/>
  <c r="BV234" i="30"/>
  <c r="DW234" i="30"/>
  <c r="EA234" i="30"/>
  <c r="DZ234" i="30" s="1"/>
  <c r="EE234" i="30" s="1"/>
  <c r="EN234" i="30"/>
  <c r="EV234" i="30"/>
  <c r="FR234" i="30"/>
  <c r="GP234" i="30"/>
  <c r="GX234" i="30"/>
  <c r="HN234" i="30"/>
  <c r="HR234" i="30"/>
  <c r="CY235" i="30"/>
  <c r="DG235" i="30"/>
  <c r="CZ235" i="30" s="1"/>
  <c r="EL235" i="30"/>
  <c r="ET235" i="30"/>
  <c r="GN235" i="30"/>
  <c r="GR235" i="30" s="1"/>
  <c r="GN236" i="30"/>
  <c r="ET236" i="30"/>
  <c r="EL236" i="30"/>
  <c r="CY236" i="30"/>
  <c r="N236" i="30"/>
  <c r="V236" i="30"/>
  <c r="BO236" i="30"/>
  <c r="CL236" i="30"/>
  <c r="CM236" i="30"/>
  <c r="GZ238" i="30"/>
  <c r="CT238" i="30"/>
  <c r="CU238" i="30" s="1"/>
  <c r="CG238" i="30"/>
  <c r="CK238" i="30" s="1"/>
  <c r="T238" i="30"/>
  <c r="DI238" i="30"/>
  <c r="DN238" i="30"/>
  <c r="EK238" i="30"/>
  <c r="EV238" i="30"/>
  <c r="GA238" i="30"/>
  <c r="GQ238" i="30"/>
  <c r="GJ238" i="30" s="1"/>
  <c r="HR238" i="30"/>
  <c r="HF239" i="30"/>
  <c r="EV239" i="30"/>
  <c r="EJ239" i="30"/>
  <c r="DS239" i="30"/>
  <c r="V239" i="30"/>
  <c r="N239" i="30"/>
  <c r="CB239" i="30"/>
  <c r="CY239" i="30"/>
  <c r="GN239" i="30"/>
  <c r="GR239" i="30" s="1"/>
  <c r="GT239" i="30"/>
  <c r="GU239" i="30" s="1"/>
  <c r="HO239" i="30"/>
  <c r="HS239" i="30" s="1"/>
  <c r="HQ240" i="30"/>
  <c r="HH240" i="30"/>
  <c r="GV240" i="30"/>
  <c r="GF240" i="30"/>
  <c r="FT240" i="30"/>
  <c r="FS240" i="30" s="1"/>
  <c r="EX240" i="30"/>
  <c r="DC240" i="30"/>
  <c r="L240" i="30"/>
  <c r="AL240" i="30" s="1"/>
  <c r="AM240" i="30" s="1"/>
  <c r="AQ240" i="30" s="1"/>
  <c r="DM240" i="30"/>
  <c r="GE240" i="30"/>
  <c r="GP240" i="30"/>
  <c r="HG245" i="30"/>
  <c r="GX245" i="30"/>
  <c r="GO245" i="30"/>
  <c r="HP245" i="30"/>
  <c r="GB245" i="30"/>
  <c r="FP245" i="30"/>
  <c r="HP246" i="30"/>
  <c r="GB246" i="30"/>
  <c r="FP246" i="30"/>
  <c r="HG246" i="30"/>
  <c r="GX246" i="30"/>
  <c r="GO246" i="30"/>
  <c r="HP249" i="30"/>
  <c r="GX249" i="30"/>
  <c r="HG249" i="30"/>
  <c r="GO249" i="30"/>
  <c r="GB249" i="30"/>
  <c r="FP249" i="30"/>
  <c r="GW250" i="30"/>
  <c r="EY250" i="30"/>
  <c r="EU250" i="30"/>
  <c r="DI250" i="30"/>
  <c r="V250" i="30"/>
  <c r="HF250" i="30"/>
  <c r="HJ250" i="30" s="1"/>
  <c r="HC250" i="30" s="1"/>
  <c r="EJ250" i="30"/>
  <c r="EL250" i="30" s="1"/>
  <c r="DS250" i="30"/>
  <c r="ET250" i="30"/>
  <c r="EV250" i="30" s="1"/>
  <c r="HO250" i="30"/>
  <c r="HS250" i="30" s="1"/>
  <c r="GA250" i="30"/>
  <c r="EK250" i="30"/>
  <c r="CB250" i="30"/>
  <c r="GN250" i="30"/>
  <c r="CY250" i="30"/>
  <c r="N250" i="30"/>
  <c r="FO250" i="30"/>
  <c r="N231" i="30"/>
  <c r="DI231" i="30"/>
  <c r="EU231" i="30"/>
  <c r="EY231" i="30"/>
  <c r="EQ231" i="30" s="1"/>
  <c r="ER231" i="30" s="1"/>
  <c r="FQ231" i="30"/>
  <c r="GW231" i="30"/>
  <c r="L232" i="30"/>
  <c r="AL232" i="30" s="1"/>
  <c r="AM232" i="30" s="1"/>
  <c r="AQ232" i="30" s="1"/>
  <c r="BJ232" i="30"/>
  <c r="BN232" i="30" s="1"/>
  <c r="BW232" i="30"/>
  <c r="CF232" i="30"/>
  <c r="CM232" i="30" s="1"/>
  <c r="CS232" i="30"/>
  <c r="DX232" i="30"/>
  <c r="ES232" i="30"/>
  <c r="EW232" i="30"/>
  <c r="GE232" i="30"/>
  <c r="GM232" i="30"/>
  <c r="GQ232" i="30"/>
  <c r="GY232" i="30"/>
  <c r="HG232" i="30"/>
  <c r="HJ232" i="30" s="1"/>
  <c r="N233" i="30"/>
  <c r="DI233" i="30"/>
  <c r="EU233" i="30"/>
  <c r="EY233" i="30"/>
  <c r="FQ233" i="30"/>
  <c r="GW233" i="30"/>
  <c r="HA233" i="30" s="1"/>
  <c r="L234" i="30"/>
  <c r="AL234" i="30" s="1"/>
  <c r="AS234" i="30" s="1"/>
  <c r="BJ234" i="30"/>
  <c r="BN234" i="30" s="1"/>
  <c r="BW234" i="30"/>
  <c r="CF234" i="30"/>
  <c r="CS234" i="30"/>
  <c r="DX234" i="30"/>
  <c r="ES234" i="30"/>
  <c r="EW234" i="30"/>
  <c r="GE234" i="30"/>
  <c r="GM234" i="30"/>
  <c r="GQ234" i="30"/>
  <c r="HK234" i="30" s="1"/>
  <c r="GY234" i="30"/>
  <c r="GS234" i="30" s="1"/>
  <c r="HG234" i="30"/>
  <c r="HJ234" i="30" s="1"/>
  <c r="N235" i="30"/>
  <c r="DI235" i="30"/>
  <c r="EU235" i="30"/>
  <c r="EY235" i="30"/>
  <c r="EQ235" i="30" s="1"/>
  <c r="ER235" i="30" s="1"/>
  <c r="FQ235" i="30"/>
  <c r="GW235" i="30"/>
  <c r="HA235" i="30" s="1"/>
  <c r="HP236" i="30"/>
  <c r="GB236" i="30"/>
  <c r="FP236" i="30"/>
  <c r="CB236" i="30"/>
  <c r="DY236" i="30"/>
  <c r="EB236" i="30" s="1"/>
  <c r="EY236" i="30"/>
  <c r="GO236" i="30"/>
  <c r="HO236" i="30"/>
  <c r="HS236" i="30" s="1"/>
  <c r="GN238" i="30"/>
  <c r="ET238" i="30"/>
  <c r="EL238" i="30"/>
  <c r="CY238" i="30"/>
  <c r="N238" i="30"/>
  <c r="V238" i="30"/>
  <c r="BI238" i="30"/>
  <c r="BP238" i="30" s="1"/>
  <c r="CF238" i="30"/>
  <c r="DD238" i="30"/>
  <c r="EM238" i="30"/>
  <c r="EF238" i="30" s="1"/>
  <c r="EW238" i="30"/>
  <c r="EP238" i="30" s="1"/>
  <c r="FR238" i="30"/>
  <c r="HI238" i="30"/>
  <c r="ET239" i="30"/>
  <c r="EY239" i="30"/>
  <c r="FO239" i="30"/>
  <c r="GZ240" i="30"/>
  <c r="CT240" i="30"/>
  <c r="CG240" i="30"/>
  <c r="CK240" i="30" s="1"/>
  <c r="T240" i="30"/>
  <c r="U240" i="30"/>
  <c r="BN240" i="30"/>
  <c r="DN240" i="30"/>
  <c r="GG240" i="30"/>
  <c r="GC240" i="30" s="1"/>
  <c r="GQ240" i="30"/>
  <c r="GJ240" i="30" s="1"/>
  <c r="HN240" i="30"/>
  <c r="GW243" i="30"/>
  <c r="EY243" i="30"/>
  <c r="EU243" i="30"/>
  <c r="DI243" i="30"/>
  <c r="AL243" i="30"/>
  <c r="AS243" i="30" s="1"/>
  <c r="V243" i="30"/>
  <c r="GN243" i="30"/>
  <c r="GR243" i="30" s="1"/>
  <c r="ET243" i="30"/>
  <c r="EV243" i="30" s="1"/>
  <c r="CY243" i="30"/>
  <c r="HO243" i="30"/>
  <c r="HS243" i="30" s="1"/>
  <c r="HL243" i="30" s="1"/>
  <c r="GA243" i="30"/>
  <c r="FO243" i="30"/>
  <c r="EK243" i="30"/>
  <c r="CB243" i="30"/>
  <c r="HF243" i="30"/>
  <c r="EJ243" i="30"/>
  <c r="EL243" i="30" s="1"/>
  <c r="DS243" i="30"/>
  <c r="HA247" i="30"/>
  <c r="CF225" i="30"/>
  <c r="CS225" i="30"/>
  <c r="ES225" i="30"/>
  <c r="EW225" i="30"/>
  <c r="GE225" i="30"/>
  <c r="GM225" i="30"/>
  <c r="GY225" i="30"/>
  <c r="CF226" i="30"/>
  <c r="CS226" i="30"/>
  <c r="ES226" i="30"/>
  <c r="EW226" i="30"/>
  <c r="EP226" i="30" s="1"/>
  <c r="GE226" i="30"/>
  <c r="GM226" i="30"/>
  <c r="GY226" i="30"/>
  <c r="CF227" i="30"/>
  <c r="CS227" i="30"/>
  <c r="ES227" i="30"/>
  <c r="EW227" i="30"/>
  <c r="EP227" i="30" s="1"/>
  <c r="FS227" i="30"/>
  <c r="FJ227" i="30" s="1"/>
  <c r="GE227" i="30"/>
  <c r="GM227" i="30"/>
  <c r="GY227" i="30"/>
  <c r="GT227" i="30" s="1"/>
  <c r="CF228" i="30"/>
  <c r="CS228" i="30"/>
  <c r="ES228" i="30"/>
  <c r="EW228" i="30"/>
  <c r="EQ228" i="30" s="1"/>
  <c r="FS228" i="30"/>
  <c r="GE228" i="30"/>
  <c r="GM228" i="30"/>
  <c r="GY228" i="30"/>
  <c r="BP229" i="30"/>
  <c r="CG229" i="30"/>
  <c r="CK229" i="30" s="1"/>
  <c r="CP229" i="30"/>
  <c r="DC229" i="30"/>
  <c r="EX229" i="30"/>
  <c r="EQ229" i="30" s="1"/>
  <c r="FT229" i="30"/>
  <c r="GF229" i="30"/>
  <c r="GJ229" i="30"/>
  <c r="GV229" i="30"/>
  <c r="Q230" i="30"/>
  <c r="BP230" i="30"/>
  <c r="CG230" i="30"/>
  <c r="CK230" i="30" s="1"/>
  <c r="CT230" i="30"/>
  <c r="CU230" i="30" s="1"/>
  <c r="DC230" i="30"/>
  <c r="EX230" i="30"/>
  <c r="EP230" i="30" s="1"/>
  <c r="FT230" i="30"/>
  <c r="GF230" i="30"/>
  <c r="GH230" i="30" s="1"/>
  <c r="GJ230" i="30"/>
  <c r="GV230" i="30"/>
  <c r="Q231" i="30"/>
  <c r="V231" i="30"/>
  <c r="AL231" i="30"/>
  <c r="AM231" i="30" s="1"/>
  <c r="AQ231" i="30" s="1"/>
  <c r="BI231" i="30"/>
  <c r="BV231" i="30"/>
  <c r="DS231" i="30"/>
  <c r="DW231" i="30"/>
  <c r="EA231" i="30"/>
  <c r="DZ231" i="30" s="1"/>
  <c r="EE231" i="30" s="1"/>
  <c r="EJ231" i="30"/>
  <c r="EN231" i="30"/>
  <c r="EF231" i="30" s="1"/>
  <c r="EV231" i="30"/>
  <c r="FR231" i="30"/>
  <c r="FJ231" i="30" s="1"/>
  <c r="GP231" i="30"/>
  <c r="HB231" i="30"/>
  <c r="T232" i="30"/>
  <c r="CG232" i="30"/>
  <c r="CK232" i="30" s="1"/>
  <c r="CT232" i="30"/>
  <c r="CY232" i="30"/>
  <c r="DC232" i="30"/>
  <c r="EL232" i="30"/>
  <c r="EO232" i="30" s="1"/>
  <c r="ET232" i="30"/>
  <c r="EX232" i="30"/>
  <c r="FP232" i="30"/>
  <c r="FT232" i="30"/>
  <c r="GB232" i="30"/>
  <c r="GF232" i="30"/>
  <c r="GH232" i="30" s="1"/>
  <c r="FZ232" i="30" s="1"/>
  <c r="GJ232" i="30"/>
  <c r="GV232" i="30"/>
  <c r="Q233" i="30"/>
  <c r="V233" i="30"/>
  <c r="AL233" i="30"/>
  <c r="BI233" i="30"/>
  <c r="BV233" i="30"/>
  <c r="DS233" i="30"/>
  <c r="DW233" i="30"/>
  <c r="EA233" i="30"/>
  <c r="DZ233" i="30" s="1"/>
  <c r="EE233" i="30" s="1"/>
  <c r="EJ233" i="30"/>
  <c r="EN233" i="30"/>
  <c r="EF233" i="30" s="1"/>
  <c r="EV233" i="30"/>
  <c r="FR233" i="30"/>
  <c r="FJ233" i="30" s="1"/>
  <c r="GP233" i="30"/>
  <c r="HK233" i="30" s="1"/>
  <c r="HB233" i="30"/>
  <c r="T234" i="30"/>
  <c r="S234" i="30" s="1"/>
  <c r="BP234" i="30"/>
  <c r="CG234" i="30"/>
  <c r="CK234" i="30" s="1"/>
  <c r="CT234" i="30"/>
  <c r="CY234" i="30"/>
  <c r="DC234" i="30"/>
  <c r="EL234" i="30"/>
  <c r="EO234" i="30" s="1"/>
  <c r="ET234" i="30"/>
  <c r="EX234" i="30"/>
  <c r="FP234" i="30"/>
  <c r="FT234" i="30"/>
  <c r="GB234" i="30"/>
  <c r="GF234" i="30"/>
  <c r="GV234" i="30"/>
  <c r="Q235" i="30"/>
  <c r="V235" i="30"/>
  <c r="BI235" i="30"/>
  <c r="BV235" i="30"/>
  <c r="DS235" i="30"/>
  <c r="DW235" i="30"/>
  <c r="EA235" i="30"/>
  <c r="DZ235" i="30" s="1"/>
  <c r="EE235" i="30" s="1"/>
  <c r="EJ235" i="30"/>
  <c r="EN235" i="30"/>
  <c r="EV235" i="30"/>
  <c r="FR235" i="30"/>
  <c r="GP235" i="30"/>
  <c r="HB235" i="30"/>
  <c r="HF235" i="30"/>
  <c r="HH236" i="30"/>
  <c r="HB236" i="30" s="1"/>
  <c r="GV236" i="30"/>
  <c r="GF236" i="30"/>
  <c r="FT236" i="30"/>
  <c r="EX236" i="30"/>
  <c r="EP236" i="30" s="1"/>
  <c r="DC236" i="30"/>
  <c r="CC236" i="30"/>
  <c r="BP236" i="30"/>
  <c r="BF236" i="30" s="1"/>
  <c r="L236" i="30"/>
  <c r="AL236" i="30" s="1"/>
  <c r="DM236" i="30"/>
  <c r="DS236" i="30"/>
  <c r="EE236" i="30"/>
  <c r="EJ236" i="30"/>
  <c r="EU236" i="30"/>
  <c r="FO236" i="30"/>
  <c r="GE236" i="30"/>
  <c r="GP236" i="30"/>
  <c r="GJ236" i="30" s="1"/>
  <c r="HF236" i="30"/>
  <c r="HJ236" i="30" s="1"/>
  <c r="HQ236" i="30"/>
  <c r="HL236" i="30" s="1"/>
  <c r="HR237" i="30"/>
  <c r="DN237" i="30"/>
  <c r="DO237" i="30" s="1"/>
  <c r="CF237" i="30"/>
  <c r="EW237" i="30"/>
  <c r="EP237" i="30" s="1"/>
  <c r="FQ237" i="30"/>
  <c r="GB237" i="30"/>
  <c r="HP238" i="30"/>
  <c r="GB238" i="30"/>
  <c r="FP238" i="30"/>
  <c r="Q238" i="30"/>
  <c r="BJ238" i="30"/>
  <c r="BN238" i="30" s="1"/>
  <c r="CB238" i="30"/>
  <c r="DY238" i="30"/>
  <c r="EB238" i="30" s="1"/>
  <c r="EY238" i="30"/>
  <c r="GO238" i="30"/>
  <c r="GY238" i="30"/>
  <c r="GT238" i="30" s="1"/>
  <c r="HE238" i="30"/>
  <c r="HO238" i="30"/>
  <c r="HS238" i="30" s="1"/>
  <c r="L239" i="30"/>
  <c r="AL239" i="30" s="1"/>
  <c r="EK239" i="30"/>
  <c r="EU239" i="30"/>
  <c r="GA239" i="30"/>
  <c r="GI239" i="30" s="1"/>
  <c r="GQ239" i="30"/>
  <c r="HG239" i="30"/>
  <c r="GN240" i="30"/>
  <c r="ET240" i="30"/>
  <c r="EL240" i="30"/>
  <c r="EO240" i="30" s="1"/>
  <c r="CY240" i="30"/>
  <c r="N240" i="30"/>
  <c r="V240" i="30"/>
  <c r="AS240" i="30"/>
  <c r="BI240" i="30"/>
  <c r="BP240" i="30" s="1"/>
  <c r="CF240" i="30"/>
  <c r="CM240" i="30" s="1"/>
  <c r="DD240" i="30"/>
  <c r="EA240" i="30"/>
  <c r="DZ240" i="30" s="1"/>
  <c r="EE240" i="30" s="1"/>
  <c r="EM240" i="30"/>
  <c r="EF240" i="30" s="1"/>
  <c r="EW240" i="30"/>
  <c r="EP240" i="30" s="1"/>
  <c r="FM240" i="30"/>
  <c r="FR240" i="30"/>
  <c r="GM240" i="30"/>
  <c r="GX240" i="30"/>
  <c r="HA240" i="30" s="1"/>
  <c r="HI240" i="30"/>
  <c r="HB240" i="30" s="1"/>
  <c r="HO240" i="30"/>
  <c r="HS240" i="30" s="1"/>
  <c r="HF241" i="30"/>
  <c r="HJ241" i="30" s="1"/>
  <c r="HC241" i="30" s="1"/>
  <c r="EV241" i="30"/>
  <c r="EJ241" i="30"/>
  <c r="DS241" i="30"/>
  <c r="GW241" i="30"/>
  <c r="HA241" i="30" s="1"/>
  <c r="EY241" i="30"/>
  <c r="EU241" i="30"/>
  <c r="EE241" i="30"/>
  <c r="DI241" i="30"/>
  <c r="GN241" i="30"/>
  <c r="GR241" i="30" s="1"/>
  <c r="GK241" i="30" s="1"/>
  <c r="GL241" i="30" s="1"/>
  <c r="ET241" i="30"/>
  <c r="EL241" i="30"/>
  <c r="CY241" i="30"/>
  <c r="HO241" i="30"/>
  <c r="HS241" i="30" s="1"/>
  <c r="HL241" i="30" s="1"/>
  <c r="HM241" i="30" s="1"/>
  <c r="GA241" i="30"/>
  <c r="FO241" i="30"/>
  <c r="EK241" i="30"/>
  <c r="CB241" i="30"/>
  <c r="HP242" i="30"/>
  <c r="GB242" i="30"/>
  <c r="FP242" i="30"/>
  <c r="HG242" i="30"/>
  <c r="GX242" i="30"/>
  <c r="GO242" i="30"/>
  <c r="GR242" i="30" s="1"/>
  <c r="HF244" i="30"/>
  <c r="EJ244" i="30"/>
  <c r="DS244" i="30"/>
  <c r="GW244" i="30"/>
  <c r="EY244" i="30"/>
  <c r="EU244" i="30"/>
  <c r="DI244" i="30"/>
  <c r="AL244" i="30"/>
  <c r="AS244" i="30" s="1"/>
  <c r="GN244" i="30"/>
  <c r="ET244" i="30"/>
  <c r="CY244" i="30"/>
  <c r="HO244" i="30"/>
  <c r="HS244" i="30" s="1"/>
  <c r="GA244" i="30"/>
  <c r="FO244" i="30"/>
  <c r="EK244" i="30"/>
  <c r="CB244" i="30"/>
  <c r="HF248" i="30"/>
  <c r="EJ248" i="30"/>
  <c r="DS248" i="30"/>
  <c r="GW248" i="30"/>
  <c r="EY248" i="30"/>
  <c r="EU248" i="30"/>
  <c r="DI248" i="30"/>
  <c r="GN248" i="30"/>
  <c r="ET248" i="30"/>
  <c r="CY248" i="30"/>
  <c r="HO248" i="30"/>
  <c r="HS248" i="30" s="1"/>
  <c r="GA248" i="30"/>
  <c r="FO248" i="30"/>
  <c r="EK248" i="30"/>
  <c r="CB248" i="30"/>
  <c r="Q237" i="30"/>
  <c r="BI237" i="30"/>
  <c r="BV237" i="30"/>
  <c r="DW237" i="30"/>
  <c r="EA237" i="30"/>
  <c r="DZ237" i="30" s="1"/>
  <c r="EE237" i="30" s="1"/>
  <c r="EN237" i="30"/>
  <c r="FR237" i="30"/>
  <c r="GD237" i="30"/>
  <c r="FV237" i="30" s="1"/>
  <c r="GP237" i="30"/>
  <c r="HB237" i="30"/>
  <c r="Q239" i="30"/>
  <c r="BI239" i="30"/>
  <c r="BV239" i="30"/>
  <c r="DW239" i="30"/>
  <c r="EA239" i="30"/>
  <c r="DZ239" i="30" s="1"/>
  <c r="EE239" i="30" s="1"/>
  <c r="EN239" i="30"/>
  <c r="FR239" i="30"/>
  <c r="GD239" i="30"/>
  <c r="GP239" i="30"/>
  <c r="HB239" i="30"/>
  <c r="L241" i="30"/>
  <c r="AL241" i="30" s="1"/>
  <c r="S241" i="30"/>
  <c r="BJ241" i="30"/>
  <c r="BN241" i="30" s="1"/>
  <c r="CF241" i="30"/>
  <c r="CS241" i="30"/>
  <c r="DO241" i="30"/>
  <c r="DP241" i="30" s="1"/>
  <c r="ES241" i="30"/>
  <c r="EW241" i="30"/>
  <c r="EP241" i="30" s="1"/>
  <c r="FS241" i="30"/>
  <c r="FJ241" i="30" s="1"/>
  <c r="GE241" i="30"/>
  <c r="GM241" i="30"/>
  <c r="GY241" i="30"/>
  <c r="N242" i="30"/>
  <c r="U242" i="30"/>
  <c r="DD242" i="30"/>
  <c r="DI242" i="30"/>
  <c r="DM242" i="30"/>
  <c r="EI242" i="30"/>
  <c r="EM242" i="30"/>
  <c r="EU242" i="30"/>
  <c r="EY242" i="30"/>
  <c r="FM242" i="30"/>
  <c r="FY242" i="30"/>
  <c r="GG242" i="30"/>
  <c r="GC242" i="30" s="1"/>
  <c r="GW242" i="30"/>
  <c r="HE242" i="30"/>
  <c r="HI242" i="30"/>
  <c r="HQ242" i="30"/>
  <c r="L243" i="30"/>
  <c r="BJ243" i="30"/>
  <c r="BV243" i="30"/>
  <c r="DN243" i="30"/>
  <c r="DW243" i="30"/>
  <c r="EA243" i="30"/>
  <c r="DZ243" i="30" s="1"/>
  <c r="EE243" i="30" s="1"/>
  <c r="EN243" i="30"/>
  <c r="FR243" i="30"/>
  <c r="GP243" i="30"/>
  <c r="GX243" i="30"/>
  <c r="HN243" i="30"/>
  <c r="T244" i="30"/>
  <c r="BW244" i="30"/>
  <c r="CF244" i="30"/>
  <c r="CS244" i="30"/>
  <c r="DX244" i="30"/>
  <c r="ES244" i="30"/>
  <c r="EW244" i="30"/>
  <c r="GE244" i="30"/>
  <c r="GM244" i="30"/>
  <c r="GQ244" i="30"/>
  <c r="GY244" i="30"/>
  <c r="N245" i="30"/>
  <c r="U245" i="30"/>
  <c r="CG245" i="30"/>
  <c r="CT245" i="30"/>
  <c r="CY245" i="30"/>
  <c r="DC245" i="30"/>
  <c r="ET245" i="30"/>
  <c r="EV245" i="30" s="1"/>
  <c r="EX245" i="30"/>
  <c r="FT245" i="30"/>
  <c r="FS245" i="30" s="1"/>
  <c r="GF245" i="30"/>
  <c r="GN245" i="30"/>
  <c r="GR245" i="30" s="1"/>
  <c r="GV245" i="30"/>
  <c r="GZ245" i="30"/>
  <c r="HH245" i="30"/>
  <c r="Q246" i="30"/>
  <c r="BI246" i="30"/>
  <c r="DD246" i="30"/>
  <c r="DM246" i="30"/>
  <c r="EI246" i="30"/>
  <c r="EM246" i="30"/>
  <c r="EF246" i="30" s="1"/>
  <c r="FM246" i="30"/>
  <c r="FQ246" i="30"/>
  <c r="FY246" i="30"/>
  <c r="GG246" i="30"/>
  <c r="GC246" i="30" s="1"/>
  <c r="GS246" i="30"/>
  <c r="HE246" i="30"/>
  <c r="HI246" i="30"/>
  <c r="HB246" i="30" s="1"/>
  <c r="L247" i="30"/>
  <c r="BJ247" i="30"/>
  <c r="BV247" i="30"/>
  <c r="DN247" i="30"/>
  <c r="DS247" i="30"/>
  <c r="DW247" i="30"/>
  <c r="EA247" i="30"/>
  <c r="DZ247" i="30" s="1"/>
  <c r="EJ247" i="30"/>
  <c r="EN247" i="30"/>
  <c r="FR247" i="30"/>
  <c r="GP247" i="30"/>
  <c r="HF247" i="30"/>
  <c r="HJ247" i="30" s="1"/>
  <c r="HN247" i="30"/>
  <c r="T248" i="30"/>
  <c r="BW248" i="30"/>
  <c r="CF248" i="30"/>
  <c r="CS248" i="30"/>
  <c r="DX248" i="30"/>
  <c r="ES248" i="30"/>
  <c r="EW248" i="30"/>
  <c r="GE248" i="30"/>
  <c r="GM248" i="30"/>
  <c r="GQ248" i="30"/>
  <c r="GY248" i="30"/>
  <c r="N249" i="30"/>
  <c r="U249" i="30"/>
  <c r="CG249" i="30"/>
  <c r="CT249" i="30"/>
  <c r="CY249" i="30"/>
  <c r="DC249" i="30"/>
  <c r="ET249" i="30"/>
  <c r="EX249" i="30"/>
  <c r="FT249" i="30"/>
  <c r="GF249" i="30"/>
  <c r="GN249" i="30"/>
  <c r="GV249" i="30"/>
  <c r="GZ249" i="30"/>
  <c r="HF249" i="30"/>
  <c r="GO250" i="30"/>
  <c r="GX250" i="30"/>
  <c r="GX251" i="30"/>
  <c r="HG251" i="30"/>
  <c r="U251" i="30"/>
  <c r="DC251" i="30"/>
  <c r="ET251" i="30"/>
  <c r="FT251" i="30"/>
  <c r="GB251" i="30"/>
  <c r="HP251" i="30"/>
  <c r="AQ252" i="30"/>
  <c r="AT252" i="30" s="1"/>
  <c r="BJ252" i="30"/>
  <c r="BV252" i="30"/>
  <c r="DN252" i="30"/>
  <c r="DW252" i="30"/>
  <c r="EN252" i="30"/>
  <c r="HR252" i="30"/>
  <c r="T253" i="30"/>
  <c r="CB253" i="30"/>
  <c r="EK253" i="30"/>
  <c r="GW254" i="30"/>
  <c r="FE254" i="30"/>
  <c r="EJ254" i="30"/>
  <c r="EL254" i="30" s="1"/>
  <c r="DS254" i="30"/>
  <c r="GA254" i="30"/>
  <c r="EY254" i="30"/>
  <c r="ET254" i="30"/>
  <c r="EV254" i="30" s="1"/>
  <c r="HF254" i="30"/>
  <c r="HO254" i="30"/>
  <c r="HS254" i="30" s="1"/>
  <c r="GN254" i="30"/>
  <c r="DI254" i="30"/>
  <c r="EU254" i="30"/>
  <c r="EK254" i="30"/>
  <c r="V254" i="30"/>
  <c r="ES254" i="30"/>
  <c r="GE254" i="30"/>
  <c r="HO257" i="30"/>
  <c r="HS257" i="30" s="1"/>
  <c r="GA257" i="30"/>
  <c r="FO257" i="30"/>
  <c r="EK257" i="30"/>
  <c r="CB257" i="30"/>
  <c r="GW257" i="30"/>
  <c r="DI257" i="30"/>
  <c r="HF257" i="30"/>
  <c r="HJ257" i="30" s="1"/>
  <c r="EU257" i="30"/>
  <c r="EJ257" i="30"/>
  <c r="EL257" i="30" s="1"/>
  <c r="DS257" i="30"/>
  <c r="EY257" i="30"/>
  <c r="ET257" i="30"/>
  <c r="EV257" i="30" s="1"/>
  <c r="GN257" i="30"/>
  <c r="CY257" i="30"/>
  <c r="V257" i="30"/>
  <c r="BX241" i="30"/>
  <c r="BY241" i="30" s="1"/>
  <c r="DY241" i="30"/>
  <c r="EB241" i="30" s="1"/>
  <c r="Q242" i="30"/>
  <c r="V242" i="30"/>
  <c r="BI242" i="30"/>
  <c r="BV242" i="30"/>
  <c r="DN242" i="30"/>
  <c r="DS242" i="30"/>
  <c r="DW242" i="30"/>
  <c r="EA242" i="30"/>
  <c r="DZ242" i="30" s="1"/>
  <c r="EE242" i="30" s="1"/>
  <c r="EJ242" i="30"/>
  <c r="EN242" i="30"/>
  <c r="EV242" i="30"/>
  <c r="FR242" i="30"/>
  <c r="GP242" i="30"/>
  <c r="HB242" i="30"/>
  <c r="HF242" i="30"/>
  <c r="HN242" i="30"/>
  <c r="HR242" i="30"/>
  <c r="CF243" i="30"/>
  <c r="CM243" i="30" s="1"/>
  <c r="CS243" i="30"/>
  <c r="ES243" i="30"/>
  <c r="EW243" i="30"/>
  <c r="GE243" i="30"/>
  <c r="GM243" i="30"/>
  <c r="GY243" i="30"/>
  <c r="GS243" i="30" s="1"/>
  <c r="HG243" i="30"/>
  <c r="N244" i="30"/>
  <c r="U244" i="30"/>
  <c r="CG244" i="30"/>
  <c r="CT244" i="30"/>
  <c r="DC244" i="30"/>
  <c r="EX244" i="30"/>
  <c r="FT244" i="30"/>
  <c r="FS244" i="30" s="1"/>
  <c r="GF244" i="30"/>
  <c r="GV244" i="30"/>
  <c r="GZ244" i="30"/>
  <c r="HH244" i="30"/>
  <c r="Q245" i="30"/>
  <c r="V245" i="30"/>
  <c r="AL245" i="30"/>
  <c r="AS245" i="30" s="1"/>
  <c r="BI245" i="30"/>
  <c r="DD245" i="30"/>
  <c r="DI245" i="30"/>
  <c r="DM245" i="30"/>
  <c r="EI245" i="30"/>
  <c r="EM245" i="30"/>
  <c r="EU245" i="30"/>
  <c r="EY245" i="30"/>
  <c r="FM245" i="30"/>
  <c r="FY245" i="30"/>
  <c r="GG245" i="30"/>
  <c r="GC245" i="30" s="1"/>
  <c r="GW245" i="30"/>
  <c r="HA245" i="30" s="1"/>
  <c r="HE245" i="30"/>
  <c r="HI245" i="30"/>
  <c r="HB245" i="30" s="1"/>
  <c r="HQ245" i="30"/>
  <c r="BJ246" i="30"/>
  <c r="DE246" i="30"/>
  <c r="DF246" i="30" s="1"/>
  <c r="DN246" i="30"/>
  <c r="FN246" i="30"/>
  <c r="FR246" i="30"/>
  <c r="FJ246" i="30" s="1"/>
  <c r="HR246" i="30"/>
  <c r="HL246" i="30" s="1"/>
  <c r="CB247" i="30"/>
  <c r="CF247" i="30"/>
  <c r="CS247" i="30"/>
  <c r="EK247" i="30"/>
  <c r="ES247" i="30"/>
  <c r="EW247" i="30"/>
  <c r="FO247" i="30"/>
  <c r="GA247" i="30"/>
  <c r="GE247" i="30"/>
  <c r="GM247" i="30"/>
  <c r="GY247" i="30"/>
  <c r="GT247" i="30" s="1"/>
  <c r="HK247" i="30"/>
  <c r="HO247" i="30"/>
  <c r="HS247" i="30" s="1"/>
  <c r="HL247" i="30" s="1"/>
  <c r="N248" i="30"/>
  <c r="U248" i="30"/>
  <c r="CG248" i="30"/>
  <c r="CT248" i="30"/>
  <c r="DC248" i="30"/>
  <c r="EX248" i="30"/>
  <c r="FT248" i="30"/>
  <c r="FS248" i="30" s="1"/>
  <c r="GF248" i="30"/>
  <c r="GV248" i="30"/>
  <c r="GZ248" i="30"/>
  <c r="HH248" i="30"/>
  <c r="HH249" i="30"/>
  <c r="HB249" i="30" s="1"/>
  <c r="HQ249" i="30"/>
  <c r="HE249" i="30"/>
  <c r="Q249" i="30"/>
  <c r="V249" i="30"/>
  <c r="BI249" i="30"/>
  <c r="DD249" i="30"/>
  <c r="DI249" i="30"/>
  <c r="DM249" i="30"/>
  <c r="EI249" i="30"/>
  <c r="EM249" i="30"/>
  <c r="EU249" i="30"/>
  <c r="EY249" i="30"/>
  <c r="FM249" i="30"/>
  <c r="FY249" i="30"/>
  <c r="GG249" i="30"/>
  <c r="GC249" i="30" s="1"/>
  <c r="GW249" i="30"/>
  <c r="HO249" i="30"/>
  <c r="HS249" i="30" s="1"/>
  <c r="HN251" i="30"/>
  <c r="HB251" i="30"/>
  <c r="GP251" i="30"/>
  <c r="FR251" i="30"/>
  <c r="EN251" i="30"/>
  <c r="EA251" i="30"/>
  <c r="DZ251" i="30" s="1"/>
  <c r="EE251" i="30" s="1"/>
  <c r="DW251" i="30"/>
  <c r="BV251" i="30"/>
  <c r="L251" i="30"/>
  <c r="GY251" i="30"/>
  <c r="GS251" i="30" s="1"/>
  <c r="GM251" i="30"/>
  <c r="GE251" i="30"/>
  <c r="FS251" i="30"/>
  <c r="EW251" i="30"/>
  <c r="ES251" i="30"/>
  <c r="CS251" i="30"/>
  <c r="CF251" i="30"/>
  <c r="CM251" i="30" s="1"/>
  <c r="V251" i="30"/>
  <c r="BI251" i="30"/>
  <c r="BP251" i="30" s="1"/>
  <c r="DM251" i="30"/>
  <c r="EM251" i="30"/>
  <c r="EU251" i="30"/>
  <c r="FM251" i="30"/>
  <c r="HQ251" i="30"/>
  <c r="Q252" i="30"/>
  <c r="EI252" i="30"/>
  <c r="FY252" i="30"/>
  <c r="GG252" i="30"/>
  <c r="GC252" i="30" s="1"/>
  <c r="L253" i="30"/>
  <c r="BJ253" i="30"/>
  <c r="DN253" i="30"/>
  <c r="GA253" i="30"/>
  <c r="HO253" i="30"/>
  <c r="HS253" i="30" s="1"/>
  <c r="GO254" i="30"/>
  <c r="HG254" i="30"/>
  <c r="FP254" i="30"/>
  <c r="FF254" i="30"/>
  <c r="HP254" i="30"/>
  <c r="GX254" i="30"/>
  <c r="GB254" i="30"/>
  <c r="CS254" i="30"/>
  <c r="EX254" i="30"/>
  <c r="HO255" i="30"/>
  <c r="HS255" i="30" s="1"/>
  <c r="GA255" i="30"/>
  <c r="FO255" i="30"/>
  <c r="EK255" i="30"/>
  <c r="CB255" i="30"/>
  <c r="GN255" i="30"/>
  <c r="CY255" i="30"/>
  <c r="V255" i="30"/>
  <c r="GW255" i="30"/>
  <c r="DI255" i="30"/>
  <c r="AL255" i="30"/>
  <c r="AS255" i="30" s="1"/>
  <c r="HF255" i="30"/>
  <c r="EU255" i="30"/>
  <c r="EJ255" i="30"/>
  <c r="EL255" i="30" s="1"/>
  <c r="DS255" i="30"/>
  <c r="EY255" i="30"/>
  <c r="ET255" i="30"/>
  <c r="EV255" i="30" s="1"/>
  <c r="L242" i="30"/>
  <c r="AL242" i="30" s="1"/>
  <c r="AM242" i="30" s="1"/>
  <c r="AQ242" i="30" s="1"/>
  <c r="BJ242" i="30"/>
  <c r="BN242" i="30" s="1"/>
  <c r="BW242" i="30"/>
  <c r="CB242" i="30"/>
  <c r="CF242" i="30"/>
  <c r="CM242" i="30" s="1"/>
  <c r="CS242" i="30"/>
  <c r="DX242" i="30"/>
  <c r="EK242" i="30"/>
  <c r="ES242" i="30"/>
  <c r="EW242" i="30"/>
  <c r="FO242" i="30"/>
  <c r="GA242" i="30"/>
  <c r="GE242" i="30"/>
  <c r="GM242" i="30"/>
  <c r="GQ242" i="30"/>
  <c r="GY242" i="30"/>
  <c r="HO242" i="30"/>
  <c r="HS242" i="30" s="1"/>
  <c r="N243" i="30"/>
  <c r="U243" i="30"/>
  <c r="CG243" i="30"/>
  <c r="DC243" i="30"/>
  <c r="EX243" i="30"/>
  <c r="EP243" i="30" s="1"/>
  <c r="FP243" i="30"/>
  <c r="FT243" i="30"/>
  <c r="GB243" i="30"/>
  <c r="GF243" i="30"/>
  <c r="GV243" i="30"/>
  <c r="HH243" i="30"/>
  <c r="HP243" i="30"/>
  <c r="J244" i="30"/>
  <c r="Q244" i="30"/>
  <c r="BI244" i="30"/>
  <c r="BP244" i="30" s="1"/>
  <c r="CM244" i="30"/>
  <c r="DD244" i="30"/>
  <c r="DM244" i="30"/>
  <c r="EI244" i="30"/>
  <c r="EM244" i="30"/>
  <c r="FM244" i="30"/>
  <c r="FY244" i="30"/>
  <c r="GG244" i="30"/>
  <c r="GC244" i="30" s="1"/>
  <c r="GS244" i="30"/>
  <c r="HE244" i="30"/>
  <c r="HI244" i="30"/>
  <c r="HB244" i="30" s="1"/>
  <c r="HQ244" i="30"/>
  <c r="L245" i="30"/>
  <c r="BJ245" i="30"/>
  <c r="BV245" i="30"/>
  <c r="DN245" i="30"/>
  <c r="DS245" i="30"/>
  <c r="DW245" i="30"/>
  <c r="EA245" i="30"/>
  <c r="DZ245" i="30" s="1"/>
  <c r="EE245" i="30" s="1"/>
  <c r="EJ245" i="30"/>
  <c r="EL245" i="30" s="1"/>
  <c r="EN245" i="30"/>
  <c r="FR245" i="30"/>
  <c r="GP245" i="30"/>
  <c r="HF245" i="30"/>
  <c r="HJ245" i="30" s="1"/>
  <c r="HN245" i="30"/>
  <c r="HR245" i="30"/>
  <c r="T246" i="30"/>
  <c r="S246" i="30" s="1"/>
  <c r="BW246" i="30"/>
  <c r="BX246" i="30" s="1"/>
  <c r="BY246" i="30" s="1"/>
  <c r="CF246" i="30"/>
  <c r="CM246" i="30" s="1"/>
  <c r="DX246" i="30"/>
  <c r="DY246" i="30" s="1"/>
  <c r="EW246" i="30"/>
  <c r="GQ246" i="30"/>
  <c r="HK246" i="30" s="1"/>
  <c r="N247" i="30"/>
  <c r="U247" i="30"/>
  <c r="S247" i="30" s="1"/>
  <c r="CG247" i="30"/>
  <c r="CY247" i="30"/>
  <c r="DC247" i="30"/>
  <c r="EL247" i="30"/>
  <c r="ET247" i="30"/>
  <c r="EV247" i="30" s="1"/>
  <c r="EX247" i="30"/>
  <c r="EP247" i="30" s="1"/>
  <c r="FT247" i="30"/>
  <c r="GF247" i="30"/>
  <c r="GJ247" i="30"/>
  <c r="GN247" i="30"/>
  <c r="GR247" i="30" s="1"/>
  <c r="GV247" i="30"/>
  <c r="HH247" i="30"/>
  <c r="HC247" i="30" s="1"/>
  <c r="J248" i="30"/>
  <c r="Q248" i="30"/>
  <c r="BI248" i="30"/>
  <c r="CM248" i="30"/>
  <c r="DD248" i="30"/>
  <c r="DM248" i="30"/>
  <c r="EI248" i="30"/>
  <c r="EM248" i="30"/>
  <c r="FM248" i="30"/>
  <c r="FY248" i="30"/>
  <c r="GG248" i="30"/>
  <c r="GC248" i="30" s="1"/>
  <c r="HE248" i="30"/>
  <c r="HI248" i="30"/>
  <c r="HQ248" i="30"/>
  <c r="HL248" i="30" s="1"/>
  <c r="L249" i="30"/>
  <c r="AL249" i="30" s="1"/>
  <c r="AM249" i="30" s="1"/>
  <c r="AQ249" i="30" s="1"/>
  <c r="S249" i="30"/>
  <c r="BJ249" i="30"/>
  <c r="BV249" i="30"/>
  <c r="DN249" i="30"/>
  <c r="DS249" i="30"/>
  <c r="DW249" i="30"/>
  <c r="EA249" i="30"/>
  <c r="DZ249" i="30" s="1"/>
  <c r="EE249" i="30" s="1"/>
  <c r="EJ249" i="30"/>
  <c r="EL249" i="30" s="1"/>
  <c r="EN249" i="30"/>
  <c r="EV249" i="30"/>
  <c r="FR249" i="30"/>
  <c r="GP249" i="30"/>
  <c r="HR249" i="30"/>
  <c r="EQ250" i="30"/>
  <c r="CU250" i="30"/>
  <c r="CV250" i="30" s="1"/>
  <c r="N251" i="30"/>
  <c r="CG251" i="30"/>
  <c r="CY251" i="30"/>
  <c r="EX251" i="30"/>
  <c r="GF251" i="30"/>
  <c r="GV251" i="30"/>
  <c r="GY252" i="30"/>
  <c r="GM252" i="30"/>
  <c r="GE252" i="30"/>
  <c r="EW252" i="30"/>
  <c r="ES252" i="30"/>
  <c r="CS252" i="30"/>
  <c r="CF252" i="30"/>
  <c r="HH252" i="30"/>
  <c r="GV252" i="30"/>
  <c r="GF252" i="30"/>
  <c r="GH252" i="30" s="1"/>
  <c r="FZ252" i="30" s="1"/>
  <c r="FT252" i="30"/>
  <c r="FS252" i="30" s="1"/>
  <c r="EX252" i="30"/>
  <c r="EP252" i="30" s="1"/>
  <c r="DC252" i="30"/>
  <c r="AS252" i="30"/>
  <c r="U252" i="30"/>
  <c r="N252" i="30"/>
  <c r="J252" i="30"/>
  <c r="FF252" i="30" s="1"/>
  <c r="FI252" i="30" s="1"/>
  <c r="EA252" i="30"/>
  <c r="DZ252" i="30" s="1"/>
  <c r="EE252" i="30" s="1"/>
  <c r="FR252" i="30"/>
  <c r="GP252" i="30"/>
  <c r="HN252" i="30"/>
  <c r="HI253" i="30"/>
  <c r="GZ253" i="30"/>
  <c r="GS253" i="30" s="1"/>
  <c r="CT253" i="30"/>
  <c r="CU253" i="30" s="1"/>
  <c r="CG253" i="30"/>
  <c r="FR253" i="30"/>
  <c r="HR253" i="30"/>
  <c r="DD253" i="30"/>
  <c r="J253" i="30"/>
  <c r="FF253" i="30" s="1"/>
  <c r="BW253" i="30"/>
  <c r="BX253" i="30" s="1"/>
  <c r="CF253" i="30"/>
  <c r="DX253" i="30"/>
  <c r="DY253" i="30" s="1"/>
  <c r="EW253" i="30"/>
  <c r="GQ253" i="30"/>
  <c r="HQ254" i="30"/>
  <c r="HL254" i="30" s="1"/>
  <c r="HE254" i="30"/>
  <c r="GG254" i="30"/>
  <c r="GC254" i="30" s="1"/>
  <c r="FY254" i="30"/>
  <c r="FM254" i="30"/>
  <c r="EN254" i="30"/>
  <c r="EA254" i="30"/>
  <c r="DZ254" i="30" s="1"/>
  <c r="EE254" i="30" s="1"/>
  <c r="DW254" i="30"/>
  <c r="BV254" i="30"/>
  <c r="L254" i="30"/>
  <c r="AL254" i="30" s="1"/>
  <c r="GV254" i="30"/>
  <c r="GF254" i="30"/>
  <c r="GH254" i="30" s="1"/>
  <c r="EI254" i="30"/>
  <c r="U254" i="30"/>
  <c r="GY254" i="30"/>
  <c r="EW254" i="30"/>
  <c r="DC254" i="30"/>
  <c r="CF254" i="30"/>
  <c r="CM254" i="30" s="1"/>
  <c r="Q254" i="30"/>
  <c r="HN254" i="30"/>
  <c r="HH254" i="30"/>
  <c r="HB254" i="30" s="1"/>
  <c r="GM254" i="30"/>
  <c r="FR254" i="30"/>
  <c r="DM254" i="30"/>
  <c r="BI254" i="30"/>
  <c r="N254" i="30"/>
  <c r="FC254" i="30"/>
  <c r="FH254" i="30" s="1"/>
  <c r="EZ254" i="30" s="1"/>
  <c r="FT254" i="30"/>
  <c r="FS254" i="30" s="1"/>
  <c r="GP254" i="30"/>
  <c r="GJ254" i="30" s="1"/>
  <c r="HG255" i="30"/>
  <c r="GX255" i="30"/>
  <c r="GB255" i="30"/>
  <c r="FP255" i="30"/>
  <c r="HP255" i="30"/>
  <c r="GO255" i="30"/>
  <c r="HG258" i="30"/>
  <c r="GX258" i="30"/>
  <c r="GO258" i="30"/>
  <c r="GB258" i="30"/>
  <c r="HP258" i="30"/>
  <c r="FP258" i="30"/>
  <c r="T242" i="30"/>
  <c r="BP242" i="30"/>
  <c r="CG242" i="30"/>
  <c r="CK242" i="30" s="1"/>
  <c r="CT242" i="30"/>
  <c r="CY242" i="30"/>
  <c r="DC242" i="30"/>
  <c r="EL242" i="30"/>
  <c r="ET242" i="30"/>
  <c r="EX242" i="30"/>
  <c r="FT242" i="30"/>
  <c r="GF242" i="30"/>
  <c r="GH242" i="30" s="1"/>
  <c r="FZ242" i="30" s="1"/>
  <c r="GJ242" i="30"/>
  <c r="GV242" i="30"/>
  <c r="Q243" i="30"/>
  <c r="BI243" i="30"/>
  <c r="BP243" i="30" s="1"/>
  <c r="DM243" i="30"/>
  <c r="EI243" i="30"/>
  <c r="EM243" i="30"/>
  <c r="EF243" i="30" s="1"/>
  <c r="FM243" i="30"/>
  <c r="FY243" i="30"/>
  <c r="GG243" i="30"/>
  <c r="GC243" i="30" s="1"/>
  <c r="HE243" i="30"/>
  <c r="L244" i="30"/>
  <c r="AM244" i="30"/>
  <c r="AQ244" i="30" s="1"/>
  <c r="BJ244" i="30"/>
  <c r="BV244" i="30"/>
  <c r="DN244" i="30"/>
  <c r="DW244" i="30"/>
  <c r="EA244" i="30"/>
  <c r="DZ244" i="30" s="1"/>
  <c r="EE244" i="30" s="1"/>
  <c r="EN244" i="30"/>
  <c r="FR244" i="30"/>
  <c r="GP244" i="30"/>
  <c r="T245" i="30"/>
  <c r="S245" i="30" s="1"/>
  <c r="BW245" i="30"/>
  <c r="CB245" i="30"/>
  <c r="CF245" i="30"/>
  <c r="CS245" i="30"/>
  <c r="DX245" i="30"/>
  <c r="EK245" i="30"/>
  <c r="ES245" i="30"/>
  <c r="EW245" i="30"/>
  <c r="EP245" i="30" s="1"/>
  <c r="FO245" i="30"/>
  <c r="GA245" i="30"/>
  <c r="GE245" i="30"/>
  <c r="GM245" i="30"/>
  <c r="GY245" i="30"/>
  <c r="CG246" i="30"/>
  <c r="CT246" i="30"/>
  <c r="CU246" i="30" s="1"/>
  <c r="CV246" i="30" s="1"/>
  <c r="EP246" i="30"/>
  <c r="Q247" i="30"/>
  <c r="V247" i="30"/>
  <c r="AL247" i="30"/>
  <c r="AM247" i="30" s="1"/>
  <c r="AQ247" i="30" s="1"/>
  <c r="BI247" i="30"/>
  <c r="CM247" i="30"/>
  <c r="DI247" i="30"/>
  <c r="DM247" i="30"/>
  <c r="EE247" i="30"/>
  <c r="EI247" i="30"/>
  <c r="EM247" i="30"/>
  <c r="EU247" i="30"/>
  <c r="EY247" i="30"/>
  <c r="FM247" i="30"/>
  <c r="FY247" i="30"/>
  <c r="GG247" i="30"/>
  <c r="GC247" i="30" s="1"/>
  <c r="GS247" i="30"/>
  <c r="GU247" i="30" s="1"/>
  <c r="HE247" i="30"/>
  <c r="L248" i="30"/>
  <c r="AL248" i="30" s="1"/>
  <c r="S248" i="30"/>
  <c r="BJ248" i="30"/>
  <c r="BV248" i="30"/>
  <c r="DN248" i="30"/>
  <c r="DW248" i="30"/>
  <c r="EA248" i="30"/>
  <c r="DZ248" i="30" s="1"/>
  <c r="EE248" i="30" s="1"/>
  <c r="EN248" i="30"/>
  <c r="FR248" i="30"/>
  <c r="GP248" i="30"/>
  <c r="GJ248" i="30" s="1"/>
  <c r="BP249" i="30"/>
  <c r="BW249" i="30"/>
  <c r="CB249" i="30"/>
  <c r="CF249" i="30"/>
  <c r="CS249" i="30"/>
  <c r="DX249" i="30"/>
  <c r="EK249" i="30"/>
  <c r="ES249" i="30"/>
  <c r="EW249" i="30"/>
  <c r="FO249" i="30"/>
  <c r="FS249" i="30"/>
  <c r="GE249" i="30"/>
  <c r="GM249" i="30"/>
  <c r="GQ249" i="30"/>
  <c r="GY249" i="30"/>
  <c r="FQ250" i="30"/>
  <c r="FN250" i="30"/>
  <c r="HF251" i="30"/>
  <c r="EV251" i="30"/>
  <c r="EJ251" i="30"/>
  <c r="EL251" i="30" s="1"/>
  <c r="DS251" i="30"/>
  <c r="HO251" i="30"/>
  <c r="HS251" i="30" s="1"/>
  <c r="GA251" i="30"/>
  <c r="FO251" i="30"/>
  <c r="EK251" i="30"/>
  <c r="CB251" i="30"/>
  <c r="Q251" i="30"/>
  <c r="AL251" i="30"/>
  <c r="AS251" i="30" s="1"/>
  <c r="DI251" i="30"/>
  <c r="EI251" i="30"/>
  <c r="EY251" i="30"/>
  <c r="FY251" i="30"/>
  <c r="GG251" i="30"/>
  <c r="GC251" i="30" s="1"/>
  <c r="GW251" i="30"/>
  <c r="HA251" i="30" s="1"/>
  <c r="HE251" i="30"/>
  <c r="GQ252" i="30"/>
  <c r="GJ252" i="30" s="1"/>
  <c r="DX252" i="30"/>
  <c r="BW252" i="30"/>
  <c r="T252" i="30"/>
  <c r="GZ252" i="30"/>
  <c r="GS252" i="30" s="1"/>
  <c r="CT252" i="30"/>
  <c r="CG252" i="30"/>
  <c r="BI252" i="30"/>
  <c r="BP252" i="30" s="1"/>
  <c r="CM252" i="30"/>
  <c r="DD252" i="30"/>
  <c r="DM252" i="30"/>
  <c r="EM252" i="30"/>
  <c r="EF252" i="30" s="1"/>
  <c r="FM252" i="30"/>
  <c r="HI252" i="30"/>
  <c r="HB252" i="30" s="1"/>
  <c r="HQ252" i="30"/>
  <c r="HF253" i="30"/>
  <c r="GN253" i="30"/>
  <c r="ET253" i="30"/>
  <c r="CY253" i="30"/>
  <c r="GW253" i="30"/>
  <c r="EY253" i="30"/>
  <c r="EU253" i="30"/>
  <c r="EE253" i="30"/>
  <c r="DI253" i="30"/>
  <c r="AL253" i="30"/>
  <c r="AS253" i="30" s="1"/>
  <c r="V253" i="30"/>
  <c r="DS253" i="30"/>
  <c r="EJ253" i="30"/>
  <c r="EL253" i="30" s="1"/>
  <c r="CG254" i="30"/>
  <c r="EM254" i="30"/>
  <c r="GO256" i="30"/>
  <c r="HP256" i="30"/>
  <c r="GX256" i="30"/>
  <c r="GB256" i="30"/>
  <c r="HG256" i="30"/>
  <c r="FP256" i="30"/>
  <c r="L250" i="30"/>
  <c r="AL250" i="30" s="1"/>
  <c r="S250" i="30"/>
  <c r="BJ250" i="30"/>
  <c r="BV250" i="30"/>
  <c r="DN250" i="30"/>
  <c r="DW250" i="30"/>
  <c r="EA250" i="30"/>
  <c r="DZ250" i="30" s="1"/>
  <c r="EE250" i="30" s="1"/>
  <c r="EN250" i="30"/>
  <c r="FR250" i="30"/>
  <c r="FJ250" i="30" s="1"/>
  <c r="GP250" i="30"/>
  <c r="HB250" i="30"/>
  <c r="HD250" i="30" s="1"/>
  <c r="HN250" i="30"/>
  <c r="HR250" i="30"/>
  <c r="HL250" i="30" s="1"/>
  <c r="T251" i="30"/>
  <c r="BW251" i="30"/>
  <c r="DX251" i="30"/>
  <c r="GQ251" i="30"/>
  <c r="GJ251" i="30" s="1"/>
  <c r="CY252" i="30"/>
  <c r="EL252" i="30"/>
  <c r="ET252" i="30"/>
  <c r="GN252" i="30"/>
  <c r="HQ253" i="30"/>
  <c r="HL253" i="30" s="1"/>
  <c r="HE253" i="30"/>
  <c r="Q253" i="30"/>
  <c r="BI253" i="30"/>
  <c r="CM253" i="30"/>
  <c r="DM253" i="30"/>
  <c r="EI253" i="30"/>
  <c r="EM253" i="30"/>
  <c r="EF253" i="30" s="1"/>
  <c r="FM253" i="30"/>
  <c r="FY253" i="30"/>
  <c r="GG253" i="30"/>
  <c r="GC253" i="30" s="1"/>
  <c r="HB253" i="30"/>
  <c r="Q255" i="30"/>
  <c r="BV255" i="30"/>
  <c r="DE255" i="30"/>
  <c r="DF255" i="30" s="1"/>
  <c r="DW255" i="30"/>
  <c r="EI255" i="30"/>
  <c r="EN255" i="30"/>
  <c r="FT255" i="30"/>
  <c r="FY255" i="30"/>
  <c r="HI256" i="30"/>
  <c r="DD256" i="30"/>
  <c r="DE256" i="30" s="1"/>
  <c r="DF256" i="30" s="1"/>
  <c r="L256" i="30"/>
  <c r="T256" i="30"/>
  <c r="AL256" i="30"/>
  <c r="AS256" i="30" s="1"/>
  <c r="BN256" i="30"/>
  <c r="CK256" i="30"/>
  <c r="DN256" i="30"/>
  <c r="EK256" i="30"/>
  <c r="EP256" i="30"/>
  <c r="GF256" i="30"/>
  <c r="GQ256" i="30"/>
  <c r="GV256" i="30"/>
  <c r="HR256" i="30"/>
  <c r="N257" i="30"/>
  <c r="BI257" i="30"/>
  <c r="BP257" i="30" s="1"/>
  <c r="CG257" i="30"/>
  <c r="EA257" i="30"/>
  <c r="DZ257" i="30" s="1"/>
  <c r="EE257" i="30" s="1"/>
  <c r="EM257" i="30"/>
  <c r="EX257" i="30"/>
  <c r="FM257" i="30"/>
  <c r="FR257" i="30"/>
  <c r="GX257" i="30"/>
  <c r="HN257" i="30"/>
  <c r="GY258" i="30"/>
  <c r="GM258" i="30"/>
  <c r="GE258" i="30"/>
  <c r="FS258" i="30"/>
  <c r="EW258" i="30"/>
  <c r="HN258" i="30"/>
  <c r="GP258" i="30"/>
  <c r="FR258" i="30"/>
  <c r="FJ258" i="30" s="1"/>
  <c r="EN258" i="30"/>
  <c r="HQ258" i="30"/>
  <c r="HE258" i="30"/>
  <c r="GG258" i="30"/>
  <c r="GC258" i="30" s="1"/>
  <c r="FY258" i="30"/>
  <c r="FM258" i="30"/>
  <c r="EM258" i="30"/>
  <c r="EI258" i="30"/>
  <c r="DM258" i="30"/>
  <c r="CM258" i="30"/>
  <c r="U258" i="30"/>
  <c r="N258" i="30"/>
  <c r="BW258" i="30"/>
  <c r="CT258" i="30"/>
  <c r="DS258" i="30"/>
  <c r="EK258" i="30"/>
  <c r="ES258" i="30"/>
  <c r="GF258" i="30"/>
  <c r="GV258" i="30"/>
  <c r="GW259" i="30"/>
  <c r="EY259" i="30"/>
  <c r="EU259" i="30"/>
  <c r="DI259" i="30"/>
  <c r="GN259" i="30"/>
  <c r="ET259" i="30"/>
  <c r="EV259" i="30" s="1"/>
  <c r="EL259" i="30"/>
  <c r="CY259" i="30"/>
  <c r="HO259" i="30"/>
  <c r="HS259" i="30" s="1"/>
  <c r="GA259" i="30"/>
  <c r="FO259" i="30"/>
  <c r="EK259" i="30"/>
  <c r="CB259" i="30"/>
  <c r="BV259" i="30"/>
  <c r="HP262" i="30"/>
  <c r="GB262" i="30"/>
  <c r="FP262" i="30"/>
  <c r="GO262" i="30"/>
  <c r="GX262" i="30"/>
  <c r="HG262" i="30"/>
  <c r="GY255" i="30"/>
  <c r="GM255" i="30"/>
  <c r="GE255" i="30"/>
  <c r="FS255" i="30"/>
  <c r="EW255" i="30"/>
  <c r="ES255" i="30"/>
  <c r="CS255" i="30"/>
  <c r="CF255" i="30"/>
  <c r="S255" i="30"/>
  <c r="L255" i="30"/>
  <c r="DM255" i="30"/>
  <c r="GF255" i="30"/>
  <c r="GH255" i="30" s="1"/>
  <c r="FZ255" i="30" s="1"/>
  <c r="GP255" i="30"/>
  <c r="GV255" i="30"/>
  <c r="HQ255" i="30"/>
  <c r="GW256" i="30"/>
  <c r="EY256" i="30"/>
  <c r="EU256" i="30"/>
  <c r="EE256" i="30"/>
  <c r="DI256" i="30"/>
  <c r="V256" i="30"/>
  <c r="BO256" i="30"/>
  <c r="BF256" i="30" s="1"/>
  <c r="CL256" i="30"/>
  <c r="Q257" i="30"/>
  <c r="BV257" i="30"/>
  <c r="DW257" i="30"/>
  <c r="EI257" i="30"/>
  <c r="EN257" i="30"/>
  <c r="FT257" i="30"/>
  <c r="FS257" i="30" s="1"/>
  <c r="FJ257" i="30" s="1"/>
  <c r="FY257" i="30"/>
  <c r="GO257" i="30"/>
  <c r="HP257" i="30"/>
  <c r="GQ258" i="30"/>
  <c r="HR258" i="30"/>
  <c r="HI258" i="30"/>
  <c r="DD258" i="30"/>
  <c r="DE258" i="30" s="1"/>
  <c r="L258" i="30"/>
  <c r="BL258" i="30" s="1"/>
  <c r="T258" i="30"/>
  <c r="DN258" i="30"/>
  <c r="FN258" i="30"/>
  <c r="FQ258" i="30"/>
  <c r="GZ258" i="30"/>
  <c r="GO259" i="30"/>
  <c r="HP259" i="30"/>
  <c r="GB259" i="30"/>
  <c r="FP259" i="30"/>
  <c r="HG259" i="30"/>
  <c r="HJ259" i="30" s="1"/>
  <c r="V259" i="30"/>
  <c r="BI259" i="30"/>
  <c r="BP259" i="30" s="1"/>
  <c r="GP259" i="30"/>
  <c r="GJ259" i="30" s="1"/>
  <c r="GN260" i="30"/>
  <c r="ET260" i="30"/>
  <c r="EV260" i="30" s="1"/>
  <c r="HO260" i="30"/>
  <c r="HS260" i="30" s="1"/>
  <c r="GA260" i="30"/>
  <c r="FO260" i="30"/>
  <c r="EK260" i="30"/>
  <c r="CB260" i="30"/>
  <c r="HF260" i="30"/>
  <c r="EJ260" i="30"/>
  <c r="EL260" i="30" s="1"/>
  <c r="DS260" i="30"/>
  <c r="V260" i="30"/>
  <c r="GW260" i="30"/>
  <c r="EY260" i="30"/>
  <c r="EU260" i="30"/>
  <c r="DI260" i="30"/>
  <c r="GN256" i="30"/>
  <c r="HO256" i="30"/>
  <c r="HS256" i="30" s="1"/>
  <c r="GY257" i="30"/>
  <c r="GM257" i="30"/>
  <c r="GE257" i="30"/>
  <c r="EW257" i="30"/>
  <c r="EP257" i="30" s="1"/>
  <c r="ES257" i="30"/>
  <c r="CS257" i="30"/>
  <c r="CF257" i="30"/>
  <c r="CM257" i="30" s="1"/>
  <c r="L257" i="30"/>
  <c r="AL257" i="30" s="1"/>
  <c r="DM257" i="30"/>
  <c r="FP257" i="30"/>
  <c r="GF257" i="30"/>
  <c r="GP257" i="30"/>
  <c r="GJ257" i="30" s="1"/>
  <c r="GV257" i="30"/>
  <c r="HQ257" i="30"/>
  <c r="HO258" i="30"/>
  <c r="HS258" i="30" s="1"/>
  <c r="GA258" i="30"/>
  <c r="FO258" i="30"/>
  <c r="HF258" i="30"/>
  <c r="EV258" i="30"/>
  <c r="EJ258" i="30"/>
  <c r="EL258" i="30" s="1"/>
  <c r="GW258" i="30"/>
  <c r="HA258" i="30" s="1"/>
  <c r="EY258" i="30"/>
  <c r="EU258" i="30"/>
  <c r="EE258" i="30"/>
  <c r="DI258" i="30"/>
  <c r="V258" i="30"/>
  <c r="CI258" i="30"/>
  <c r="CN258" i="30" s="1"/>
  <c r="GN258" i="30"/>
  <c r="HQ259" i="30"/>
  <c r="HL259" i="30" s="1"/>
  <c r="HE259" i="30"/>
  <c r="GG259" i="30"/>
  <c r="GC259" i="30" s="1"/>
  <c r="FY259" i="30"/>
  <c r="FM259" i="30"/>
  <c r="EM259" i="30"/>
  <c r="EI259" i="30"/>
  <c r="DM259" i="30"/>
  <c r="U259" i="30"/>
  <c r="N259" i="30"/>
  <c r="HH259" i="30"/>
  <c r="HB259" i="30" s="1"/>
  <c r="GV259" i="30"/>
  <c r="GF259" i="30"/>
  <c r="FT259" i="30"/>
  <c r="FS259" i="30" s="1"/>
  <c r="EX259" i="30"/>
  <c r="DC259" i="30"/>
  <c r="CG259" i="30"/>
  <c r="HK259" i="30"/>
  <c r="GY259" i="30"/>
  <c r="GS259" i="30" s="1"/>
  <c r="GM259" i="30"/>
  <c r="GE259" i="30"/>
  <c r="EW259" i="30"/>
  <c r="ES259" i="30"/>
  <c r="CS259" i="30"/>
  <c r="CF259" i="30"/>
  <c r="CM259" i="30" s="1"/>
  <c r="L259" i="30"/>
  <c r="AL259" i="30" s="1"/>
  <c r="AM259" i="30" s="1"/>
  <c r="AQ259" i="30" s="1"/>
  <c r="DW259" i="30"/>
  <c r="EN259" i="30"/>
  <c r="HF263" i="30"/>
  <c r="EJ263" i="30"/>
  <c r="DS263" i="30"/>
  <c r="AL263" i="30"/>
  <c r="AM263" i="30" s="1"/>
  <c r="AQ263" i="30" s="1"/>
  <c r="GW263" i="30"/>
  <c r="DI263" i="30"/>
  <c r="GA263" i="30"/>
  <c r="EU263" i="30"/>
  <c r="EK263" i="30"/>
  <c r="L263" i="30"/>
  <c r="FO263" i="30"/>
  <c r="EY263" i="30"/>
  <c r="ET263" i="30"/>
  <c r="HO263" i="30"/>
  <c r="HS263" i="30" s="1"/>
  <c r="GN263" i="30"/>
  <c r="CY263" i="30"/>
  <c r="CB263" i="30"/>
  <c r="N263" i="30"/>
  <c r="GN267" i="30"/>
  <c r="ET267" i="30"/>
  <c r="HO267" i="30"/>
  <c r="HS267" i="30" s="1"/>
  <c r="GA267" i="30"/>
  <c r="FO267" i="30"/>
  <c r="EK267" i="30"/>
  <c r="HF267" i="30"/>
  <c r="EJ267" i="30"/>
  <c r="DS267" i="30"/>
  <c r="AL267" i="30"/>
  <c r="AM267" i="30" s="1"/>
  <c r="AQ267" i="30" s="1"/>
  <c r="EY267" i="30"/>
  <c r="CY267" i="30"/>
  <c r="CB267" i="30"/>
  <c r="N267" i="30"/>
  <c r="GW267" i="30"/>
  <c r="DI267" i="30"/>
  <c r="EU267" i="30"/>
  <c r="L267" i="30"/>
  <c r="Q250" i="30"/>
  <c r="BI250" i="30"/>
  <c r="CM250" i="30"/>
  <c r="DD250" i="30"/>
  <c r="DE250" i="30" s="1"/>
  <c r="DM250" i="30"/>
  <c r="EI250" i="30"/>
  <c r="EM250" i="30"/>
  <c r="FM250" i="30"/>
  <c r="FY250" i="30"/>
  <c r="GG250" i="30"/>
  <c r="GC250" i="30" s="1"/>
  <c r="GS250" i="30"/>
  <c r="HE250" i="30"/>
  <c r="BJ251" i="30"/>
  <c r="DN251" i="30"/>
  <c r="CB252" i="30"/>
  <c r="EK252" i="30"/>
  <c r="EO252" i="30" s="1"/>
  <c r="FO252" i="30"/>
  <c r="GA252" i="30"/>
  <c r="N253" i="30"/>
  <c r="U253" i="30"/>
  <c r="DC253" i="30"/>
  <c r="EX253" i="30"/>
  <c r="FT253" i="30"/>
  <c r="GF253" i="30"/>
  <c r="GJ253" i="30"/>
  <c r="GV253" i="30"/>
  <c r="N255" i="30"/>
  <c r="BI255" i="30"/>
  <c r="BP255" i="30" s="1"/>
  <c r="CG255" i="30"/>
  <c r="CK255" i="30" s="1"/>
  <c r="CM255" i="30"/>
  <c r="EA255" i="30"/>
  <c r="DZ255" i="30" s="1"/>
  <c r="EE255" i="30" s="1"/>
  <c r="EM255" i="30"/>
  <c r="EF255" i="30" s="1"/>
  <c r="EX255" i="30"/>
  <c r="FM255" i="30"/>
  <c r="FR255" i="30"/>
  <c r="FJ255" i="30" s="1"/>
  <c r="GS255" i="30"/>
  <c r="HN255" i="30"/>
  <c r="HQ256" i="30"/>
  <c r="HL256" i="30" s="1"/>
  <c r="HE256" i="30"/>
  <c r="GG256" i="30"/>
  <c r="GC256" i="30" s="1"/>
  <c r="FY256" i="30"/>
  <c r="FM256" i="30"/>
  <c r="EM256" i="30"/>
  <c r="EF256" i="30" s="1"/>
  <c r="EI256" i="30"/>
  <c r="DM256" i="30"/>
  <c r="CM256" i="30"/>
  <c r="U256" i="30"/>
  <c r="S256" i="30" s="1"/>
  <c r="N256" i="30"/>
  <c r="BW256" i="30"/>
  <c r="BX256" i="30" s="1"/>
  <c r="CT256" i="30"/>
  <c r="CU256" i="30" s="1"/>
  <c r="DS256" i="30"/>
  <c r="DX256" i="30"/>
  <c r="DY256" i="30" s="1"/>
  <c r="EJ256" i="30"/>
  <c r="EL256" i="30" s="1"/>
  <c r="ET256" i="30"/>
  <c r="EV256" i="30" s="1"/>
  <c r="FO256" i="30"/>
  <c r="FT256" i="30"/>
  <c r="GE256" i="30"/>
  <c r="GP256" i="30"/>
  <c r="HK256" i="30" s="1"/>
  <c r="GZ256" i="30"/>
  <c r="HF256" i="30"/>
  <c r="U257" i="30"/>
  <c r="EQ257" i="30" s="1"/>
  <c r="DC257" i="30"/>
  <c r="GB257" i="30"/>
  <c r="GG257" i="30"/>
  <c r="GC257" i="30" s="1"/>
  <c r="HH257" i="30"/>
  <c r="HC257" i="30" s="1"/>
  <c r="Q258" i="30"/>
  <c r="BJ258" i="30"/>
  <c r="BN258" i="30" s="1"/>
  <c r="BP258" i="30"/>
  <c r="BV258" i="30"/>
  <c r="CB258" i="30"/>
  <c r="CG258" i="30"/>
  <c r="CL258" i="30" s="1"/>
  <c r="CC258" i="30" s="1"/>
  <c r="CS258" i="30"/>
  <c r="CY258" i="30"/>
  <c r="DW258" i="30"/>
  <c r="EP258" i="30"/>
  <c r="HH258" i="30"/>
  <c r="HB258" i="30" s="1"/>
  <c r="Q259" i="30"/>
  <c r="EA259" i="30"/>
  <c r="DZ259" i="30" s="1"/>
  <c r="EE259" i="30" s="1"/>
  <c r="FR259" i="30"/>
  <c r="GX259" i="30"/>
  <c r="HP260" i="30"/>
  <c r="GB260" i="30"/>
  <c r="FP260" i="30"/>
  <c r="HG260" i="30"/>
  <c r="GX260" i="30"/>
  <c r="GO260" i="30"/>
  <c r="BJ254" i="30"/>
  <c r="DN254" i="30"/>
  <c r="BJ255" i="30"/>
  <c r="BN255" i="30" s="1"/>
  <c r="BW255" i="30"/>
  <c r="DX255" i="30"/>
  <c r="BJ257" i="30"/>
  <c r="BN257" i="30" s="1"/>
  <c r="BW257" i="30"/>
  <c r="CK257" i="30"/>
  <c r="DX257" i="30"/>
  <c r="BJ259" i="30"/>
  <c r="BN259" i="30" s="1"/>
  <c r="BW259" i="30"/>
  <c r="CK259" i="30"/>
  <c r="DX259" i="30"/>
  <c r="N260" i="30"/>
  <c r="U260" i="30"/>
  <c r="DD260" i="30"/>
  <c r="DE260" i="30" s="1"/>
  <c r="DM260" i="30"/>
  <c r="EI260" i="30"/>
  <c r="EM260" i="30"/>
  <c r="FM260" i="30"/>
  <c r="FQ260" i="30"/>
  <c r="FY260" i="30"/>
  <c r="GG260" i="30"/>
  <c r="GC260" i="30" s="1"/>
  <c r="HE260" i="30"/>
  <c r="HI260" i="30"/>
  <c r="HB260" i="30" s="1"/>
  <c r="HQ260" i="30"/>
  <c r="L261" i="30"/>
  <c r="AL261" i="30" s="1"/>
  <c r="AM261" i="30" s="1"/>
  <c r="AQ261" i="30" s="1"/>
  <c r="BJ261" i="30"/>
  <c r="BN261" i="30" s="1"/>
  <c r="BW261" i="30"/>
  <c r="CB261" i="30"/>
  <c r="CF261" i="30"/>
  <c r="CS261" i="30"/>
  <c r="DX261" i="30"/>
  <c r="EK261" i="30"/>
  <c r="ES261" i="30"/>
  <c r="EW261" i="30"/>
  <c r="FO261" i="30"/>
  <c r="GA261" i="30"/>
  <c r="GE261" i="30"/>
  <c r="GM261" i="30"/>
  <c r="GY261" i="30"/>
  <c r="GT261" i="30" s="1"/>
  <c r="HG261" i="30"/>
  <c r="HJ261" i="30" s="1"/>
  <c r="HO261" i="30"/>
  <c r="HS261" i="30" s="1"/>
  <c r="N262" i="30"/>
  <c r="U262" i="30"/>
  <c r="DD262" i="30"/>
  <c r="DE262" i="30" s="1"/>
  <c r="DF262" i="30" s="1"/>
  <c r="DI262" i="30"/>
  <c r="DM262" i="30"/>
  <c r="EI262" i="30"/>
  <c r="EM262" i="30"/>
  <c r="GA262" i="30"/>
  <c r="GG262" i="30"/>
  <c r="GC262" i="30" s="1"/>
  <c r="GQ262" i="30"/>
  <c r="GW262" i="30"/>
  <c r="HR262" i="30"/>
  <c r="BJ263" i="30"/>
  <c r="BN263" i="30" s="1"/>
  <c r="CG263" i="30"/>
  <c r="CK263" i="30" s="1"/>
  <c r="DD263" i="30"/>
  <c r="DE263" i="30" s="1"/>
  <c r="EM263" i="30"/>
  <c r="FS263" i="30"/>
  <c r="HI263" i="30"/>
  <c r="HB263" i="30" s="1"/>
  <c r="HH264" i="30"/>
  <c r="GV264" i="30"/>
  <c r="GF264" i="30"/>
  <c r="GH264" i="30" s="1"/>
  <c r="FZ264" i="30" s="1"/>
  <c r="FT264" i="30"/>
  <c r="EX264" i="30"/>
  <c r="DC264" i="30"/>
  <c r="L264" i="30"/>
  <c r="BW264" i="30"/>
  <c r="BX264" i="30" s="1"/>
  <c r="BY264" i="30" s="1"/>
  <c r="DM264" i="30"/>
  <c r="DS264" i="30"/>
  <c r="EE264" i="30"/>
  <c r="EJ264" i="30"/>
  <c r="EU264" i="30"/>
  <c r="FO264" i="30"/>
  <c r="GE264" i="30"/>
  <c r="GP264" i="30"/>
  <c r="HF264" i="30"/>
  <c r="HQ264" i="30"/>
  <c r="HR265" i="30"/>
  <c r="DN265" i="30"/>
  <c r="DO265" i="30" s="1"/>
  <c r="DP265" i="30" s="1"/>
  <c r="BN265" i="30"/>
  <c r="J265" i="30"/>
  <c r="CF265" i="30"/>
  <c r="DE265" i="30"/>
  <c r="DI265" i="30"/>
  <c r="EW265" i="30"/>
  <c r="EP265" i="30" s="1"/>
  <c r="FQ265" i="30"/>
  <c r="J266" i="30"/>
  <c r="Q266" i="30"/>
  <c r="BJ266" i="30"/>
  <c r="BN266" i="30" s="1"/>
  <c r="BV266" i="30"/>
  <c r="CB266" i="30"/>
  <c r="CS266" i="30"/>
  <c r="DW266" i="30"/>
  <c r="EI266" i="30"/>
  <c r="EN266" i="30"/>
  <c r="ES266" i="30"/>
  <c r="EY266" i="30"/>
  <c r="FY266" i="30"/>
  <c r="GY266" i="30"/>
  <c r="HO266" i="30"/>
  <c r="HS266" i="30" s="1"/>
  <c r="T267" i="30"/>
  <c r="CU267" i="30"/>
  <c r="L268" i="30"/>
  <c r="CF268" i="30"/>
  <c r="EW268" i="30"/>
  <c r="GO269" i="30"/>
  <c r="HP269" i="30"/>
  <c r="GB269" i="30"/>
  <c r="FP269" i="30"/>
  <c r="HG269" i="30"/>
  <c r="GX269" i="30"/>
  <c r="GO271" i="30"/>
  <c r="HP271" i="30"/>
  <c r="GB271" i="30"/>
  <c r="FP271" i="30"/>
  <c r="HG271" i="30"/>
  <c r="GX271" i="30"/>
  <c r="Q260" i="30"/>
  <c r="BI260" i="30"/>
  <c r="BV260" i="30"/>
  <c r="DN260" i="30"/>
  <c r="DW260" i="30"/>
  <c r="EA260" i="30"/>
  <c r="DZ260" i="30" s="1"/>
  <c r="EE260" i="30" s="1"/>
  <c r="EN260" i="30"/>
  <c r="EF260" i="30" s="1"/>
  <c r="FR260" i="30"/>
  <c r="GP260" i="30"/>
  <c r="HN260" i="30"/>
  <c r="HR260" i="30"/>
  <c r="CG261" i="30"/>
  <c r="CK261" i="30" s="1"/>
  <c r="CY261" i="30"/>
  <c r="DC261" i="30"/>
  <c r="EL261" i="30"/>
  <c r="ET261" i="30"/>
  <c r="EV261" i="30" s="1"/>
  <c r="EX261" i="30"/>
  <c r="EP261" i="30" s="1"/>
  <c r="FP261" i="30"/>
  <c r="FT261" i="30"/>
  <c r="FS261" i="30" s="1"/>
  <c r="GB261" i="30"/>
  <c r="GF261" i="30"/>
  <c r="GN261" i="30"/>
  <c r="GV261" i="30"/>
  <c r="HH261" i="30"/>
  <c r="HB261" i="30" s="1"/>
  <c r="HP261" i="30"/>
  <c r="HH262" i="30"/>
  <c r="GV262" i="30"/>
  <c r="GF262" i="30"/>
  <c r="GH262" i="30" s="1"/>
  <c r="FZ262" i="30" s="1"/>
  <c r="FT262" i="30"/>
  <c r="EX262" i="30"/>
  <c r="Q262" i="30"/>
  <c r="V262" i="30"/>
  <c r="AL262" i="30"/>
  <c r="AM262" i="30" s="1"/>
  <c r="AQ262" i="30" s="1"/>
  <c r="BI262" i="30"/>
  <c r="BV262" i="30"/>
  <c r="DN262" i="30"/>
  <c r="DS262" i="30"/>
  <c r="DW262" i="30"/>
  <c r="EA262" i="30"/>
  <c r="DZ262" i="30" s="1"/>
  <c r="EE262" i="30" s="1"/>
  <c r="EJ262" i="30"/>
  <c r="EN262" i="30"/>
  <c r="EW262" i="30"/>
  <c r="FM262" i="30"/>
  <c r="FR262" i="30"/>
  <c r="GM262" i="30"/>
  <c r="HI262" i="30"/>
  <c r="HN262" i="30"/>
  <c r="BW263" i="30"/>
  <c r="CT263" i="30"/>
  <c r="CU263" i="30" s="1"/>
  <c r="DX263" i="30"/>
  <c r="GZ263" i="30"/>
  <c r="GS263" i="30" s="1"/>
  <c r="GZ264" i="30"/>
  <c r="GT264" i="30" s="1"/>
  <c r="CT264" i="30"/>
  <c r="CU264" i="30" s="1"/>
  <c r="CG264" i="30"/>
  <c r="CK264" i="30" s="1"/>
  <c r="T264" i="30"/>
  <c r="S264" i="30" s="1"/>
  <c r="AL264" i="30"/>
  <c r="AM264" i="30" s="1"/>
  <c r="AQ264" i="30" s="1"/>
  <c r="BN264" i="30"/>
  <c r="DI264" i="30"/>
  <c r="DN264" i="30"/>
  <c r="EK264" i="30"/>
  <c r="GA264" i="30"/>
  <c r="GQ264" i="30"/>
  <c r="HG264" i="30"/>
  <c r="HR264" i="30"/>
  <c r="HF265" i="30"/>
  <c r="EJ265" i="30"/>
  <c r="DS265" i="30"/>
  <c r="AL265" i="30"/>
  <c r="N265" i="30"/>
  <c r="CB265" i="30"/>
  <c r="CY265" i="30"/>
  <c r="FS265" i="30"/>
  <c r="GN265" i="30"/>
  <c r="HO265" i="30"/>
  <c r="HS265" i="30" s="1"/>
  <c r="HH266" i="30"/>
  <c r="GV266" i="30"/>
  <c r="GF266" i="30"/>
  <c r="FT266" i="30"/>
  <c r="FS266" i="30" s="1"/>
  <c r="EX266" i="30"/>
  <c r="DC266" i="30"/>
  <c r="BP266" i="30"/>
  <c r="L266" i="30"/>
  <c r="CI266" i="30" s="1"/>
  <c r="BW266" i="30"/>
  <c r="DM266" i="30"/>
  <c r="DS266" i="30"/>
  <c r="EJ266" i="30"/>
  <c r="EU266" i="30"/>
  <c r="FO266" i="30"/>
  <c r="GE266" i="30"/>
  <c r="GP266" i="30"/>
  <c r="GJ266" i="30" s="1"/>
  <c r="HF266" i="30"/>
  <c r="HQ266" i="30"/>
  <c r="GZ267" i="30"/>
  <c r="GQ267" i="30"/>
  <c r="EW267" i="30"/>
  <c r="EP267" i="30" s="1"/>
  <c r="DX267" i="30"/>
  <c r="HR267" i="30"/>
  <c r="HL267" i="30" s="1"/>
  <c r="DN267" i="30"/>
  <c r="DO267" i="30" s="1"/>
  <c r="J267" i="30"/>
  <c r="CF267" i="30"/>
  <c r="EM267" i="30"/>
  <c r="EK268" i="30"/>
  <c r="GA268" i="30"/>
  <c r="L260" i="30"/>
  <c r="AL260" i="30" s="1"/>
  <c r="S260" i="30"/>
  <c r="BJ260" i="30"/>
  <c r="BN260" i="30" s="1"/>
  <c r="BW260" i="30"/>
  <c r="CF260" i="30"/>
  <c r="CK260" i="30"/>
  <c r="CS260" i="30"/>
  <c r="DX260" i="30"/>
  <c r="ES260" i="30"/>
  <c r="EW260" i="30"/>
  <c r="EP260" i="30" s="1"/>
  <c r="FS260" i="30"/>
  <c r="GE260" i="30"/>
  <c r="GM260" i="30"/>
  <c r="GY260" i="30"/>
  <c r="N261" i="30"/>
  <c r="U261" i="30"/>
  <c r="AS261" i="30"/>
  <c r="CM261" i="30"/>
  <c r="DI261" i="30"/>
  <c r="DM261" i="30"/>
  <c r="EI261" i="30"/>
  <c r="EM261" i="30"/>
  <c r="EU261" i="30"/>
  <c r="EY261" i="30"/>
  <c r="FM261" i="30"/>
  <c r="FY261" i="30"/>
  <c r="GG261" i="30"/>
  <c r="GC261" i="30" s="1"/>
  <c r="GO261" i="30"/>
  <c r="GS261" i="30"/>
  <c r="GU261" i="30" s="1"/>
  <c r="HE261" i="30"/>
  <c r="HQ261" i="30"/>
  <c r="HL261" i="30" s="1"/>
  <c r="L262" i="30"/>
  <c r="S262" i="30"/>
  <c r="BJ262" i="30"/>
  <c r="BN262" i="30" s="1"/>
  <c r="BW262" i="30"/>
  <c r="CB262" i="30"/>
  <c r="CF262" i="30"/>
  <c r="CM262" i="30" s="1"/>
  <c r="CK262" i="30"/>
  <c r="CS262" i="30"/>
  <c r="DX262" i="30"/>
  <c r="EK262" i="30"/>
  <c r="ES262" i="30"/>
  <c r="EY262" i="30"/>
  <c r="FS262" i="30"/>
  <c r="FY262" i="30"/>
  <c r="GY262" i="30"/>
  <c r="GS262" i="30" s="1"/>
  <c r="HE262" i="30"/>
  <c r="T263" i="30"/>
  <c r="GH263" i="30"/>
  <c r="FZ263" i="30" s="1"/>
  <c r="GN264" i="30"/>
  <c r="ET264" i="30"/>
  <c r="EV264" i="30" s="1"/>
  <c r="EL264" i="30"/>
  <c r="CY264" i="30"/>
  <c r="N264" i="30"/>
  <c r="V264" i="30"/>
  <c r="BI264" i="30"/>
  <c r="BP264" i="30" s="1"/>
  <c r="CF264" i="30"/>
  <c r="DD264" i="30"/>
  <c r="EM264" i="30"/>
  <c r="EF264" i="30" s="1"/>
  <c r="EW264" i="30"/>
  <c r="FR264" i="30"/>
  <c r="HI264" i="30"/>
  <c r="HB264" i="30" s="1"/>
  <c r="S265" i="30"/>
  <c r="ET265" i="30"/>
  <c r="EV265" i="30" s="1"/>
  <c r="EY265" i="30"/>
  <c r="FO265" i="30"/>
  <c r="GZ266" i="30"/>
  <c r="CT266" i="30"/>
  <c r="CG266" i="30"/>
  <c r="CK266" i="30" s="1"/>
  <c r="T266" i="30"/>
  <c r="U266" i="30"/>
  <c r="AL266" i="30"/>
  <c r="DI266" i="30"/>
  <c r="DN266" i="30"/>
  <c r="EK266" i="30"/>
  <c r="GA266" i="30"/>
  <c r="GG266" i="30"/>
  <c r="GC266" i="30" s="1"/>
  <c r="GQ266" i="30"/>
  <c r="HR266" i="30"/>
  <c r="BJ267" i="30"/>
  <c r="BN267" i="30" s="1"/>
  <c r="CG267" i="30"/>
  <c r="CK267" i="30" s="1"/>
  <c r="DD267" i="30"/>
  <c r="DE267" i="30" s="1"/>
  <c r="GH267" i="30"/>
  <c r="FZ267" i="30" s="1"/>
  <c r="HI267" i="30"/>
  <c r="HR268" i="30"/>
  <c r="DN268" i="30"/>
  <c r="BN268" i="30"/>
  <c r="J268" i="30"/>
  <c r="HI268" i="30"/>
  <c r="DD268" i="30"/>
  <c r="GZ268" i="30"/>
  <c r="GS268" i="30" s="1"/>
  <c r="CT268" i="30"/>
  <c r="CG268" i="30"/>
  <c r="CK268" i="30" s="1"/>
  <c r="T268" i="30"/>
  <c r="BW268" i="30"/>
  <c r="DX268" i="30"/>
  <c r="HO270" i="30"/>
  <c r="HS270" i="30" s="1"/>
  <c r="GA270" i="30"/>
  <c r="FO270" i="30"/>
  <c r="EK270" i="30"/>
  <c r="CB270" i="30"/>
  <c r="L270" i="30"/>
  <c r="AL270" i="30" s="1"/>
  <c r="HF270" i="30"/>
  <c r="EJ270" i="30"/>
  <c r="DS270" i="30"/>
  <c r="GW270" i="30"/>
  <c r="EY270" i="30"/>
  <c r="EU270" i="30"/>
  <c r="DI270" i="30"/>
  <c r="GN270" i="30"/>
  <c r="ET270" i="30"/>
  <c r="CY270" i="30"/>
  <c r="GW274" i="30"/>
  <c r="HF274" i="30"/>
  <c r="EJ274" i="30"/>
  <c r="DS274" i="30"/>
  <c r="AL274" i="30"/>
  <c r="HO274" i="30"/>
  <c r="HS274" i="30" s="1"/>
  <c r="FO274" i="30"/>
  <c r="EY274" i="30"/>
  <c r="ET274" i="30"/>
  <c r="CY274" i="30"/>
  <c r="CB274" i="30"/>
  <c r="N274" i="30"/>
  <c r="GN274" i="30"/>
  <c r="DI274" i="30"/>
  <c r="GA274" i="30"/>
  <c r="EU274" i="30"/>
  <c r="EK274" i="30"/>
  <c r="L274" i="30"/>
  <c r="Q261" i="30"/>
  <c r="V261" i="30"/>
  <c r="BI261" i="30"/>
  <c r="BV261" i="30"/>
  <c r="DW261" i="30"/>
  <c r="EA261" i="30"/>
  <c r="DZ261" i="30" s="1"/>
  <c r="EE261" i="30" s="1"/>
  <c r="EN261" i="30"/>
  <c r="FR261" i="30"/>
  <c r="GP261" i="30"/>
  <c r="GN262" i="30"/>
  <c r="ET262" i="30"/>
  <c r="EV262" i="30" s="1"/>
  <c r="CY262" i="30"/>
  <c r="EL262" i="30"/>
  <c r="EU262" i="30"/>
  <c r="FO262" i="30"/>
  <c r="HF262" i="30"/>
  <c r="HL262" i="30"/>
  <c r="HR263" i="30"/>
  <c r="HL263" i="30" s="1"/>
  <c r="DN263" i="30"/>
  <c r="DO263" i="30" s="1"/>
  <c r="J263" i="30"/>
  <c r="CF263" i="30"/>
  <c r="EW263" i="30"/>
  <c r="EP263" i="30" s="1"/>
  <c r="HP264" i="30"/>
  <c r="GB264" i="30"/>
  <c r="FP264" i="30"/>
  <c r="DY264" i="30"/>
  <c r="EB264" i="30" s="1"/>
  <c r="GD264" i="30"/>
  <c r="FV264" i="30" s="1"/>
  <c r="GO264" i="30"/>
  <c r="HO264" i="30"/>
  <c r="HS264" i="30" s="1"/>
  <c r="EK265" i="30"/>
  <c r="EU265" i="30"/>
  <c r="GA265" i="30"/>
  <c r="GN266" i="30"/>
  <c r="ET266" i="30"/>
  <c r="CY266" i="30"/>
  <c r="N266" i="30"/>
  <c r="BL266" i="30"/>
  <c r="BQ266" i="30" s="1"/>
  <c r="CL266" i="30"/>
  <c r="CM266" i="30"/>
  <c r="EA266" i="30"/>
  <c r="DZ266" i="30" s="1"/>
  <c r="EE266" i="30" s="1"/>
  <c r="EM266" i="30"/>
  <c r="EW266" i="30"/>
  <c r="EP266" i="30" s="1"/>
  <c r="FM266" i="30"/>
  <c r="FR266" i="30"/>
  <c r="GM266" i="30"/>
  <c r="GS266" i="30"/>
  <c r="HI266" i="30"/>
  <c r="HN266" i="30"/>
  <c r="GS267" i="30"/>
  <c r="HF268" i="30"/>
  <c r="EJ268" i="30"/>
  <c r="DS268" i="30"/>
  <c r="AL268" i="30"/>
  <c r="AM268" i="30" s="1"/>
  <c r="AQ268" i="30" s="1"/>
  <c r="V268" i="30"/>
  <c r="GW268" i="30"/>
  <c r="EY268" i="30"/>
  <c r="EU268" i="30"/>
  <c r="DI268" i="30"/>
  <c r="GN268" i="30"/>
  <c r="ET268" i="30"/>
  <c r="CY268" i="30"/>
  <c r="CB268" i="30"/>
  <c r="CU268" i="30"/>
  <c r="CV268" i="30" s="1"/>
  <c r="HO268" i="30"/>
  <c r="HS268" i="30" s="1"/>
  <c r="GW269" i="30"/>
  <c r="HA269" i="30" s="1"/>
  <c r="EY269" i="30"/>
  <c r="EU269" i="30"/>
  <c r="DI269" i="30"/>
  <c r="GN269" i="30"/>
  <c r="ET269" i="30"/>
  <c r="EV269" i="30" s="1"/>
  <c r="CY269" i="30"/>
  <c r="HO269" i="30"/>
  <c r="HS269" i="30" s="1"/>
  <c r="GA269" i="30"/>
  <c r="GI269" i="30" s="1"/>
  <c r="FO269" i="30"/>
  <c r="EK269" i="30"/>
  <c r="CB269" i="30"/>
  <c r="L269" i="30"/>
  <c r="AL269" i="30" s="1"/>
  <c r="AM269" i="30" s="1"/>
  <c r="AQ269" i="30" s="1"/>
  <c r="HF269" i="30"/>
  <c r="HJ269" i="30" s="1"/>
  <c r="HC269" i="30" s="1"/>
  <c r="EJ269" i="30"/>
  <c r="EL269" i="30" s="1"/>
  <c r="DS269" i="30"/>
  <c r="V269" i="30"/>
  <c r="GT269" i="30"/>
  <c r="GU269" i="30" s="1"/>
  <c r="GW271" i="30"/>
  <c r="HA271" i="30" s="1"/>
  <c r="GT271" i="30" s="1"/>
  <c r="EY271" i="30"/>
  <c r="EU271" i="30"/>
  <c r="DI271" i="30"/>
  <c r="N271" i="30"/>
  <c r="GN271" i="30"/>
  <c r="ET271" i="30"/>
  <c r="EV271" i="30" s="1"/>
  <c r="CY271" i="30"/>
  <c r="HO271" i="30"/>
  <c r="HS271" i="30" s="1"/>
  <c r="GA271" i="30"/>
  <c r="FO271" i="30"/>
  <c r="EK271" i="30"/>
  <c r="CB271" i="30"/>
  <c r="L271" i="30"/>
  <c r="AL271" i="30" s="1"/>
  <c r="AM271" i="30" s="1"/>
  <c r="AQ271" i="30" s="1"/>
  <c r="HF271" i="30"/>
  <c r="HJ271" i="30" s="1"/>
  <c r="HC271" i="30" s="1"/>
  <c r="EJ271" i="30"/>
  <c r="EL271" i="30" s="1"/>
  <c r="DS271" i="30"/>
  <c r="V271" i="30"/>
  <c r="HF272" i="30"/>
  <c r="GA272" i="30"/>
  <c r="FO272" i="30"/>
  <c r="EK272" i="30"/>
  <c r="CB272" i="30"/>
  <c r="L272" i="30"/>
  <c r="AL272" i="30" s="1"/>
  <c r="EJ272" i="30"/>
  <c r="DS272" i="30"/>
  <c r="HO272" i="30"/>
  <c r="HS272" i="30" s="1"/>
  <c r="HL272" i="30" s="1"/>
  <c r="GN272" i="30"/>
  <c r="EY272" i="30"/>
  <c r="EU272" i="30"/>
  <c r="DI272" i="30"/>
  <c r="GW272" i="30"/>
  <c r="ET272" i="30"/>
  <c r="CY272" i="30"/>
  <c r="Q263" i="30"/>
  <c r="BI263" i="30"/>
  <c r="BV263" i="30"/>
  <c r="DW263" i="30"/>
  <c r="EA263" i="30"/>
  <c r="DZ263" i="30" s="1"/>
  <c r="EE263" i="30" s="1"/>
  <c r="EN263" i="30"/>
  <c r="EF263" i="30" s="1"/>
  <c r="FR263" i="30"/>
  <c r="FJ263" i="30" s="1"/>
  <c r="GD263" i="30"/>
  <c r="FV263" i="30" s="1"/>
  <c r="GP263" i="30"/>
  <c r="Q265" i="30"/>
  <c r="BI265" i="30"/>
  <c r="BV265" i="30"/>
  <c r="DW265" i="30"/>
  <c r="EA265" i="30"/>
  <c r="DZ265" i="30" s="1"/>
  <c r="EE265" i="30" s="1"/>
  <c r="EN265" i="30"/>
  <c r="FR265" i="30"/>
  <c r="FJ265" i="30" s="1"/>
  <c r="GP265" i="30"/>
  <c r="HB265" i="30"/>
  <c r="Q267" i="30"/>
  <c r="BI267" i="30"/>
  <c r="BV267" i="30"/>
  <c r="DW267" i="30"/>
  <c r="EA267" i="30"/>
  <c r="DZ267" i="30" s="1"/>
  <c r="EE267" i="30" s="1"/>
  <c r="EN267" i="30"/>
  <c r="EF267" i="30" s="1"/>
  <c r="FN267" i="30"/>
  <c r="FR267" i="30"/>
  <c r="GP267" i="30"/>
  <c r="HB267" i="30"/>
  <c r="DC268" i="30"/>
  <c r="EX268" i="30"/>
  <c r="EP268" i="30" s="1"/>
  <c r="FT268" i="30"/>
  <c r="GF268" i="30"/>
  <c r="GV268" i="30"/>
  <c r="HH268" i="30"/>
  <c r="Q269" i="30"/>
  <c r="BI269" i="30"/>
  <c r="BV269" i="30"/>
  <c r="DE269" i="30"/>
  <c r="DF269" i="30" s="1"/>
  <c r="DN269" i="30"/>
  <c r="DW269" i="30"/>
  <c r="EA269" i="30"/>
  <c r="DZ269" i="30" s="1"/>
  <c r="EE269" i="30" s="1"/>
  <c r="EN269" i="30"/>
  <c r="EF269" i="30" s="1"/>
  <c r="FN269" i="30"/>
  <c r="FR269" i="30"/>
  <c r="GD269" i="30"/>
  <c r="FV269" i="30" s="1"/>
  <c r="GP269" i="30"/>
  <c r="HB269" i="30"/>
  <c r="HR269" i="30"/>
  <c r="HL269" i="30" s="1"/>
  <c r="T270" i="30"/>
  <c r="CG270" i="30"/>
  <c r="CK270" i="30" s="1"/>
  <c r="CT270" i="30"/>
  <c r="CU270" i="30" s="1"/>
  <c r="CV270" i="30" s="1"/>
  <c r="DC270" i="30"/>
  <c r="EX270" i="30"/>
  <c r="FT270" i="30"/>
  <c r="GF270" i="30"/>
  <c r="GV270" i="30"/>
  <c r="GZ270" i="30"/>
  <c r="HH270" i="30"/>
  <c r="Q271" i="30"/>
  <c r="BI271" i="30"/>
  <c r="BV271" i="30"/>
  <c r="DE271" i="30"/>
  <c r="DN271" i="30"/>
  <c r="DO271" i="30" s="1"/>
  <c r="DW271" i="30"/>
  <c r="EA271" i="30"/>
  <c r="DZ271" i="30" s="1"/>
  <c r="EE271" i="30" s="1"/>
  <c r="EN271" i="30"/>
  <c r="EF271" i="30" s="1"/>
  <c r="FN271" i="30"/>
  <c r="FR271" i="30"/>
  <c r="FJ271" i="30" s="1"/>
  <c r="GP271" i="30"/>
  <c r="HB271" i="30"/>
  <c r="HR271" i="30"/>
  <c r="HL271" i="30" s="1"/>
  <c r="T272" i="30"/>
  <c r="CG272" i="30"/>
  <c r="CK272" i="30" s="1"/>
  <c r="CT272" i="30"/>
  <c r="CU272" i="30" s="1"/>
  <c r="CV272" i="30" s="1"/>
  <c r="DC272" i="30"/>
  <c r="EX272" i="30"/>
  <c r="FT272" i="30"/>
  <c r="GG272" i="30"/>
  <c r="GC272" i="30" s="1"/>
  <c r="GM272" i="30"/>
  <c r="HH272" i="30"/>
  <c r="J273" i="30"/>
  <c r="Q273" i="30"/>
  <c r="BJ273" i="30"/>
  <c r="BV273" i="30"/>
  <c r="CB273" i="30"/>
  <c r="CS273" i="30"/>
  <c r="DW273" i="30"/>
  <c r="EI273" i="30"/>
  <c r="EN273" i="30"/>
  <c r="EF273" i="30" s="1"/>
  <c r="ES273" i="30"/>
  <c r="EY273" i="30"/>
  <c r="FY273" i="30"/>
  <c r="GY273" i="30"/>
  <c r="HO273" i="30"/>
  <c r="HS273" i="30" s="1"/>
  <c r="T274" i="30"/>
  <c r="CU274" i="30"/>
  <c r="N275" i="30"/>
  <c r="DM275" i="30"/>
  <c r="EM275" i="30"/>
  <c r="FM275" i="30"/>
  <c r="HQ275" i="30"/>
  <c r="GW276" i="30"/>
  <c r="EY276" i="30"/>
  <c r="EU276" i="30"/>
  <c r="DI276" i="30"/>
  <c r="N276" i="30"/>
  <c r="HO276" i="30"/>
  <c r="HS276" i="30" s="1"/>
  <c r="HF276" i="30"/>
  <c r="EJ276" i="30"/>
  <c r="DS276" i="30"/>
  <c r="AL276" i="30"/>
  <c r="CT276" i="30"/>
  <c r="FO276" i="30"/>
  <c r="GN276" i="30"/>
  <c r="HO277" i="30"/>
  <c r="HS277" i="30" s="1"/>
  <c r="GA277" i="30"/>
  <c r="FO277" i="30"/>
  <c r="EK277" i="30"/>
  <c r="CB277" i="30"/>
  <c r="HF277" i="30"/>
  <c r="GW277" i="30"/>
  <c r="EY277" i="30"/>
  <c r="EU277" i="30"/>
  <c r="DI277" i="30"/>
  <c r="GN277" i="30"/>
  <c r="ET277" i="30"/>
  <c r="EV277" i="30" s="1"/>
  <c r="EL277" i="30"/>
  <c r="CY277" i="30"/>
  <c r="V277" i="30"/>
  <c r="BI277" i="30"/>
  <c r="BP277" i="30" s="1"/>
  <c r="DW277" i="30"/>
  <c r="EN277" i="30"/>
  <c r="N268" i="30"/>
  <c r="U268" i="30"/>
  <c r="AS268" i="30"/>
  <c r="CM268" i="30"/>
  <c r="DM268" i="30"/>
  <c r="EI268" i="30"/>
  <c r="EM268" i="30"/>
  <c r="FM268" i="30"/>
  <c r="FY268" i="30"/>
  <c r="GG268" i="30"/>
  <c r="GC268" i="30" s="1"/>
  <c r="HE268" i="30"/>
  <c r="HQ268" i="30"/>
  <c r="BJ269" i="30"/>
  <c r="BN269" i="30" s="1"/>
  <c r="BW269" i="30"/>
  <c r="CF269" i="30"/>
  <c r="DO269" i="30"/>
  <c r="DP269" i="30" s="1"/>
  <c r="DX269" i="30"/>
  <c r="EW269" i="30"/>
  <c r="EP269" i="30" s="1"/>
  <c r="GQ269" i="30"/>
  <c r="GJ269" i="30" s="1"/>
  <c r="N270" i="30"/>
  <c r="U270" i="30"/>
  <c r="DD270" i="30"/>
  <c r="DM270" i="30"/>
  <c r="EI270" i="30"/>
  <c r="EM270" i="30"/>
  <c r="FM270" i="30"/>
  <c r="FY270" i="30"/>
  <c r="GG270" i="30"/>
  <c r="GC270" i="30" s="1"/>
  <c r="GS270" i="30"/>
  <c r="HE270" i="30"/>
  <c r="HI270" i="30"/>
  <c r="HB270" i="30" s="1"/>
  <c r="HQ270" i="30"/>
  <c r="BJ271" i="30"/>
  <c r="BN271" i="30" s="1"/>
  <c r="BW271" i="30"/>
  <c r="CF271" i="30"/>
  <c r="DX271" i="30"/>
  <c r="EW271" i="30"/>
  <c r="EP271" i="30" s="1"/>
  <c r="GQ271" i="30"/>
  <c r="HK271" i="30" s="1"/>
  <c r="N272" i="30"/>
  <c r="U272" i="30"/>
  <c r="DD272" i="30"/>
  <c r="DM272" i="30"/>
  <c r="EI272" i="30"/>
  <c r="EM272" i="30"/>
  <c r="FM272" i="30"/>
  <c r="FY272" i="30"/>
  <c r="HI272" i="30"/>
  <c r="HH273" i="30"/>
  <c r="GV273" i="30"/>
  <c r="GF273" i="30"/>
  <c r="FT273" i="30"/>
  <c r="FS273" i="30" s="1"/>
  <c r="EX273" i="30"/>
  <c r="EP273" i="30" s="1"/>
  <c r="DC273" i="30"/>
  <c r="BP273" i="30"/>
  <c r="L273" i="30"/>
  <c r="CI273" i="30" s="1"/>
  <c r="BW273" i="30"/>
  <c r="DM273" i="30"/>
  <c r="DS273" i="30"/>
  <c r="EE273" i="30"/>
  <c r="EJ273" i="30"/>
  <c r="EU273" i="30"/>
  <c r="FO273" i="30"/>
  <c r="GE273" i="30"/>
  <c r="GP273" i="30"/>
  <c r="HF273" i="30"/>
  <c r="HQ273" i="30"/>
  <c r="HI274" i="30"/>
  <c r="HR274" i="30"/>
  <c r="HL274" i="30" s="1"/>
  <c r="DN274" i="30"/>
  <c r="DO274" i="30" s="1"/>
  <c r="J274" i="30"/>
  <c r="V274" i="30" s="1"/>
  <c r="AM274" i="30"/>
  <c r="AQ274" i="30" s="1"/>
  <c r="CF274" i="30"/>
  <c r="EW274" i="30"/>
  <c r="EP274" i="30" s="1"/>
  <c r="FQ274" i="30"/>
  <c r="HO275" i="30"/>
  <c r="HS275" i="30" s="1"/>
  <c r="GA275" i="30"/>
  <c r="FO275" i="30"/>
  <c r="EK275" i="30"/>
  <c r="CB275" i="30"/>
  <c r="GN275" i="30"/>
  <c r="ET275" i="30"/>
  <c r="EV275" i="30" s="1"/>
  <c r="CY275" i="30"/>
  <c r="Q275" i="30"/>
  <c r="AL275" i="30"/>
  <c r="AM275" i="30" s="1"/>
  <c r="AQ275" i="30" s="1"/>
  <c r="BV275" i="30"/>
  <c r="DW275" i="30"/>
  <c r="EN275" i="30"/>
  <c r="T276" i="30"/>
  <c r="AM276" i="30"/>
  <c r="AQ276" i="30" s="1"/>
  <c r="BW276" i="30"/>
  <c r="CF276" i="30"/>
  <c r="GQ276" i="30"/>
  <c r="HG277" i="30"/>
  <c r="GX277" i="30"/>
  <c r="GO277" i="30"/>
  <c r="HP277" i="30"/>
  <c r="GB277" i="30"/>
  <c r="FP277" i="30"/>
  <c r="AL277" i="30"/>
  <c r="AS277" i="30" s="1"/>
  <c r="EA277" i="30"/>
  <c r="DZ277" i="30" s="1"/>
  <c r="EE277" i="30" s="1"/>
  <c r="HO279" i="30"/>
  <c r="HS279" i="30" s="1"/>
  <c r="GA279" i="30"/>
  <c r="FO279" i="30"/>
  <c r="EK279" i="30"/>
  <c r="CB279" i="30"/>
  <c r="HF279" i="30"/>
  <c r="EU279" i="30"/>
  <c r="EJ279" i="30"/>
  <c r="EL279" i="30" s="1"/>
  <c r="DS279" i="30"/>
  <c r="EY279" i="30"/>
  <c r="ET279" i="30"/>
  <c r="EV279" i="30" s="1"/>
  <c r="AL279" i="30"/>
  <c r="V279" i="30"/>
  <c r="GN279" i="30"/>
  <c r="CY279" i="30"/>
  <c r="GW279" i="30"/>
  <c r="DI279" i="30"/>
  <c r="Q268" i="30"/>
  <c r="BI268" i="30"/>
  <c r="BP268" i="30" s="1"/>
  <c r="BV268" i="30"/>
  <c r="DW268" i="30"/>
  <c r="EA268" i="30"/>
  <c r="DZ268" i="30" s="1"/>
  <c r="EE268" i="30" s="1"/>
  <c r="EF268" i="30"/>
  <c r="EN268" i="30"/>
  <c r="FR268" i="30"/>
  <c r="GP268" i="30"/>
  <c r="HB268" i="30"/>
  <c r="T269" i="30"/>
  <c r="S269" i="30" s="1"/>
  <c r="CG269" i="30"/>
  <c r="CK269" i="30" s="1"/>
  <c r="CT269" i="30"/>
  <c r="CU269" i="30" s="1"/>
  <c r="CV269" i="30" s="1"/>
  <c r="J270" i="30"/>
  <c r="EL270" i="30" s="1"/>
  <c r="Q270" i="30"/>
  <c r="BI270" i="30"/>
  <c r="BP270" i="30" s="1"/>
  <c r="BV270" i="30"/>
  <c r="DN270" i="30"/>
  <c r="DW270" i="30"/>
  <c r="EA270" i="30"/>
  <c r="DZ270" i="30" s="1"/>
  <c r="EE270" i="30" s="1"/>
  <c r="EN270" i="30"/>
  <c r="FR270" i="30"/>
  <c r="GP270" i="30"/>
  <c r="HR270" i="30"/>
  <c r="T271" i="30"/>
  <c r="S271" i="30" s="1"/>
  <c r="CG271" i="30"/>
  <c r="CK271" i="30" s="1"/>
  <c r="CT271" i="30"/>
  <c r="CU271" i="30" s="1"/>
  <c r="CV271" i="30" s="1"/>
  <c r="GJ271" i="30"/>
  <c r="HN272" i="30"/>
  <c r="GP272" i="30"/>
  <c r="J272" i="30"/>
  <c r="EV272" i="30" s="1"/>
  <c r="Q272" i="30"/>
  <c r="BI272" i="30"/>
  <c r="BV272" i="30"/>
  <c r="DN272" i="30"/>
  <c r="DW272" i="30"/>
  <c r="EA272" i="30"/>
  <c r="DZ272" i="30" s="1"/>
  <c r="EE272" i="30" s="1"/>
  <c r="EN272" i="30"/>
  <c r="FR272" i="30"/>
  <c r="GE272" i="30"/>
  <c r="GZ272" i="30"/>
  <c r="GS272" i="30" s="1"/>
  <c r="HE272" i="30"/>
  <c r="GZ273" i="30"/>
  <c r="CT273" i="30"/>
  <c r="CG273" i="30"/>
  <c r="CL273" i="30" s="1"/>
  <c r="T273" i="30"/>
  <c r="U273" i="30"/>
  <c r="BN273" i="30"/>
  <c r="DI273" i="30"/>
  <c r="DN273" i="30"/>
  <c r="EK273" i="30"/>
  <c r="EV273" i="30"/>
  <c r="GA273" i="30"/>
  <c r="GG273" i="30"/>
  <c r="GC273" i="30" s="1"/>
  <c r="GQ273" i="30"/>
  <c r="HK273" i="30" s="1"/>
  <c r="HR273" i="30"/>
  <c r="BJ274" i="30"/>
  <c r="BN274" i="30" s="1"/>
  <c r="CG274" i="30"/>
  <c r="CK274" i="30" s="1"/>
  <c r="DD274" i="30"/>
  <c r="DE274" i="30" s="1"/>
  <c r="EM274" i="30"/>
  <c r="FS274" i="30"/>
  <c r="GQ274" i="30"/>
  <c r="HG275" i="30"/>
  <c r="HP275" i="30"/>
  <c r="GB275" i="30"/>
  <c r="FP275" i="30"/>
  <c r="U275" i="30"/>
  <c r="DI275" i="30"/>
  <c r="EI275" i="30"/>
  <c r="EY275" i="30"/>
  <c r="FY275" i="30"/>
  <c r="GG275" i="30"/>
  <c r="GC275" i="30" s="1"/>
  <c r="GO275" i="30"/>
  <c r="GW275" i="30"/>
  <c r="CG276" i="30"/>
  <c r="CK276" i="30" s="1"/>
  <c r="DX276" i="30"/>
  <c r="GY277" i="30"/>
  <c r="GM277" i="30"/>
  <c r="GE277" i="30"/>
  <c r="EW277" i="30"/>
  <c r="ES277" i="30"/>
  <c r="CS277" i="30"/>
  <c r="CF277" i="30"/>
  <c r="CM277" i="30" s="1"/>
  <c r="L277" i="30"/>
  <c r="HN277" i="30"/>
  <c r="HB277" i="30"/>
  <c r="HQ277" i="30"/>
  <c r="HL277" i="30" s="1"/>
  <c r="HE277" i="30"/>
  <c r="GG277" i="30"/>
  <c r="GC277" i="30" s="1"/>
  <c r="FY277" i="30"/>
  <c r="FM277" i="30"/>
  <c r="EM277" i="30"/>
  <c r="EF277" i="30" s="1"/>
  <c r="EI277" i="30"/>
  <c r="DM277" i="30"/>
  <c r="U277" i="30"/>
  <c r="N277" i="30"/>
  <c r="HH277" i="30"/>
  <c r="GV277" i="30"/>
  <c r="GF277" i="30"/>
  <c r="FT277" i="30"/>
  <c r="FS277" i="30" s="1"/>
  <c r="FJ277" i="30" s="1"/>
  <c r="EX277" i="30"/>
  <c r="EP277" i="30" s="1"/>
  <c r="DC277" i="30"/>
  <c r="HG281" i="30"/>
  <c r="HP281" i="30"/>
  <c r="GO281" i="30"/>
  <c r="GX281" i="30"/>
  <c r="HA281" i="30" s="1"/>
  <c r="GB281" i="30"/>
  <c r="FP281" i="30"/>
  <c r="HP283" i="30"/>
  <c r="GB283" i="30"/>
  <c r="FP283" i="30"/>
  <c r="GO283" i="30"/>
  <c r="HG283" i="30"/>
  <c r="GX283" i="30"/>
  <c r="S270" i="30"/>
  <c r="BJ270" i="30"/>
  <c r="BN270" i="30" s="1"/>
  <c r="BW270" i="30"/>
  <c r="CF270" i="30"/>
  <c r="CM270" i="30" s="1"/>
  <c r="DX270" i="30"/>
  <c r="EW270" i="30"/>
  <c r="EP270" i="30" s="1"/>
  <c r="GQ270" i="30"/>
  <c r="BJ272" i="30"/>
  <c r="BN272" i="30" s="1"/>
  <c r="BW272" i="30"/>
  <c r="CF272" i="30"/>
  <c r="DX272" i="30"/>
  <c r="EW272" i="30"/>
  <c r="EP272" i="30" s="1"/>
  <c r="GQ272" i="30"/>
  <c r="GJ272" i="30" s="1"/>
  <c r="GN273" i="30"/>
  <c r="ET273" i="30"/>
  <c r="EL273" i="30"/>
  <c r="CY273" i="30"/>
  <c r="N273" i="30"/>
  <c r="V273" i="30"/>
  <c r="BO273" i="30"/>
  <c r="CM273" i="30"/>
  <c r="FM273" i="30"/>
  <c r="FR273" i="30"/>
  <c r="FJ273" i="30" s="1"/>
  <c r="GM273" i="30"/>
  <c r="GS273" i="30"/>
  <c r="HI273" i="30"/>
  <c r="HB273" i="30" s="1"/>
  <c r="HN273" i="30"/>
  <c r="GZ274" i="30"/>
  <c r="GS274" i="30" s="1"/>
  <c r="GY275" i="30"/>
  <c r="GM275" i="30"/>
  <c r="GE275" i="30"/>
  <c r="EW275" i="30"/>
  <c r="ES275" i="30"/>
  <c r="CS275" i="30"/>
  <c r="CF275" i="30"/>
  <c r="CM275" i="30" s="1"/>
  <c r="L275" i="30"/>
  <c r="HH275" i="30"/>
  <c r="GV275" i="30"/>
  <c r="GF275" i="30"/>
  <c r="FT275" i="30"/>
  <c r="EX275" i="30"/>
  <c r="DC275" i="30"/>
  <c r="BP275" i="30"/>
  <c r="BI275" i="30"/>
  <c r="DS275" i="30"/>
  <c r="EA275" i="30"/>
  <c r="DZ275" i="30" s="1"/>
  <c r="EE275" i="30" s="1"/>
  <c r="EJ275" i="30"/>
  <c r="EL275" i="30" s="1"/>
  <c r="FR275" i="30"/>
  <c r="GP275" i="30"/>
  <c r="GX275" i="30"/>
  <c r="HF275" i="30"/>
  <c r="HJ275" i="30" s="1"/>
  <c r="HN275" i="30"/>
  <c r="HI276" i="30"/>
  <c r="GS276" i="30"/>
  <c r="EM276" i="30"/>
  <c r="DD276" i="30"/>
  <c r="DE276" i="30" s="1"/>
  <c r="HR276" i="30"/>
  <c r="HL276" i="30" s="1"/>
  <c r="DN276" i="30"/>
  <c r="DO276" i="30" s="1"/>
  <c r="DP276" i="30" s="1"/>
  <c r="J276" i="30"/>
  <c r="BJ276" i="30"/>
  <c r="BN276" i="30" s="1"/>
  <c r="CU276" i="30"/>
  <c r="CV276" i="30" s="1"/>
  <c r="EW276" i="30"/>
  <c r="EP276" i="30" s="1"/>
  <c r="FQ276" i="30"/>
  <c r="FN276" i="30"/>
  <c r="Q277" i="30"/>
  <c r="BV277" i="30"/>
  <c r="GP277" i="30"/>
  <c r="GO278" i="30"/>
  <c r="HP278" i="30"/>
  <c r="GB278" i="30"/>
  <c r="FP278" i="30"/>
  <c r="HG278" i="30"/>
  <c r="GX278" i="30"/>
  <c r="HA278" i="30" s="1"/>
  <c r="Q274" i="30"/>
  <c r="BI274" i="30"/>
  <c r="BV274" i="30"/>
  <c r="DW274" i="30"/>
  <c r="EA274" i="30"/>
  <c r="DZ274" i="30" s="1"/>
  <c r="EE274" i="30" s="1"/>
  <c r="EN274" i="30"/>
  <c r="EF274" i="30" s="1"/>
  <c r="FR274" i="30"/>
  <c r="GD274" i="30"/>
  <c r="FV274" i="30" s="1"/>
  <c r="GP274" i="30"/>
  <c r="T275" i="30"/>
  <c r="S275" i="30" s="1"/>
  <c r="CG275" i="30"/>
  <c r="CK275" i="30" s="1"/>
  <c r="CT275" i="30"/>
  <c r="GZ275" i="30"/>
  <c r="Q276" i="30"/>
  <c r="BI276" i="30"/>
  <c r="BV276" i="30"/>
  <c r="DW276" i="30"/>
  <c r="EA276" i="30"/>
  <c r="DZ276" i="30" s="1"/>
  <c r="EE276" i="30" s="1"/>
  <c r="EN276" i="30"/>
  <c r="FR276" i="30"/>
  <c r="FJ276" i="30" s="1"/>
  <c r="GP276" i="30"/>
  <c r="T277" i="30"/>
  <c r="CG277" i="30"/>
  <c r="CT277" i="30"/>
  <c r="GZ277" i="30"/>
  <c r="Q278" i="30"/>
  <c r="V278" i="30"/>
  <c r="AL278" i="30"/>
  <c r="AM278" i="30" s="1"/>
  <c r="AQ278" i="30" s="1"/>
  <c r="BI278" i="30"/>
  <c r="BV278" i="30"/>
  <c r="DN278" i="30"/>
  <c r="DO278" i="30" s="1"/>
  <c r="DP278" i="30" s="1"/>
  <c r="DS278" i="30"/>
  <c r="DW278" i="30"/>
  <c r="EA278" i="30"/>
  <c r="DZ278" i="30" s="1"/>
  <c r="EJ278" i="30"/>
  <c r="EL278" i="30" s="1"/>
  <c r="EN278" i="30"/>
  <c r="FN278" i="30"/>
  <c r="FR278" i="30"/>
  <c r="GD278" i="30"/>
  <c r="FV278" i="30" s="1"/>
  <c r="GP278" i="30"/>
  <c r="GJ278" i="30" s="1"/>
  <c r="HB278" i="30"/>
  <c r="HF278" i="30"/>
  <c r="HJ278" i="30" s="1"/>
  <c r="HC278" i="30" s="1"/>
  <c r="HR278" i="30"/>
  <c r="T279" i="30"/>
  <c r="DC279" i="30"/>
  <c r="DN279" i="30"/>
  <c r="GB279" i="30"/>
  <c r="GG279" i="30"/>
  <c r="GC279" i="30" s="1"/>
  <c r="HH279" i="30"/>
  <c r="HB279" i="30" s="1"/>
  <c r="Q280" i="30"/>
  <c r="BJ280" i="30"/>
  <c r="BV280" i="30"/>
  <c r="CB280" i="30"/>
  <c r="CG280" i="30"/>
  <c r="CK280" i="30" s="1"/>
  <c r="CS280" i="30"/>
  <c r="CY280" i="30"/>
  <c r="DW280" i="30"/>
  <c r="EN280" i="30"/>
  <c r="ES280" i="30"/>
  <c r="EX280" i="30"/>
  <c r="GN280" i="30"/>
  <c r="GY281" i="30"/>
  <c r="GM281" i="30"/>
  <c r="GE281" i="30"/>
  <c r="FS281" i="30"/>
  <c r="FJ281" i="30" s="1"/>
  <c r="EW281" i="30"/>
  <c r="EP281" i="30" s="1"/>
  <c r="ES281" i="30"/>
  <c r="CS281" i="30"/>
  <c r="CF281" i="30"/>
  <c r="S281" i="30"/>
  <c r="L281" i="30"/>
  <c r="AL281" i="30" s="1"/>
  <c r="DG281" i="30"/>
  <c r="CZ281" i="30" s="1"/>
  <c r="DM281" i="30"/>
  <c r="DS281" i="30"/>
  <c r="EE281" i="30"/>
  <c r="EJ281" i="30"/>
  <c r="EU281" i="30"/>
  <c r="GF281" i="30"/>
  <c r="GH281" i="30" s="1"/>
  <c r="GP281" i="30"/>
  <c r="HK281" i="30" s="1"/>
  <c r="GV281" i="30"/>
  <c r="HF281" i="30"/>
  <c r="HQ281" i="30"/>
  <c r="GW282" i="30"/>
  <c r="EY282" i="30"/>
  <c r="EU282" i="30"/>
  <c r="DI282" i="30"/>
  <c r="V282" i="30"/>
  <c r="BI282" i="30"/>
  <c r="CF282" i="30"/>
  <c r="CM282" i="30" s="1"/>
  <c r="DC282" i="30"/>
  <c r="EA282" i="30"/>
  <c r="DZ282" i="30" s="1"/>
  <c r="EE282" i="30" s="1"/>
  <c r="EL282" i="30"/>
  <c r="EO282" i="30" s="1"/>
  <c r="EW282" i="30"/>
  <c r="FR282" i="30"/>
  <c r="GB282" i="30"/>
  <c r="GM282" i="30"/>
  <c r="GX282" i="30"/>
  <c r="HH282" i="30"/>
  <c r="HN282" i="30"/>
  <c r="Q283" i="30"/>
  <c r="BV283" i="30"/>
  <c r="FR283" i="30"/>
  <c r="L278" i="30"/>
  <c r="S278" i="30"/>
  <c r="BJ278" i="30"/>
  <c r="BN278" i="30" s="1"/>
  <c r="BW278" i="30"/>
  <c r="CB278" i="30"/>
  <c r="CF278" i="30"/>
  <c r="CK278" i="30"/>
  <c r="CW278" i="30"/>
  <c r="CP278" i="30" s="1"/>
  <c r="DX278" i="30"/>
  <c r="EK278" i="30"/>
  <c r="EW278" i="30"/>
  <c r="EP278" i="30" s="1"/>
  <c r="FO278" i="30"/>
  <c r="FS278" i="30"/>
  <c r="GA278" i="30"/>
  <c r="GI278" i="30" s="1"/>
  <c r="GQ278" i="30"/>
  <c r="HO278" i="30"/>
  <c r="HS278" i="30" s="1"/>
  <c r="N279" i="30"/>
  <c r="U279" i="30"/>
  <c r="AS279" i="30"/>
  <c r="BI279" i="30"/>
  <c r="BP279" i="30" s="1"/>
  <c r="CG279" i="30"/>
  <c r="EA279" i="30"/>
  <c r="DZ279" i="30" s="1"/>
  <c r="EE279" i="30" s="1"/>
  <c r="EM279" i="30"/>
  <c r="EX279" i="30"/>
  <c r="FM279" i="30"/>
  <c r="FR279" i="30"/>
  <c r="GX279" i="30"/>
  <c r="HQ280" i="30"/>
  <c r="HE280" i="30"/>
  <c r="GS280" i="30"/>
  <c r="GG280" i="30"/>
  <c r="GC280" i="30" s="1"/>
  <c r="FY280" i="30"/>
  <c r="FM280" i="30"/>
  <c r="EM280" i="30"/>
  <c r="EF280" i="30" s="1"/>
  <c r="EI280" i="30"/>
  <c r="DM280" i="30"/>
  <c r="AS280" i="30"/>
  <c r="U280" i="30"/>
  <c r="N280" i="30"/>
  <c r="J280" i="30"/>
  <c r="BW280" i="30"/>
  <c r="CT280" i="30"/>
  <c r="DX280" i="30"/>
  <c r="FT280" i="30"/>
  <c r="GE280" i="30"/>
  <c r="GP280" i="30"/>
  <c r="DI281" i="30"/>
  <c r="EL281" i="30"/>
  <c r="Q282" i="30"/>
  <c r="BJ282" i="30"/>
  <c r="BP282" i="30"/>
  <c r="BV282" i="30"/>
  <c r="CG282" i="30"/>
  <c r="CS282" i="30"/>
  <c r="DW282" i="30"/>
  <c r="EN282" i="30"/>
  <c r="ES282" i="30"/>
  <c r="EX282" i="30"/>
  <c r="HH283" i="30"/>
  <c r="GV283" i="30"/>
  <c r="GF283" i="30"/>
  <c r="FT283" i="30"/>
  <c r="FS283" i="30" s="1"/>
  <c r="EX283" i="30"/>
  <c r="HE283" i="30"/>
  <c r="GY283" i="30"/>
  <c r="GS283" i="30" s="1"/>
  <c r="FY283" i="30"/>
  <c r="ES283" i="30"/>
  <c r="EN283" i="30"/>
  <c r="EI283" i="30"/>
  <c r="DW283" i="30"/>
  <c r="GG283" i="30"/>
  <c r="GC283" i="30" s="1"/>
  <c r="HQ283" i="30"/>
  <c r="GP283" i="30"/>
  <c r="GJ283" i="30" s="1"/>
  <c r="GE283" i="30"/>
  <c r="CS283" i="30"/>
  <c r="CF283" i="30"/>
  <c r="S283" i="30"/>
  <c r="L283" i="30"/>
  <c r="AL283" i="30" s="1"/>
  <c r="CY278" i="30"/>
  <c r="ET278" i="30"/>
  <c r="EV278" i="30" s="1"/>
  <c r="GN278" i="30"/>
  <c r="GR278" i="30" s="1"/>
  <c r="GZ278" i="30"/>
  <c r="GY279" i="30"/>
  <c r="GS279" i="30" s="1"/>
  <c r="GM279" i="30"/>
  <c r="GE279" i="30"/>
  <c r="EW279" i="30"/>
  <c r="EP279" i="30" s="1"/>
  <c r="ES279" i="30"/>
  <c r="CS279" i="30"/>
  <c r="CF279" i="30"/>
  <c r="Q279" i="30"/>
  <c r="BV279" i="30"/>
  <c r="DW279" i="30"/>
  <c r="EI279" i="30"/>
  <c r="EN279" i="30"/>
  <c r="FT279" i="30"/>
  <c r="FY279" i="30"/>
  <c r="GO279" i="30"/>
  <c r="HE279" i="30"/>
  <c r="HP279" i="30"/>
  <c r="HI280" i="30"/>
  <c r="DD280" i="30"/>
  <c r="T280" i="30"/>
  <c r="BN280" i="30"/>
  <c r="DN280" i="30"/>
  <c r="GF280" i="30"/>
  <c r="GQ280" i="30"/>
  <c r="GV280" i="30"/>
  <c r="HR280" i="30"/>
  <c r="HO281" i="30"/>
  <c r="HS281" i="30" s="1"/>
  <c r="GA281" i="30"/>
  <c r="FO281" i="30"/>
  <c r="FU281" i="30" s="1"/>
  <c r="EK281" i="30"/>
  <c r="CB281" i="30"/>
  <c r="N281" i="30"/>
  <c r="V281" i="30"/>
  <c r="BP281" i="30"/>
  <c r="CY281" i="30"/>
  <c r="GN281" i="30"/>
  <c r="GR281" i="30" s="1"/>
  <c r="HQ282" i="30"/>
  <c r="HE282" i="30"/>
  <c r="GS282" i="30"/>
  <c r="GG282" i="30"/>
  <c r="GC282" i="30" s="1"/>
  <c r="FY282" i="30"/>
  <c r="FM282" i="30"/>
  <c r="EM282" i="30"/>
  <c r="EF282" i="30" s="1"/>
  <c r="EI282" i="30"/>
  <c r="DM282" i="30"/>
  <c r="U282" i="30"/>
  <c r="N282" i="30"/>
  <c r="FT282" i="30"/>
  <c r="FS282" i="30" s="1"/>
  <c r="GE282" i="30"/>
  <c r="GP282" i="30"/>
  <c r="HP282" i="30"/>
  <c r="DC283" i="30"/>
  <c r="EA283" i="30"/>
  <c r="DZ283" i="30" s="1"/>
  <c r="EE283" i="30" s="1"/>
  <c r="EM283" i="30"/>
  <c r="EF283" i="30" s="1"/>
  <c r="EW283" i="30"/>
  <c r="HN283" i="30"/>
  <c r="BJ275" i="30"/>
  <c r="BN275" i="30" s="1"/>
  <c r="BW275" i="30"/>
  <c r="DX275" i="30"/>
  <c r="AM277" i="30"/>
  <c r="AQ277" i="30" s="1"/>
  <c r="BJ277" i="30"/>
  <c r="BN277" i="30" s="1"/>
  <c r="BW277" i="30"/>
  <c r="CK277" i="30"/>
  <c r="DX277" i="30"/>
  <c r="N278" i="30"/>
  <c r="DD278" i="30"/>
  <c r="DE278" i="30" s="1"/>
  <c r="DI278" i="30"/>
  <c r="EE278" i="30"/>
  <c r="EM278" i="30"/>
  <c r="EF278" i="30" s="1"/>
  <c r="EU278" i="30"/>
  <c r="EY278" i="30"/>
  <c r="GS278" i="30"/>
  <c r="GQ279" i="30"/>
  <c r="DX279" i="30"/>
  <c r="CK279" i="30"/>
  <c r="BW279" i="30"/>
  <c r="BJ279" i="30"/>
  <c r="BN279" i="30" s="1"/>
  <c r="L279" i="30"/>
  <c r="S279" i="30"/>
  <c r="AM279" i="30"/>
  <c r="AQ279" i="30" s="1"/>
  <c r="DM279" i="30"/>
  <c r="FP279" i="30"/>
  <c r="GF279" i="30"/>
  <c r="GH279" i="30" s="1"/>
  <c r="FZ279" i="30" s="1"/>
  <c r="GP279" i="30"/>
  <c r="GJ279" i="30" s="1"/>
  <c r="GV279" i="30"/>
  <c r="HQ279" i="30"/>
  <c r="HL279" i="30" s="1"/>
  <c r="GW280" i="30"/>
  <c r="EY280" i="30"/>
  <c r="EU280" i="30"/>
  <c r="DI280" i="30"/>
  <c r="AM280" i="30"/>
  <c r="AN280" i="30" s="1"/>
  <c r="BI280" i="30"/>
  <c r="CF280" i="30"/>
  <c r="CM280" i="30" s="1"/>
  <c r="DC280" i="30"/>
  <c r="EA280" i="30"/>
  <c r="DZ280" i="30" s="1"/>
  <c r="EE280" i="30" s="1"/>
  <c r="EW280" i="30"/>
  <c r="EP280" i="30" s="1"/>
  <c r="FR280" i="30"/>
  <c r="GM280" i="30"/>
  <c r="HH280" i="30"/>
  <c r="HN280" i="30"/>
  <c r="ET281" i="30"/>
  <c r="EV281" i="30" s="1"/>
  <c r="EY281" i="30"/>
  <c r="EQ281" i="30" s="1"/>
  <c r="HI282" i="30"/>
  <c r="DD282" i="30"/>
  <c r="L282" i="30"/>
  <c r="AL282" i="30" s="1"/>
  <c r="AS282" i="30" s="1"/>
  <c r="T282" i="30"/>
  <c r="BN282" i="30"/>
  <c r="CK282" i="30"/>
  <c r="DN282" i="30"/>
  <c r="EV282" i="30"/>
  <c r="FP282" i="30"/>
  <c r="GF282" i="30"/>
  <c r="GQ282" i="30"/>
  <c r="GV282" i="30"/>
  <c r="HB282" i="30"/>
  <c r="HG282" i="30"/>
  <c r="HJ282" i="30" s="1"/>
  <c r="HR282" i="30"/>
  <c r="GN283" i="30"/>
  <c r="ET283" i="30"/>
  <c r="EV283" i="30" s="1"/>
  <c r="HO283" i="30"/>
  <c r="HS283" i="30" s="1"/>
  <c r="EY283" i="30"/>
  <c r="DS283" i="30"/>
  <c r="GW283" i="30"/>
  <c r="GA283" i="30"/>
  <c r="HF283" i="30"/>
  <c r="HJ283" i="30" s="1"/>
  <c r="FO283" i="30"/>
  <c r="EU283" i="30"/>
  <c r="EJ283" i="30"/>
  <c r="EL283" i="30" s="1"/>
  <c r="EO283" i="30" s="1"/>
  <c r="CB283" i="30"/>
  <c r="N283" i="30"/>
  <c r="V283" i="30"/>
  <c r="BI283" i="30"/>
  <c r="BP283" i="30" s="1"/>
  <c r="CG283" i="30"/>
  <c r="CK283" i="30" s="1"/>
  <c r="CY283" i="30"/>
  <c r="DM283" i="30"/>
  <c r="FM283" i="30"/>
  <c r="HF284" i="30"/>
  <c r="EJ284" i="30"/>
  <c r="DS284" i="30"/>
  <c r="GA284" i="30"/>
  <c r="EU284" i="30"/>
  <c r="EK284" i="30"/>
  <c r="L284" i="30"/>
  <c r="AL284" i="30" s="1"/>
  <c r="FO284" i="30"/>
  <c r="EY284" i="30"/>
  <c r="ET284" i="30"/>
  <c r="HO284" i="30"/>
  <c r="HS284" i="30" s="1"/>
  <c r="GN284" i="30"/>
  <c r="CY284" i="30"/>
  <c r="CB284" i="30"/>
  <c r="N284" i="30"/>
  <c r="GW284" i="30"/>
  <c r="DI284" i="30"/>
  <c r="CV284" i="30"/>
  <c r="BJ281" i="30"/>
  <c r="BN281" i="30" s="1"/>
  <c r="BW281" i="30"/>
  <c r="BX281" i="30" s="1"/>
  <c r="CK281" i="30"/>
  <c r="DX281" i="30"/>
  <c r="DY281" i="30" s="1"/>
  <c r="AM283" i="30"/>
  <c r="AQ283" i="30" s="1"/>
  <c r="BJ283" i="30"/>
  <c r="BN283" i="30" s="1"/>
  <c r="BW283" i="30"/>
  <c r="DX283" i="30"/>
  <c r="HR284" i="30"/>
  <c r="DN284" i="30"/>
  <c r="DO284" i="30" s="1"/>
  <c r="BN284" i="30"/>
  <c r="J284" i="30"/>
  <c r="CF284" i="30"/>
  <c r="CW284" i="30"/>
  <c r="CP284" i="30" s="1"/>
  <c r="DE284" i="30"/>
  <c r="EW284" i="30"/>
  <c r="FQ284" i="30"/>
  <c r="J285" i="30"/>
  <c r="Q285" i="30"/>
  <c r="BJ285" i="30"/>
  <c r="BV285" i="30"/>
  <c r="CB285" i="30"/>
  <c r="CS285" i="30"/>
  <c r="DW285" i="30"/>
  <c r="EI285" i="30"/>
  <c r="EN285" i="30"/>
  <c r="ES285" i="30"/>
  <c r="EY285" i="30"/>
  <c r="FY285" i="30"/>
  <c r="GY285" i="30"/>
  <c r="HO285" i="30"/>
  <c r="HS285" i="30" s="1"/>
  <c r="L286" i="30"/>
  <c r="T286" i="30"/>
  <c r="S286" i="30" s="1"/>
  <c r="EK286" i="30"/>
  <c r="EU286" i="30"/>
  <c r="GA286" i="30"/>
  <c r="GH286" i="30"/>
  <c r="FZ286" i="30" s="1"/>
  <c r="GN287" i="30"/>
  <c r="ET287" i="30"/>
  <c r="EL287" i="30"/>
  <c r="EO287" i="30" s="1"/>
  <c r="CY287" i="30"/>
  <c r="N287" i="30"/>
  <c r="V287" i="30"/>
  <c r="BI287" i="30"/>
  <c r="CF287" i="30"/>
  <c r="DD287" i="30"/>
  <c r="EA287" i="30"/>
  <c r="DZ287" i="30" s="1"/>
  <c r="EE287" i="30" s="1"/>
  <c r="EM287" i="30"/>
  <c r="EW287" i="30"/>
  <c r="FM287" i="30"/>
  <c r="FR287" i="30"/>
  <c r="GM287" i="30"/>
  <c r="HI287" i="30"/>
  <c r="HN287" i="30"/>
  <c r="BW288" i="30"/>
  <c r="DI288" i="30"/>
  <c r="ET288" i="30"/>
  <c r="HO289" i="30"/>
  <c r="HS289" i="30" s="1"/>
  <c r="GA289" i="30"/>
  <c r="FO289" i="30"/>
  <c r="EK289" i="30"/>
  <c r="CB289" i="30"/>
  <c r="GW289" i="30"/>
  <c r="EL289" i="30"/>
  <c r="DI289" i="30"/>
  <c r="EY289" i="30"/>
  <c r="ET289" i="30"/>
  <c r="EV289" i="30" s="1"/>
  <c r="GN289" i="30"/>
  <c r="CY289" i="30"/>
  <c r="V289" i="30"/>
  <c r="DS289" i="30"/>
  <c r="GP289" i="30"/>
  <c r="GJ289" i="30" s="1"/>
  <c r="HF289" i="30"/>
  <c r="FS284" i="30"/>
  <c r="HH285" i="30"/>
  <c r="GV285" i="30"/>
  <c r="GF285" i="30"/>
  <c r="FT285" i="30"/>
  <c r="FS285" i="30" s="1"/>
  <c r="EX285" i="30"/>
  <c r="DC285" i="30"/>
  <c r="L285" i="30"/>
  <c r="AL285" i="30" s="1"/>
  <c r="AS285" i="30" s="1"/>
  <c r="BW285" i="30"/>
  <c r="DM285" i="30"/>
  <c r="DS285" i="30"/>
  <c r="EJ285" i="30"/>
  <c r="EU285" i="30"/>
  <c r="FO285" i="30"/>
  <c r="GE285" i="30"/>
  <c r="GP285" i="30"/>
  <c r="HF285" i="30"/>
  <c r="HQ285" i="30"/>
  <c r="HR286" i="30"/>
  <c r="DN286" i="30"/>
  <c r="DO286" i="30" s="1"/>
  <c r="BN286" i="30"/>
  <c r="J286" i="30"/>
  <c r="CF286" i="30"/>
  <c r="DI286" i="30"/>
  <c r="EW286" i="30"/>
  <c r="EP286" i="30" s="1"/>
  <c r="FQ286" i="30"/>
  <c r="HP287" i="30"/>
  <c r="GB287" i="30"/>
  <c r="FP287" i="30"/>
  <c r="Q287" i="30"/>
  <c r="BJ287" i="30"/>
  <c r="BN287" i="30" s="1"/>
  <c r="BV287" i="30"/>
  <c r="CS287" i="30"/>
  <c r="DW287" i="30"/>
  <c r="EI287" i="30"/>
  <c r="EN287" i="30"/>
  <c r="EF287" i="30" s="1"/>
  <c r="ES287" i="30"/>
  <c r="FY287" i="30"/>
  <c r="GO287" i="30"/>
  <c r="GY287" i="30"/>
  <c r="L288" i="30"/>
  <c r="T288" i="30"/>
  <c r="CT288" i="30"/>
  <c r="CU288" i="30" s="1"/>
  <c r="FQ288" i="30"/>
  <c r="FS288" i="30"/>
  <c r="FN288" i="30"/>
  <c r="HG289" i="30"/>
  <c r="GB289" i="30"/>
  <c r="HP289" i="30"/>
  <c r="GO289" i="30"/>
  <c r="GX289" i="30"/>
  <c r="HP290" i="30"/>
  <c r="GB290" i="30"/>
  <c r="FP290" i="30"/>
  <c r="GO290" i="30"/>
  <c r="GX290" i="30"/>
  <c r="HG290" i="30"/>
  <c r="HF291" i="30"/>
  <c r="EJ291" i="30"/>
  <c r="DS291" i="30"/>
  <c r="AL291" i="30"/>
  <c r="GW291" i="30"/>
  <c r="DI291" i="30"/>
  <c r="GA291" i="30"/>
  <c r="EU291" i="30"/>
  <c r="EK291" i="30"/>
  <c r="L291" i="30"/>
  <c r="FO291" i="30"/>
  <c r="EY291" i="30"/>
  <c r="ET291" i="30"/>
  <c r="HO291" i="30"/>
  <c r="HS291" i="30" s="1"/>
  <c r="GN291" i="30"/>
  <c r="CY291" i="30"/>
  <c r="CB291" i="30"/>
  <c r="N291" i="30"/>
  <c r="GZ285" i="30"/>
  <c r="CT285" i="30"/>
  <c r="CG285" i="30"/>
  <c r="CK285" i="30" s="1"/>
  <c r="T285" i="30"/>
  <c r="BN285" i="30"/>
  <c r="DN285" i="30"/>
  <c r="GA285" i="30"/>
  <c r="GG285" i="30"/>
  <c r="GC285" i="30" s="1"/>
  <c r="GQ285" i="30"/>
  <c r="HK285" i="30" s="1"/>
  <c r="HR285" i="30"/>
  <c r="HF286" i="30"/>
  <c r="EJ286" i="30"/>
  <c r="DS286" i="30"/>
  <c r="AL286" i="30"/>
  <c r="N286" i="30"/>
  <c r="CB286" i="30"/>
  <c r="CG286" i="30"/>
  <c r="CK286" i="30" s="1"/>
  <c r="CY286" i="30"/>
  <c r="DD286" i="30"/>
  <c r="DE286" i="30" s="1"/>
  <c r="EM286" i="30"/>
  <c r="GN286" i="30"/>
  <c r="HI286" i="30"/>
  <c r="HO286" i="30"/>
  <c r="HS286" i="30" s="1"/>
  <c r="HH287" i="30"/>
  <c r="GV287" i="30"/>
  <c r="GF287" i="30"/>
  <c r="FT287" i="30"/>
  <c r="EX287" i="30"/>
  <c r="DC287" i="30"/>
  <c r="L287" i="30"/>
  <c r="AL287" i="30" s="1"/>
  <c r="AS287" i="30" s="1"/>
  <c r="DM287" i="30"/>
  <c r="GE287" i="30"/>
  <c r="GP287" i="30"/>
  <c r="HQ287" i="30"/>
  <c r="HI288" i="30"/>
  <c r="EM288" i="30"/>
  <c r="GQ288" i="30"/>
  <c r="EW288" i="30"/>
  <c r="EP288" i="30" s="1"/>
  <c r="DX288" i="30"/>
  <c r="CF288" i="30"/>
  <c r="HR288" i="30"/>
  <c r="DN288" i="30"/>
  <c r="DO288" i="30" s="1"/>
  <c r="DP288" i="30" s="1"/>
  <c r="J288" i="30"/>
  <c r="CG288" i="30"/>
  <c r="CK288" i="30" s="1"/>
  <c r="DD288" i="30"/>
  <c r="DE288" i="30" s="1"/>
  <c r="GY289" i="30"/>
  <c r="GM289" i="30"/>
  <c r="GE289" i="30"/>
  <c r="EW289" i="30"/>
  <c r="ES289" i="30"/>
  <c r="CS289" i="30"/>
  <c r="CF289" i="30"/>
  <c r="CM289" i="30" s="1"/>
  <c r="L289" i="30"/>
  <c r="AL289" i="30" s="1"/>
  <c r="HH289" i="30"/>
  <c r="GG289" i="30"/>
  <c r="GC289" i="30" s="1"/>
  <c r="DC289" i="30"/>
  <c r="U289" i="30"/>
  <c r="S289" i="30" s="1"/>
  <c r="HE289" i="30"/>
  <c r="FY289" i="30"/>
  <c r="FT289" i="30"/>
  <c r="EN289" i="30"/>
  <c r="EI289" i="30"/>
  <c r="DW289" i="30"/>
  <c r="BV289" i="30"/>
  <c r="Q289" i="30"/>
  <c r="HN289" i="30"/>
  <c r="FR289" i="30"/>
  <c r="FM289" i="30"/>
  <c r="EX289" i="30"/>
  <c r="EM289" i="30"/>
  <c r="EA289" i="30"/>
  <c r="DZ289" i="30" s="1"/>
  <c r="EE289" i="30" s="1"/>
  <c r="CG289" i="30"/>
  <c r="BI289" i="30"/>
  <c r="N289" i="30"/>
  <c r="DM289" i="30"/>
  <c r="GF289" i="30"/>
  <c r="BP290" i="30"/>
  <c r="GN285" i="30"/>
  <c r="ET285" i="30"/>
  <c r="EL285" i="30"/>
  <c r="EO285" i="30" s="1"/>
  <c r="CY285" i="30"/>
  <c r="N285" i="30"/>
  <c r="BI285" i="30"/>
  <c r="BP285" i="30" s="1"/>
  <c r="CF285" i="30"/>
  <c r="CM285" i="30" s="1"/>
  <c r="DD285" i="30"/>
  <c r="EA285" i="30"/>
  <c r="DZ285" i="30" s="1"/>
  <c r="EE285" i="30" s="1"/>
  <c r="EM285" i="30"/>
  <c r="EF285" i="30" s="1"/>
  <c r="EW285" i="30"/>
  <c r="EP285" i="30" s="1"/>
  <c r="FM285" i="30"/>
  <c r="FR285" i="30"/>
  <c r="FJ285" i="30" s="1"/>
  <c r="GM285" i="30"/>
  <c r="HI285" i="30"/>
  <c r="HB285" i="30" s="1"/>
  <c r="HN285" i="30"/>
  <c r="BW286" i="30"/>
  <c r="CT286" i="30"/>
  <c r="CU286" i="30" s="1"/>
  <c r="DX286" i="30"/>
  <c r="ET286" i="30"/>
  <c r="EY286" i="30"/>
  <c r="FO286" i="30"/>
  <c r="GZ286" i="30"/>
  <c r="GS286" i="30" s="1"/>
  <c r="GZ287" i="30"/>
  <c r="CT287" i="30"/>
  <c r="CG287" i="30"/>
  <c r="CK287" i="30" s="1"/>
  <c r="T287" i="30"/>
  <c r="U287" i="30"/>
  <c r="DN287" i="30"/>
  <c r="EV287" i="30"/>
  <c r="GG287" i="30"/>
  <c r="GC287" i="30" s="1"/>
  <c r="GQ287" i="30"/>
  <c r="HG287" i="30"/>
  <c r="HJ287" i="30" s="1"/>
  <c r="HR287" i="30"/>
  <c r="GW288" i="30"/>
  <c r="EY288" i="30"/>
  <c r="EU288" i="30"/>
  <c r="HO288" i="30"/>
  <c r="HS288" i="30" s="1"/>
  <c r="GA288" i="30"/>
  <c r="FO288" i="30"/>
  <c r="EK288" i="30"/>
  <c r="HF288" i="30"/>
  <c r="EJ288" i="30"/>
  <c r="DS288" i="30"/>
  <c r="AL288" i="30"/>
  <c r="N288" i="30"/>
  <c r="BJ288" i="30"/>
  <c r="BN288" i="30" s="1"/>
  <c r="CB288" i="30"/>
  <c r="CY288" i="30"/>
  <c r="GN288" i="30"/>
  <c r="GZ288" i="30"/>
  <c r="GS288" i="30" s="1"/>
  <c r="FP289" i="30"/>
  <c r="HQ289" i="30"/>
  <c r="HL289" i="30" s="1"/>
  <c r="GN290" i="30"/>
  <c r="GR290" i="30" s="1"/>
  <c r="EY290" i="30"/>
  <c r="EU290" i="30"/>
  <c r="EE290" i="30"/>
  <c r="DI290" i="30"/>
  <c r="HF290" i="30"/>
  <c r="FO290" i="30"/>
  <c r="CY290" i="30"/>
  <c r="CB290" i="30"/>
  <c r="HO290" i="30"/>
  <c r="HS290" i="30" s="1"/>
  <c r="EK290" i="30"/>
  <c r="L290" i="30"/>
  <c r="BL290" i="30" s="1"/>
  <c r="BQ290" i="30" s="1"/>
  <c r="GW290" i="30"/>
  <c r="HA290" i="30" s="1"/>
  <c r="GA290" i="30"/>
  <c r="ET290" i="30"/>
  <c r="EV290" i="30" s="1"/>
  <c r="EJ290" i="30"/>
  <c r="EL290" i="30" s="1"/>
  <c r="DS290" i="30"/>
  <c r="V290" i="30"/>
  <c r="Q284" i="30"/>
  <c r="BI284" i="30"/>
  <c r="BV284" i="30"/>
  <c r="DW284" i="30"/>
  <c r="EA284" i="30"/>
  <c r="DZ284" i="30" s="1"/>
  <c r="EE284" i="30" s="1"/>
  <c r="EN284" i="30"/>
  <c r="EF284" i="30" s="1"/>
  <c r="FR284" i="30"/>
  <c r="FJ284" i="30" s="1"/>
  <c r="GP284" i="30"/>
  <c r="HB284" i="30"/>
  <c r="Q286" i="30"/>
  <c r="BI286" i="30"/>
  <c r="BV286" i="30"/>
  <c r="DW286" i="30"/>
  <c r="EA286" i="30"/>
  <c r="DZ286" i="30" s="1"/>
  <c r="EE286" i="30" s="1"/>
  <c r="EN286" i="30"/>
  <c r="EF286" i="30" s="1"/>
  <c r="FR286" i="30"/>
  <c r="GD286" i="30"/>
  <c r="FV286" i="30" s="1"/>
  <c r="GP286" i="30"/>
  <c r="GJ286" i="30" s="1"/>
  <c r="HB286" i="30"/>
  <c r="Q288" i="30"/>
  <c r="BI288" i="30"/>
  <c r="BV288" i="30"/>
  <c r="DW288" i="30"/>
  <c r="EA288" i="30"/>
  <c r="DZ288" i="30" s="1"/>
  <c r="EE288" i="30" s="1"/>
  <c r="EN288" i="30"/>
  <c r="FR288" i="30"/>
  <c r="FJ288" i="30" s="1"/>
  <c r="GD288" i="30"/>
  <c r="FV288" i="30" s="1"/>
  <c r="GP288" i="30"/>
  <c r="HH290" i="30"/>
  <c r="GV290" i="30"/>
  <c r="GF290" i="30"/>
  <c r="FT290" i="30"/>
  <c r="EM290" i="30"/>
  <c r="EF290" i="30" s="1"/>
  <c r="EI290" i="30"/>
  <c r="DM290" i="30"/>
  <c r="CM290" i="30"/>
  <c r="U290" i="30"/>
  <c r="N290" i="30"/>
  <c r="BF290" i="30"/>
  <c r="BW290" i="30"/>
  <c r="BX290" i="30" s="1"/>
  <c r="CT290" i="30"/>
  <c r="DX290" i="30"/>
  <c r="DY290" i="30" s="1"/>
  <c r="GG290" i="30"/>
  <c r="GC290" i="30" s="1"/>
  <c r="GQ290" i="30"/>
  <c r="BJ291" i="30"/>
  <c r="BN291" i="30" s="1"/>
  <c r="CG291" i="30"/>
  <c r="CK291" i="30" s="1"/>
  <c r="DD291" i="30"/>
  <c r="DE291" i="30" s="1"/>
  <c r="EM291" i="30"/>
  <c r="FS291" i="30"/>
  <c r="HI291" i="30"/>
  <c r="HH292" i="30"/>
  <c r="GV292" i="30"/>
  <c r="GF292" i="30"/>
  <c r="GH292" i="30" s="1"/>
  <c r="FZ292" i="30" s="1"/>
  <c r="FT292" i="30"/>
  <c r="HQ292" i="30"/>
  <c r="GP292" i="30"/>
  <c r="GE292" i="30"/>
  <c r="EX292" i="30"/>
  <c r="EP292" i="30" s="1"/>
  <c r="DC292" i="30"/>
  <c r="BP292" i="30"/>
  <c r="L292" i="30"/>
  <c r="CI292" i="30" s="1"/>
  <c r="CN292" i="30" s="1"/>
  <c r="BW292" i="30"/>
  <c r="BX292" i="30" s="1"/>
  <c r="DM292" i="30"/>
  <c r="DS292" i="30"/>
  <c r="DX292" i="30"/>
  <c r="DY292" i="30" s="1"/>
  <c r="EB292" i="30" s="1"/>
  <c r="EE292" i="30"/>
  <c r="EJ292" i="30"/>
  <c r="EU292" i="30"/>
  <c r="FO292" i="30"/>
  <c r="GX292" i="30"/>
  <c r="HE292" i="30"/>
  <c r="S293" i="30"/>
  <c r="EU293" i="30"/>
  <c r="FN293" i="30"/>
  <c r="FQ293" i="30"/>
  <c r="GA293" i="30"/>
  <c r="GZ290" i="30"/>
  <c r="GT290" i="30" s="1"/>
  <c r="DD290" i="30"/>
  <c r="DE290" i="30" s="1"/>
  <c r="DF290" i="30" s="1"/>
  <c r="T290" i="30"/>
  <c r="BN290" i="30"/>
  <c r="DN290" i="30"/>
  <c r="EP290" i="30"/>
  <c r="FR290" i="30"/>
  <c r="HI290" i="30"/>
  <c r="S291" i="30"/>
  <c r="BW291" i="30"/>
  <c r="CT291" i="30"/>
  <c r="CU291" i="30" s="1"/>
  <c r="DX291" i="30"/>
  <c r="GZ291" i="30"/>
  <c r="GS291" i="30" s="1"/>
  <c r="GZ292" i="30"/>
  <c r="CT292" i="30"/>
  <c r="CU292" i="30" s="1"/>
  <c r="CG292" i="30"/>
  <c r="CL292" i="30" s="1"/>
  <c r="T292" i="30"/>
  <c r="S292" i="30" s="1"/>
  <c r="AL292" i="30"/>
  <c r="DI292" i="30"/>
  <c r="DN292" i="30"/>
  <c r="EF292" i="30"/>
  <c r="EK292" i="30"/>
  <c r="L293" i="30"/>
  <c r="CB293" i="30"/>
  <c r="CY293" i="30"/>
  <c r="GZ294" i="30"/>
  <c r="CT294" i="30"/>
  <c r="CG294" i="30"/>
  <c r="CK294" i="30" s="1"/>
  <c r="T294" i="30"/>
  <c r="HI294" i="30"/>
  <c r="DD294" i="30"/>
  <c r="HR294" i="30"/>
  <c r="DX294" i="30"/>
  <c r="BW294" i="30"/>
  <c r="BJ294" i="30"/>
  <c r="BN294" i="30" s="1"/>
  <c r="J294" i="30"/>
  <c r="DN294" i="30"/>
  <c r="GN292" i="30"/>
  <c r="HF292" i="30"/>
  <c r="HJ292" i="30" s="1"/>
  <c r="ET292" i="30"/>
  <c r="EV292" i="30" s="1"/>
  <c r="EL292" i="30"/>
  <c r="CY292" i="30"/>
  <c r="N292" i="30"/>
  <c r="V292" i="30"/>
  <c r="CM292" i="30"/>
  <c r="HO292" i="30"/>
  <c r="HS292" i="30" s="1"/>
  <c r="CW293" i="30"/>
  <c r="CP293" i="30" s="1"/>
  <c r="DO298" i="30"/>
  <c r="DP298" i="30" s="1"/>
  <c r="CG290" i="30"/>
  <c r="CL290" i="30" s="1"/>
  <c r="CC290" i="30" s="1"/>
  <c r="CU290" i="30"/>
  <c r="HK290" i="30"/>
  <c r="HL290" i="30"/>
  <c r="HR291" i="30"/>
  <c r="DN291" i="30"/>
  <c r="DO291" i="30" s="1"/>
  <c r="J291" i="30"/>
  <c r="V291" i="30" s="1"/>
  <c r="CF291" i="30"/>
  <c r="EW291" i="30"/>
  <c r="EP291" i="30" s="1"/>
  <c r="FQ291" i="30"/>
  <c r="HP292" i="30"/>
  <c r="GB292" i="30"/>
  <c r="FP292" i="30"/>
  <c r="Q292" i="30"/>
  <c r="BJ292" i="30"/>
  <c r="BO292" i="30" s="1"/>
  <c r="BF292" i="30" s="1"/>
  <c r="CB292" i="30"/>
  <c r="EY292" i="30"/>
  <c r="GA292" i="30"/>
  <c r="GO292" i="30"/>
  <c r="GW292" i="30"/>
  <c r="HA292" i="30" s="1"/>
  <c r="HR292" i="30"/>
  <c r="HF293" i="30"/>
  <c r="EJ293" i="30"/>
  <c r="DS293" i="30"/>
  <c r="AL293" i="30"/>
  <c r="HO293" i="30"/>
  <c r="HS293" i="30" s="1"/>
  <c r="GN293" i="30"/>
  <c r="GW293" i="30"/>
  <c r="DI293" i="30"/>
  <c r="N293" i="30"/>
  <c r="ET293" i="30"/>
  <c r="BJ289" i="30"/>
  <c r="BW289" i="30"/>
  <c r="DX289" i="30"/>
  <c r="Q291" i="30"/>
  <c r="BI291" i="30"/>
  <c r="BV291" i="30"/>
  <c r="DW291" i="30"/>
  <c r="EA291" i="30"/>
  <c r="DZ291" i="30" s="1"/>
  <c r="EE291" i="30" s="1"/>
  <c r="EN291" i="30"/>
  <c r="FR291" i="30"/>
  <c r="FJ291" i="30" s="1"/>
  <c r="GD291" i="30"/>
  <c r="FV291" i="30" s="1"/>
  <c r="GP291" i="30"/>
  <c r="HK291" i="30" s="1"/>
  <c r="HB291" i="30"/>
  <c r="HR293" i="30"/>
  <c r="DN293" i="30"/>
  <c r="DO293" i="30" s="1"/>
  <c r="DP293" i="30" s="1"/>
  <c r="BN293" i="30"/>
  <c r="J293" i="30"/>
  <c r="CF293" i="30"/>
  <c r="DE293" i="30"/>
  <c r="EW293" i="30"/>
  <c r="Q294" i="30"/>
  <c r="BV294" i="30"/>
  <c r="CB294" i="30"/>
  <c r="CS294" i="30"/>
  <c r="DW294" i="30"/>
  <c r="EI294" i="30"/>
  <c r="EN294" i="30"/>
  <c r="ES294" i="30"/>
  <c r="EY294" i="30"/>
  <c r="FY294" i="30"/>
  <c r="GY294" i="30"/>
  <c r="HO294" i="30"/>
  <c r="HS294" i="30" s="1"/>
  <c r="L295" i="30"/>
  <c r="T295" i="30"/>
  <c r="S295" i="30" s="1"/>
  <c r="CK295" i="30"/>
  <c r="EK295" i="30"/>
  <c r="EU295" i="30"/>
  <c r="GA295" i="30"/>
  <c r="GH295" i="30"/>
  <c r="FZ295" i="30" s="1"/>
  <c r="GN296" i="30"/>
  <c r="ET296" i="30"/>
  <c r="EL296" i="30"/>
  <c r="EO296" i="30" s="1"/>
  <c r="CY296" i="30"/>
  <c r="N296" i="30"/>
  <c r="V296" i="30"/>
  <c r="BI296" i="30"/>
  <c r="BP296" i="30" s="1"/>
  <c r="CF296" i="30"/>
  <c r="CM296" i="30" s="1"/>
  <c r="DD296" i="30"/>
  <c r="EA296" i="30"/>
  <c r="DZ296" i="30" s="1"/>
  <c r="EE296" i="30" s="1"/>
  <c r="EM296" i="30"/>
  <c r="EW296" i="30"/>
  <c r="FM296" i="30"/>
  <c r="FR296" i="30"/>
  <c r="GM296" i="30"/>
  <c r="HI296" i="30"/>
  <c r="HN296" i="30"/>
  <c r="BW297" i="30"/>
  <c r="DX297" i="30"/>
  <c r="EM297" i="30"/>
  <c r="ET297" i="30"/>
  <c r="GN297" i="30"/>
  <c r="HI297" i="30"/>
  <c r="GN298" i="30"/>
  <c r="ET298" i="30"/>
  <c r="CY298" i="30"/>
  <c r="HF298" i="30"/>
  <c r="FO298" i="30"/>
  <c r="EU298" i="30"/>
  <c r="EJ298" i="30"/>
  <c r="HO298" i="30"/>
  <c r="HS298" i="30" s="1"/>
  <c r="EY298" i="30"/>
  <c r="CB298" i="30"/>
  <c r="U298" i="30"/>
  <c r="DI298" i="30"/>
  <c r="GQ298" i="30"/>
  <c r="HH294" i="30"/>
  <c r="GV294" i="30"/>
  <c r="GF294" i="30"/>
  <c r="GH294" i="30" s="1"/>
  <c r="FZ294" i="30" s="1"/>
  <c r="FT294" i="30"/>
  <c r="EX294" i="30"/>
  <c r="DC294" i="30"/>
  <c r="L294" i="30"/>
  <c r="AL294" i="30" s="1"/>
  <c r="AM294" i="30" s="1"/>
  <c r="AQ294" i="30" s="1"/>
  <c r="S294" i="30"/>
  <c r="DM294" i="30"/>
  <c r="DS294" i="30"/>
  <c r="EJ294" i="30"/>
  <c r="EU294" i="30"/>
  <c r="FO294" i="30"/>
  <c r="GE294" i="30"/>
  <c r="GP294" i="30"/>
  <c r="HK294" i="30" s="1"/>
  <c r="HQ294" i="30"/>
  <c r="HR295" i="30"/>
  <c r="DN295" i="30"/>
  <c r="DO295" i="30" s="1"/>
  <c r="BN295" i="30"/>
  <c r="J295" i="30"/>
  <c r="V295" i="30" s="1"/>
  <c r="CF295" i="30"/>
  <c r="DE295" i="30"/>
  <c r="DF295" i="30" s="1"/>
  <c r="DI295" i="30"/>
  <c r="EW295" i="30"/>
  <c r="EP295" i="30" s="1"/>
  <c r="FQ295" i="30"/>
  <c r="HP296" i="30"/>
  <c r="GB296" i="30"/>
  <c r="FP296" i="30"/>
  <c r="Q296" i="30"/>
  <c r="BV296" i="30"/>
  <c r="CS296" i="30"/>
  <c r="DW296" i="30"/>
  <c r="EI296" i="30"/>
  <c r="EN296" i="30"/>
  <c r="ES296" i="30"/>
  <c r="FY296" i="30"/>
  <c r="GO296" i="30"/>
  <c r="GY296" i="30"/>
  <c r="L297" i="30"/>
  <c r="T297" i="30"/>
  <c r="CT297" i="30"/>
  <c r="CU297" i="30" s="1"/>
  <c r="CV297" i="30" s="1"/>
  <c r="EU297" i="30"/>
  <c r="FN297" i="30"/>
  <c r="FQ297" i="30"/>
  <c r="GA297" i="30"/>
  <c r="L298" i="30"/>
  <c r="AL298" i="30" s="1"/>
  <c r="HF295" i="30"/>
  <c r="EJ295" i="30"/>
  <c r="DS295" i="30"/>
  <c r="AL295" i="30"/>
  <c r="AM295" i="30" s="1"/>
  <c r="AQ295" i="30" s="1"/>
  <c r="N295" i="30"/>
  <c r="CB295" i="30"/>
  <c r="CY295" i="30"/>
  <c r="GN295" i="30"/>
  <c r="HI295" i="30"/>
  <c r="HB295" i="30" s="1"/>
  <c r="HO295" i="30"/>
  <c r="HS295" i="30" s="1"/>
  <c r="HH296" i="30"/>
  <c r="GV296" i="30"/>
  <c r="GF296" i="30"/>
  <c r="FT296" i="30"/>
  <c r="EX296" i="30"/>
  <c r="EP296" i="30" s="1"/>
  <c r="DC296" i="30"/>
  <c r="L296" i="30"/>
  <c r="AL296" i="30" s="1"/>
  <c r="AS296" i="30" s="1"/>
  <c r="DM296" i="30"/>
  <c r="GE296" i="30"/>
  <c r="GP296" i="30"/>
  <c r="HK296" i="30" s="1"/>
  <c r="HQ296" i="30"/>
  <c r="HR297" i="30"/>
  <c r="DN297" i="30"/>
  <c r="J297" i="30"/>
  <c r="CG297" i="30"/>
  <c r="CK297" i="30" s="1"/>
  <c r="DD297" i="30"/>
  <c r="GQ297" i="30"/>
  <c r="HH298" i="30"/>
  <c r="GV298" i="30"/>
  <c r="GF298" i="30"/>
  <c r="FT298" i="30"/>
  <c r="FS298" i="30" s="1"/>
  <c r="EX298" i="30"/>
  <c r="DC298" i="30"/>
  <c r="HN298" i="30"/>
  <c r="GM298" i="30"/>
  <c r="FR298" i="30"/>
  <c r="FM298" i="30"/>
  <c r="EW298" i="30"/>
  <c r="EM298" i="30"/>
  <c r="EA298" i="30"/>
  <c r="DZ298" i="30" s="1"/>
  <c r="EE298" i="30" s="1"/>
  <c r="CF298" i="30"/>
  <c r="CM298" i="30" s="1"/>
  <c r="BI298" i="30"/>
  <c r="AS298" i="30"/>
  <c r="N298" i="30"/>
  <c r="HQ298" i="30"/>
  <c r="GP298" i="30"/>
  <c r="HK298" i="30" s="1"/>
  <c r="GE298" i="30"/>
  <c r="HE298" i="30"/>
  <c r="GY298" i="30"/>
  <c r="FY298" i="30"/>
  <c r="ES298" i="30"/>
  <c r="EN298" i="30"/>
  <c r="EI298" i="30"/>
  <c r="DW298" i="30"/>
  <c r="CS298" i="30"/>
  <c r="BV298" i="30"/>
  <c r="Q298" i="30"/>
  <c r="GG298" i="30"/>
  <c r="GC298" i="30" s="1"/>
  <c r="GN294" i="30"/>
  <c r="ET294" i="30"/>
  <c r="EL294" i="30"/>
  <c r="EO294" i="30" s="1"/>
  <c r="CY294" i="30"/>
  <c r="N294" i="30"/>
  <c r="V294" i="30"/>
  <c r="AS294" i="30"/>
  <c r="BI294" i="30"/>
  <c r="CF294" i="30"/>
  <c r="CM294" i="30" s="1"/>
  <c r="EA294" i="30"/>
  <c r="DZ294" i="30" s="1"/>
  <c r="EE294" i="30" s="1"/>
  <c r="EM294" i="30"/>
  <c r="EF294" i="30" s="1"/>
  <c r="EW294" i="30"/>
  <c r="FM294" i="30"/>
  <c r="FR294" i="30"/>
  <c r="GM294" i="30"/>
  <c r="GS294" i="30"/>
  <c r="HN294" i="30"/>
  <c r="BW295" i="30"/>
  <c r="CT295" i="30"/>
  <c r="CU295" i="30" s="1"/>
  <c r="CV295" i="30" s="1"/>
  <c r="DX295" i="30"/>
  <c r="ET295" i="30"/>
  <c r="EY295" i="30"/>
  <c r="FO295" i="30"/>
  <c r="GZ295" i="30"/>
  <c r="GS295" i="30" s="1"/>
  <c r="GZ296" i="30"/>
  <c r="CT296" i="30"/>
  <c r="CG296" i="30"/>
  <c r="CK296" i="30" s="1"/>
  <c r="T296" i="30"/>
  <c r="U296" i="30"/>
  <c r="BN296" i="30"/>
  <c r="DN296" i="30"/>
  <c r="EV296" i="30"/>
  <c r="GG296" i="30"/>
  <c r="GC296" i="30" s="1"/>
  <c r="GQ296" i="30"/>
  <c r="HB296" i="30"/>
  <c r="HG296" i="30"/>
  <c r="HJ296" i="30" s="1"/>
  <c r="HR296" i="30"/>
  <c r="HF297" i="30"/>
  <c r="EJ297" i="30"/>
  <c r="EL297" i="30" s="1"/>
  <c r="DS297" i="30"/>
  <c r="GW297" i="30"/>
  <c r="DI297" i="30"/>
  <c r="AL297" i="30"/>
  <c r="AM297" i="30" s="1"/>
  <c r="AQ297" i="30" s="1"/>
  <c r="V297" i="30"/>
  <c r="N297" i="30"/>
  <c r="BJ297" i="30"/>
  <c r="BN297" i="30" s="1"/>
  <c r="CB297" i="30"/>
  <c r="CY297" i="30"/>
  <c r="DO297" i="30"/>
  <c r="EK297" i="30"/>
  <c r="EY297" i="30"/>
  <c r="GZ297" i="30"/>
  <c r="GS297" i="30" s="1"/>
  <c r="HO297" i="30"/>
  <c r="HS297" i="30" s="1"/>
  <c r="GZ298" i="30"/>
  <c r="CT298" i="30"/>
  <c r="CG298" i="30"/>
  <c r="CK298" i="30" s="1"/>
  <c r="T298" i="30"/>
  <c r="S298" i="30" s="1"/>
  <c r="HI298" i="30"/>
  <c r="HB298" i="30" s="1"/>
  <c r="DD298" i="30"/>
  <c r="AM298" i="30"/>
  <c r="AQ298" i="30" s="1"/>
  <c r="HR298" i="30"/>
  <c r="DX298" i="30"/>
  <c r="BJ298" i="30"/>
  <c r="BN298" i="30" s="1"/>
  <c r="J298" i="30"/>
  <c r="EL298" i="30" s="1"/>
  <c r="EO298" i="30" s="1"/>
  <c r="BW298" i="30"/>
  <c r="Q293" i="30"/>
  <c r="BI293" i="30"/>
  <c r="BV293" i="30"/>
  <c r="DW293" i="30"/>
  <c r="EA293" i="30"/>
  <c r="DZ293" i="30" s="1"/>
  <c r="EE293" i="30" s="1"/>
  <c r="EN293" i="30"/>
  <c r="EF293" i="30" s="1"/>
  <c r="FR293" i="30"/>
  <c r="FJ293" i="30" s="1"/>
  <c r="GD293" i="30"/>
  <c r="FV293" i="30" s="1"/>
  <c r="GP293" i="30"/>
  <c r="HB293" i="30"/>
  <c r="Q295" i="30"/>
  <c r="BI295" i="30"/>
  <c r="BV295" i="30"/>
  <c r="DW295" i="30"/>
  <c r="EA295" i="30"/>
  <c r="DZ295" i="30" s="1"/>
  <c r="EE295" i="30" s="1"/>
  <c r="EN295" i="30"/>
  <c r="EF295" i="30" s="1"/>
  <c r="FR295" i="30"/>
  <c r="GP295" i="30"/>
  <c r="HK295" i="30" s="1"/>
  <c r="HN297" i="30"/>
  <c r="GP297" i="30"/>
  <c r="FR297" i="30"/>
  <c r="FJ297" i="30" s="1"/>
  <c r="EN297" i="30"/>
  <c r="EA297" i="30"/>
  <c r="DZ297" i="30" s="1"/>
  <c r="EE297" i="30" s="1"/>
  <c r="DW297" i="30"/>
  <c r="Q297" i="30"/>
  <c r="BI297" i="30"/>
  <c r="BV297" i="30"/>
  <c r="CF297" i="30"/>
  <c r="DC297" i="30"/>
  <c r="EW297" i="30"/>
  <c r="EP297" i="30" s="1"/>
  <c r="GG297" i="30"/>
  <c r="GC297" i="30" s="1"/>
  <c r="GM297" i="30"/>
  <c r="HH297" i="30"/>
  <c r="HB297" i="30" s="1"/>
  <c r="L299" i="30"/>
  <c r="AL299" i="30" s="1"/>
  <c r="T299" i="30"/>
  <c r="S299" i="30" s="1"/>
  <c r="EK299" i="30"/>
  <c r="EU299" i="30"/>
  <c r="GA299" i="30"/>
  <c r="GH299" i="30"/>
  <c r="FZ299" i="30" s="1"/>
  <c r="GN300" i="30"/>
  <c r="ET300" i="30"/>
  <c r="EV300" i="30" s="1"/>
  <c r="EL300" i="30"/>
  <c r="EO300" i="30" s="1"/>
  <c r="CY300" i="30"/>
  <c r="N300" i="30"/>
  <c r="V300" i="30"/>
  <c r="BI300" i="30"/>
  <c r="BP300" i="30" s="1"/>
  <c r="CF300" i="30"/>
  <c r="CM300" i="30" s="1"/>
  <c r="DD300" i="30"/>
  <c r="EA300" i="30"/>
  <c r="DZ300" i="30" s="1"/>
  <c r="EE300" i="30" s="1"/>
  <c r="EM300" i="30"/>
  <c r="EW300" i="30"/>
  <c r="FM300" i="30"/>
  <c r="FR300" i="30"/>
  <c r="GM300" i="30"/>
  <c r="HI300" i="30"/>
  <c r="HN300" i="30"/>
  <c r="CY301" i="30"/>
  <c r="GQ301" i="30"/>
  <c r="GJ301" i="30" s="1"/>
  <c r="HG302" i="30"/>
  <c r="HP302" i="30"/>
  <c r="GO302" i="30"/>
  <c r="GB302" i="30"/>
  <c r="FP302" i="30"/>
  <c r="GX302" i="30"/>
  <c r="HR299" i="30"/>
  <c r="DN299" i="30"/>
  <c r="DO299" i="30" s="1"/>
  <c r="J299" i="30"/>
  <c r="EL299" i="30" s="1"/>
  <c r="CF299" i="30"/>
  <c r="DI299" i="30"/>
  <c r="EW299" i="30"/>
  <c r="EP299" i="30" s="1"/>
  <c r="HP300" i="30"/>
  <c r="GB300" i="30"/>
  <c r="FP300" i="30"/>
  <c r="Q300" i="30"/>
  <c r="BJ300" i="30"/>
  <c r="BN300" i="30" s="1"/>
  <c r="BV300" i="30"/>
  <c r="CS300" i="30"/>
  <c r="DW300" i="30"/>
  <c r="EI300" i="30"/>
  <c r="EN300" i="30"/>
  <c r="ES300" i="30"/>
  <c r="FY300" i="30"/>
  <c r="GO300" i="30"/>
  <c r="GY300" i="30"/>
  <c r="T301" i="30"/>
  <c r="S301" i="30" s="1"/>
  <c r="BW301" i="30"/>
  <c r="CF301" i="30"/>
  <c r="HF299" i="30"/>
  <c r="EJ299" i="30"/>
  <c r="DS299" i="30"/>
  <c r="N299" i="30"/>
  <c r="BJ299" i="30"/>
  <c r="BN299" i="30" s="1"/>
  <c r="CB299" i="30"/>
  <c r="CG299" i="30"/>
  <c r="CK299" i="30" s="1"/>
  <c r="CY299" i="30"/>
  <c r="DD299" i="30"/>
  <c r="DE299" i="30" s="1"/>
  <c r="EM299" i="30"/>
  <c r="GN299" i="30"/>
  <c r="HI299" i="30"/>
  <c r="HO299" i="30"/>
  <c r="HS299" i="30" s="1"/>
  <c r="HH300" i="30"/>
  <c r="GV300" i="30"/>
  <c r="GF300" i="30"/>
  <c r="FT300" i="30"/>
  <c r="FS300" i="30" s="1"/>
  <c r="EX300" i="30"/>
  <c r="DC300" i="30"/>
  <c r="L300" i="30"/>
  <c r="AL300" i="30" s="1"/>
  <c r="AM300" i="30" s="1"/>
  <c r="AQ300" i="30" s="1"/>
  <c r="DM300" i="30"/>
  <c r="GE300" i="30"/>
  <c r="GP300" i="30"/>
  <c r="HQ300" i="30"/>
  <c r="HI301" i="30"/>
  <c r="EM301" i="30"/>
  <c r="DD301" i="30"/>
  <c r="DE301" i="30" s="1"/>
  <c r="DF301" i="30" s="1"/>
  <c r="HK301" i="30"/>
  <c r="GZ301" i="30"/>
  <c r="EW301" i="30"/>
  <c r="EP301" i="30" s="1"/>
  <c r="DX301" i="30"/>
  <c r="DN301" i="30"/>
  <c r="DO301" i="30" s="1"/>
  <c r="DP301" i="30" s="1"/>
  <c r="J301" i="30"/>
  <c r="CG301" i="30"/>
  <c r="HB301" i="30"/>
  <c r="HO302" i="30"/>
  <c r="HS302" i="30" s="1"/>
  <c r="GA302" i="30"/>
  <c r="FO302" i="30"/>
  <c r="EK302" i="30"/>
  <c r="CB302" i="30"/>
  <c r="EY302" i="30"/>
  <c r="ET302" i="30"/>
  <c r="EV302" i="30" s="1"/>
  <c r="GW302" i="30"/>
  <c r="HA302" i="30" s="1"/>
  <c r="DI302" i="30"/>
  <c r="HF302" i="30"/>
  <c r="EU302" i="30"/>
  <c r="EJ302" i="30"/>
  <c r="EL302" i="30" s="1"/>
  <c r="EE302" i="30"/>
  <c r="DS302" i="30"/>
  <c r="DF302" i="30"/>
  <c r="GN302" i="30"/>
  <c r="GR302" i="30" s="1"/>
  <c r="BW299" i="30"/>
  <c r="CT299" i="30"/>
  <c r="CU299" i="30" s="1"/>
  <c r="CV299" i="30" s="1"/>
  <c r="DX299" i="30"/>
  <c r="ET299" i="30"/>
  <c r="EY299" i="30"/>
  <c r="FO299" i="30"/>
  <c r="GZ299" i="30"/>
  <c r="GS299" i="30" s="1"/>
  <c r="GZ300" i="30"/>
  <c r="CT300" i="30"/>
  <c r="CG300" i="30"/>
  <c r="CK300" i="30" s="1"/>
  <c r="T300" i="30"/>
  <c r="U300" i="30"/>
  <c r="DN300" i="30"/>
  <c r="GG300" i="30"/>
  <c r="GC300" i="30" s="1"/>
  <c r="GQ300" i="30"/>
  <c r="HG300" i="30"/>
  <c r="HJ300" i="30" s="1"/>
  <c r="HR300" i="30"/>
  <c r="GW301" i="30"/>
  <c r="EY301" i="30"/>
  <c r="EU301" i="30"/>
  <c r="DI301" i="30"/>
  <c r="HF301" i="30"/>
  <c r="GA301" i="30"/>
  <c r="FO301" i="30"/>
  <c r="EK301" i="30"/>
  <c r="HO301" i="30"/>
  <c r="HS301" i="30" s="1"/>
  <c r="GN301" i="30"/>
  <c r="EJ301" i="30"/>
  <c r="DS301" i="30"/>
  <c r="AL301" i="30"/>
  <c r="AM301" i="30" s="1"/>
  <c r="AQ301" i="30" s="1"/>
  <c r="N301" i="30"/>
  <c r="BJ301" i="30"/>
  <c r="BN301" i="30" s="1"/>
  <c r="CB301" i="30"/>
  <c r="CK301" i="30"/>
  <c r="CT301" i="30"/>
  <c r="CU301" i="30" s="1"/>
  <c r="FQ301" i="30"/>
  <c r="FS301" i="30"/>
  <c r="FN301" i="30"/>
  <c r="HR301" i="30"/>
  <c r="Q299" i="30"/>
  <c r="BI299" i="30"/>
  <c r="BV299" i="30"/>
  <c r="DW299" i="30"/>
  <c r="EA299" i="30"/>
  <c r="DZ299" i="30" s="1"/>
  <c r="EE299" i="30" s="1"/>
  <c r="EN299" i="30"/>
  <c r="FR299" i="30"/>
  <c r="FJ299" i="30" s="1"/>
  <c r="GD299" i="30"/>
  <c r="FV299" i="30" s="1"/>
  <c r="GP299" i="30"/>
  <c r="HK299" i="30" s="1"/>
  <c r="HB299" i="30"/>
  <c r="HQ301" i="30"/>
  <c r="HE301" i="30"/>
  <c r="GG301" i="30"/>
  <c r="GC301" i="30" s="1"/>
  <c r="Q301" i="30"/>
  <c r="BI301" i="30"/>
  <c r="BV301" i="30"/>
  <c r="DW301" i="30"/>
  <c r="EA301" i="30"/>
  <c r="DZ301" i="30" s="1"/>
  <c r="EE301" i="30" s="1"/>
  <c r="EN301" i="30"/>
  <c r="FR301" i="30"/>
  <c r="GY301" i="30"/>
  <c r="GY302" i="30"/>
  <c r="GM302" i="30"/>
  <c r="GE302" i="30"/>
  <c r="FS302" i="30"/>
  <c r="FJ302" i="30" s="1"/>
  <c r="EW302" i="30"/>
  <c r="EQ302" i="30" s="1"/>
  <c r="ES302" i="30"/>
  <c r="CS302" i="30"/>
  <c r="CF302" i="30"/>
  <c r="S302" i="30"/>
  <c r="L302" i="30"/>
  <c r="BL302" i="30" s="1"/>
  <c r="DG302" i="30"/>
  <c r="CZ302" i="30" s="1"/>
  <c r="DM302" i="30"/>
  <c r="EP302" i="30"/>
  <c r="GF302" i="30"/>
  <c r="GH302" i="30" s="1"/>
  <c r="GP302" i="30"/>
  <c r="HK302" i="30" s="1"/>
  <c r="GV302" i="30"/>
  <c r="HQ302" i="30"/>
  <c r="HL302" i="30" s="1"/>
  <c r="DG307" i="30"/>
  <c r="DI307" i="30"/>
  <c r="EK307" i="30"/>
  <c r="EV307" i="30"/>
  <c r="FF307" i="30"/>
  <c r="FQ307" i="30"/>
  <c r="GS307" i="30"/>
  <c r="CV309" i="30"/>
  <c r="CJ312" i="30"/>
  <c r="CN312" i="30"/>
  <c r="DP307" i="30"/>
  <c r="FH307" i="30"/>
  <c r="EZ307" i="30" s="1"/>
  <c r="HF309" i="30"/>
  <c r="EJ309" i="30"/>
  <c r="EL309" i="30" s="1"/>
  <c r="FO309" i="30"/>
  <c r="EY309" i="30"/>
  <c r="ET309" i="30"/>
  <c r="EV309" i="30" s="1"/>
  <c r="EK309" i="30"/>
  <c r="EE309" i="30"/>
  <c r="DI309" i="30"/>
  <c r="N309" i="30"/>
  <c r="CB309" i="30"/>
  <c r="L309" i="30"/>
  <c r="AL309" i="30" s="1"/>
  <c r="AM309" i="30" s="1"/>
  <c r="AQ309" i="30" s="1"/>
  <c r="HO309" i="30"/>
  <c r="HS309" i="30" s="1"/>
  <c r="GA309" i="30"/>
  <c r="EU309" i="30"/>
  <c r="DS309" i="30"/>
  <c r="V309" i="30"/>
  <c r="CY309" i="30"/>
  <c r="CQ309" i="30" s="1"/>
  <c r="CR309" i="30" s="1"/>
  <c r="GN309" i="30"/>
  <c r="GW309" i="30"/>
  <c r="BP307" i="30"/>
  <c r="BO307" i="30"/>
  <c r="DY307" i="30"/>
  <c r="EB307" i="30" s="1"/>
  <c r="HO307" i="30"/>
  <c r="HS307" i="30" s="1"/>
  <c r="HL307" i="30" s="1"/>
  <c r="HM307" i="30" s="1"/>
  <c r="GA307" i="30"/>
  <c r="FO307" i="30"/>
  <c r="ET307" i="30"/>
  <c r="EL307" i="30"/>
  <c r="CY307" i="30"/>
  <c r="L307" i="30"/>
  <c r="CI307" i="30" s="1"/>
  <c r="CB307" i="30"/>
  <c r="CM307" i="30"/>
  <c r="CC307" i="30" s="1"/>
  <c r="DS307" i="30"/>
  <c r="DK307" i="30" s="1"/>
  <c r="DL307" i="30" s="1"/>
  <c r="EE307" i="30"/>
  <c r="EJ307" i="30"/>
  <c r="EU307" i="30"/>
  <c r="EY307" i="30"/>
  <c r="EQ307" i="30" s="1"/>
  <c r="ER307" i="30" s="1"/>
  <c r="FE307" i="30"/>
  <c r="GN307" i="30"/>
  <c r="GR307" i="30" s="1"/>
  <c r="GK307" i="30" s="1"/>
  <c r="GL307" i="30" s="1"/>
  <c r="GW307" i="30"/>
  <c r="HA307" i="30" s="1"/>
  <c r="GT307" i="30" s="1"/>
  <c r="HF307" i="30"/>
  <c r="HJ307" i="30" s="1"/>
  <c r="HC307" i="30" s="1"/>
  <c r="HD307" i="30" s="1"/>
  <c r="GX309" i="30"/>
  <c r="GO309" i="30"/>
  <c r="HP309" i="30"/>
  <c r="HG309" i="30"/>
  <c r="GB309" i="30"/>
  <c r="FP309" i="30"/>
  <c r="BJ302" i="30"/>
  <c r="BN302" i="30" s="1"/>
  <c r="BW302" i="30"/>
  <c r="BX302" i="30" s="1"/>
  <c r="CK302" i="30"/>
  <c r="DX302" i="30"/>
  <c r="DY302" i="30" s="1"/>
  <c r="BT307" i="30"/>
  <c r="BU307" i="30" s="1"/>
  <c r="Q309" i="30"/>
  <c r="BI309" i="30"/>
  <c r="DN309" i="30"/>
  <c r="GH309" i="30"/>
  <c r="FZ309" i="30" s="1"/>
  <c r="GZ309" i="30"/>
  <c r="DG311" i="30"/>
  <c r="CZ311" i="30" s="1"/>
  <c r="DI311" i="30"/>
  <c r="EK311" i="30"/>
  <c r="EV311" i="30"/>
  <c r="FO311" i="30"/>
  <c r="FU311" i="30" s="1"/>
  <c r="FK311" i="30" s="1"/>
  <c r="FL311" i="30" s="1"/>
  <c r="GJ311" i="30"/>
  <c r="HL311" i="30"/>
  <c r="HM311" i="30" s="1"/>
  <c r="S312" i="30"/>
  <c r="CW312" i="30"/>
  <c r="CP312" i="30" s="1"/>
  <c r="FZ312" i="30"/>
  <c r="HR309" i="30"/>
  <c r="HL309" i="30" s="1"/>
  <c r="FR309" i="30"/>
  <c r="S309" i="30"/>
  <c r="BJ309" i="30"/>
  <c r="BN309" i="30" s="1"/>
  <c r="BW309" i="30"/>
  <c r="BX309" i="30" s="1"/>
  <c r="BY309" i="30" s="1"/>
  <c r="CF309" i="30"/>
  <c r="CK309" i="30"/>
  <c r="DO309" i="30"/>
  <c r="DP309" i="30" s="1"/>
  <c r="DX309" i="30"/>
  <c r="DY309" i="30" s="1"/>
  <c r="EM309" i="30"/>
  <c r="EF309" i="30" s="1"/>
  <c r="EW309" i="30"/>
  <c r="EP309" i="30" s="1"/>
  <c r="GQ309" i="30"/>
  <c r="DP311" i="30"/>
  <c r="EQ312" i="30"/>
  <c r="ER312" i="30" s="1"/>
  <c r="CQ312" i="30"/>
  <c r="CR312" i="30" s="1"/>
  <c r="BL312" i="30"/>
  <c r="BZ312" i="30"/>
  <c r="BS312" i="30" s="1"/>
  <c r="CK312" i="30"/>
  <c r="CL312" i="30"/>
  <c r="CC312" i="30" s="1"/>
  <c r="BP311" i="30"/>
  <c r="BO311" i="30"/>
  <c r="EC311" i="30"/>
  <c r="DT311" i="30" s="1"/>
  <c r="DY311" i="30"/>
  <c r="EB311" i="30" s="1"/>
  <c r="GW311" i="30"/>
  <c r="HA311" i="30" s="1"/>
  <c r="GT311" i="30" s="1"/>
  <c r="GU311" i="30" s="1"/>
  <c r="HF311" i="30"/>
  <c r="HJ311" i="30" s="1"/>
  <c r="HC311" i="30" s="1"/>
  <c r="HD311" i="30" s="1"/>
  <c r="DD309" i="30"/>
  <c r="DE309" i="30" s="1"/>
  <c r="GJ309" i="30"/>
  <c r="HI309" i="30"/>
  <c r="GN311" i="30"/>
  <c r="GR311" i="30" s="1"/>
  <c r="GK311" i="30" s="1"/>
  <c r="ET311" i="30"/>
  <c r="EL311" i="30"/>
  <c r="CY311" i="30"/>
  <c r="CQ311" i="30" s="1"/>
  <c r="CR311" i="30" s="1"/>
  <c r="L311" i="30"/>
  <c r="AL311" i="30" s="1"/>
  <c r="CB311" i="30"/>
  <c r="CM311" i="30"/>
  <c r="CC311" i="30" s="1"/>
  <c r="DS311" i="30"/>
  <c r="DK311" i="30" s="1"/>
  <c r="DL311" i="30" s="1"/>
  <c r="EE311" i="30"/>
  <c r="EJ311" i="30"/>
  <c r="EU311" i="30"/>
  <c r="EY311" i="30"/>
  <c r="EQ311" i="30" s="1"/>
  <c r="ER311" i="30" s="1"/>
  <c r="GA311" i="30"/>
  <c r="GI311" i="30" s="1"/>
  <c r="FW311" i="30" s="1"/>
  <c r="FX311" i="30" s="1"/>
  <c r="DE312" i="30"/>
  <c r="DF312" i="30" s="1"/>
  <c r="DY312" i="30"/>
  <c r="EB312" i="30" s="1"/>
  <c r="HK312" i="30"/>
  <c r="GK312" i="30"/>
  <c r="GL312" i="30" s="1"/>
  <c r="GU312" i="30"/>
  <c r="S313" i="30"/>
  <c r="HO312" i="30"/>
  <c r="HS312" i="30" s="1"/>
  <c r="HL312" i="30" s="1"/>
  <c r="GA312" i="30"/>
  <c r="FO312" i="30"/>
  <c r="EK312" i="30"/>
  <c r="EO312" i="30" s="1"/>
  <c r="EG312" i="30" s="1"/>
  <c r="EH312" i="30" s="1"/>
  <c r="CB312" i="30"/>
  <c r="V312" i="30"/>
  <c r="AL312" i="30"/>
  <c r="DO312" i="30"/>
  <c r="DS312" i="30"/>
  <c r="FQ312" i="30"/>
  <c r="L313" i="30"/>
  <c r="BL313" i="30" s="1"/>
  <c r="BQ313" i="30" s="1"/>
  <c r="BO313" i="30"/>
  <c r="BF313" i="30" s="1"/>
  <c r="BZ313" i="30"/>
  <c r="BS313" i="30" s="1"/>
  <c r="DF313" i="30"/>
  <c r="HC312" i="30"/>
  <c r="HD312" i="30" s="1"/>
  <c r="EC313" i="30"/>
  <c r="DT313" i="30" s="1"/>
  <c r="FQ313" i="30"/>
  <c r="FS313" i="30"/>
  <c r="FJ313" i="30" s="1"/>
  <c r="FN313" i="30"/>
  <c r="GD314" i="30"/>
  <c r="FV314" i="30" s="1"/>
  <c r="FZ314" i="30"/>
  <c r="GW313" i="30"/>
  <c r="HA313" i="30" s="1"/>
  <c r="EY313" i="30"/>
  <c r="EQ313" i="30" s="1"/>
  <c r="ER313" i="30" s="1"/>
  <c r="EU313" i="30"/>
  <c r="EE313" i="30"/>
  <c r="DI313" i="30"/>
  <c r="DA313" i="30" s="1"/>
  <c r="DB313" i="30" s="1"/>
  <c r="N313" i="30"/>
  <c r="GN313" i="30"/>
  <c r="GR313" i="30" s="1"/>
  <c r="GK313" i="30" s="1"/>
  <c r="GL313" i="30" s="1"/>
  <c r="HO313" i="30"/>
  <c r="HS313" i="30" s="1"/>
  <c r="HL313" i="30" s="1"/>
  <c r="HM313" i="30" s="1"/>
  <c r="GA313" i="30"/>
  <c r="FO313" i="30"/>
  <c r="FU313" i="30" s="1"/>
  <c r="EK313" i="30"/>
  <c r="HF313" i="30"/>
  <c r="HJ313" i="30" s="1"/>
  <c r="HC313" i="30" s="1"/>
  <c r="EV313" i="30"/>
  <c r="EJ313" i="30"/>
  <c r="DS313" i="30"/>
  <c r="DK313" i="30" s="1"/>
  <c r="DL313" i="30" s="1"/>
  <c r="ET313" i="30"/>
  <c r="CZ314" i="30"/>
  <c r="HL314" i="30"/>
  <c r="HM314" i="30" s="1"/>
  <c r="GD313" i="30"/>
  <c r="FV313" i="30" s="1"/>
  <c r="FZ313" i="30"/>
  <c r="EC314" i="30"/>
  <c r="DT314" i="30" s="1"/>
  <c r="GT313" i="30"/>
  <c r="GU313" i="30" s="1"/>
  <c r="HB313" i="30"/>
  <c r="L314" i="30"/>
  <c r="CI314" i="30" s="1"/>
  <c r="CN314" i="30" s="1"/>
  <c r="BP314" i="30"/>
  <c r="BF314" i="30" s="1"/>
  <c r="BX314" i="30"/>
  <c r="BY314" i="30" s="1"/>
  <c r="CL314" i="30"/>
  <c r="CC314" i="30" s="1"/>
  <c r="CY314" i="30"/>
  <c r="CQ314" i="30" s="1"/>
  <c r="CR314" i="30" s="1"/>
  <c r="DY314" i="30"/>
  <c r="EB314" i="30" s="1"/>
  <c r="EL314" i="30"/>
  <c r="ET314" i="30"/>
  <c r="GJ314" i="30"/>
  <c r="GN314" i="30"/>
  <c r="GR314" i="30" s="1"/>
  <c r="GK314" i="30" s="1"/>
  <c r="CW313" i="30"/>
  <c r="CP313" i="30" s="1"/>
  <c r="N314" i="30"/>
  <c r="DI314" i="30"/>
  <c r="DA314" i="30" s="1"/>
  <c r="DQ314" i="30"/>
  <c r="DJ314" i="30" s="1"/>
  <c r="EE314" i="30"/>
  <c r="EU314" i="30"/>
  <c r="EY314" i="30"/>
  <c r="EQ314" i="30" s="1"/>
  <c r="ER314" i="30" s="1"/>
  <c r="GW314" i="30"/>
  <c r="HA314" i="30" s="1"/>
  <c r="GT314" i="30" s="1"/>
  <c r="GU314" i="30" s="1"/>
  <c r="V314" i="30"/>
  <c r="AL314" i="30"/>
  <c r="CV314" i="30"/>
  <c r="DS314" i="30"/>
  <c r="EJ314" i="30"/>
  <c r="EV314" i="30"/>
  <c r="HF314" i="30"/>
  <c r="HJ314" i="30" s="1"/>
  <c r="HC314" i="30" s="1"/>
  <c r="HD314" i="30" s="1"/>
  <c r="S314" i="30"/>
  <c r="CB314" i="30"/>
  <c r="EK314" i="30"/>
  <c r="FO314" i="30"/>
  <c r="FU314" i="30" s="1"/>
  <c r="FK314" i="30" s="1"/>
  <c r="FL314" i="30" s="1"/>
  <c r="GA314" i="30"/>
  <c r="EZ119" i="30" l="1"/>
  <c r="EZ210" i="30"/>
  <c r="EZ215" i="30"/>
  <c r="EF200" i="30"/>
  <c r="EG283" i="30"/>
  <c r="FW278" i="30"/>
  <c r="HL252" i="30"/>
  <c r="EQ233" i="30"/>
  <c r="ER233" i="30" s="1"/>
  <c r="HB287" i="30"/>
  <c r="EP253" i="30"/>
  <c r="EP248" i="30"/>
  <c r="EF270" i="30"/>
  <c r="EF261" i="30"/>
  <c r="EQ255" i="30"/>
  <c r="EZ147" i="30"/>
  <c r="EP205" i="30"/>
  <c r="EP19" i="30"/>
  <c r="HK254" i="30"/>
  <c r="GJ54" i="30"/>
  <c r="FJ209" i="30"/>
  <c r="EP207" i="30"/>
  <c r="EZ212" i="30"/>
  <c r="ER302" i="30"/>
  <c r="CQ278" i="30"/>
  <c r="HB76" i="30"/>
  <c r="EZ156" i="30"/>
  <c r="EZ286" i="30"/>
  <c r="DA311" i="30"/>
  <c r="DB311" i="30" s="1"/>
  <c r="S300" i="30"/>
  <c r="EP275" i="30"/>
  <c r="HB84" i="30"/>
  <c r="HD90" i="30"/>
  <c r="FJ88" i="30"/>
  <c r="S134" i="30"/>
  <c r="EP298" i="30"/>
  <c r="FJ205" i="30"/>
  <c r="EZ285" i="30"/>
  <c r="EF301" i="30"/>
  <c r="S296" i="30"/>
  <c r="EF86" i="30"/>
  <c r="EP21" i="30"/>
  <c r="HB28" i="30"/>
  <c r="CQ51" i="30"/>
  <c r="CR51" i="30" s="1"/>
  <c r="HB34" i="30"/>
  <c r="EZ153" i="30"/>
  <c r="EZ115" i="30"/>
  <c r="EZ120" i="30"/>
  <c r="EZ116" i="30"/>
  <c r="EZ148" i="30"/>
  <c r="EZ157" i="30"/>
  <c r="EQ140" i="30"/>
  <c r="ER140" i="30" s="1"/>
  <c r="EF122" i="30"/>
  <c r="S72" i="30"/>
  <c r="S62" i="30"/>
  <c r="FA290" i="30"/>
  <c r="FB290" i="30" s="1"/>
  <c r="S268" i="30"/>
  <c r="S266" i="30"/>
  <c r="EF60" i="30"/>
  <c r="FK81" i="30"/>
  <c r="S58" i="30"/>
  <c r="EF203" i="30"/>
  <c r="EZ152" i="30"/>
  <c r="FJ52" i="30"/>
  <c r="EF28" i="30"/>
  <c r="S69" i="30"/>
  <c r="EZ155" i="30"/>
  <c r="FJ278" i="30"/>
  <c r="EF276" i="30"/>
  <c r="EF178" i="30"/>
  <c r="EQ138" i="30"/>
  <c r="ER138" i="30" s="1"/>
  <c r="S101" i="30"/>
  <c r="S78" i="30"/>
  <c r="EF40" i="30"/>
  <c r="EF26" i="30"/>
  <c r="EZ213" i="30"/>
  <c r="EZ211" i="30"/>
  <c r="FI249" i="30"/>
  <c r="EZ244" i="30"/>
  <c r="EZ251" i="30"/>
  <c r="EZ248" i="30"/>
  <c r="EZ247" i="30"/>
  <c r="EZ243" i="30"/>
  <c r="BL241" i="30"/>
  <c r="BQ241" i="30" s="1"/>
  <c r="EZ288" i="30"/>
  <c r="FJ283" i="30"/>
  <c r="FJ282" i="30"/>
  <c r="EZ289" i="30"/>
  <c r="FA283" i="30"/>
  <c r="GR282" i="30"/>
  <c r="S285" i="30"/>
  <c r="EL284" i="30"/>
  <c r="FF284" i="30"/>
  <c r="FI284" i="30" s="1"/>
  <c r="FA284" i="30" s="1"/>
  <c r="FA289" i="30"/>
  <c r="FI282" i="30"/>
  <c r="FA282" i="30" s="1"/>
  <c r="FB282" i="30" s="1"/>
  <c r="V288" i="30"/>
  <c r="FF288" i="30"/>
  <c r="FI288" i="30" s="1"/>
  <c r="FA288" i="30" s="1"/>
  <c r="FB288" i="30" s="1"/>
  <c r="V286" i="30"/>
  <c r="FF286" i="30"/>
  <c r="V280" i="30"/>
  <c r="FF280" i="30"/>
  <c r="FI280" i="30" s="1"/>
  <c r="FA280" i="30" s="1"/>
  <c r="HG279" i="30"/>
  <c r="HJ279" i="30" s="1"/>
  <c r="HC279" i="30" s="1"/>
  <c r="HD279" i="30" s="1"/>
  <c r="FF279" i="30"/>
  <c r="FI279" i="30" s="1"/>
  <c r="FK281" i="30"/>
  <c r="FA281" i="30"/>
  <c r="FB281" i="30" s="1"/>
  <c r="EZ279" i="30"/>
  <c r="V285" i="30"/>
  <c r="FF285" i="30"/>
  <c r="FI285" i="30" s="1"/>
  <c r="FA285" i="30" s="1"/>
  <c r="FB285" i="30" s="1"/>
  <c r="EZ283" i="30"/>
  <c r="FB283" i="30" s="1"/>
  <c r="FA279" i="30"/>
  <c r="GX287" i="30"/>
  <c r="HA287" i="30" s="1"/>
  <c r="FF287" i="30"/>
  <c r="FI287" i="30" s="1"/>
  <c r="FA287" i="30" s="1"/>
  <c r="FI286" i="30"/>
  <c r="FA286" i="30" s="1"/>
  <c r="EZ284" i="30"/>
  <c r="EZ280" i="30"/>
  <c r="EZ287" i="30"/>
  <c r="EZ250" i="30"/>
  <c r="FA252" i="30"/>
  <c r="FB252" i="30" s="1"/>
  <c r="EL244" i="30"/>
  <c r="FF244" i="30"/>
  <c r="FI244" i="30" s="1"/>
  <c r="FI245" i="30"/>
  <c r="FI251" i="30"/>
  <c r="FA251" i="30" s="1"/>
  <c r="FB251" i="30" s="1"/>
  <c r="EZ246" i="30"/>
  <c r="FA246" i="30"/>
  <c r="EZ249" i="30"/>
  <c r="FI253" i="30"/>
  <c r="FA253" i="30" s="1"/>
  <c r="FB253" i="30" s="1"/>
  <c r="S251" i="30"/>
  <c r="FA244" i="30"/>
  <c r="FA247" i="30"/>
  <c r="FA243" i="30"/>
  <c r="FA249" i="30"/>
  <c r="EV248" i="30"/>
  <c r="FF248" i="30"/>
  <c r="FI248" i="30" s="1"/>
  <c r="FA248" i="30" s="1"/>
  <c r="FB248" i="30" s="1"/>
  <c r="FA245" i="30"/>
  <c r="FB245" i="30" s="1"/>
  <c r="FA250" i="30"/>
  <c r="GJ280" i="30"/>
  <c r="EF289" i="30"/>
  <c r="FA209" i="30"/>
  <c r="FB209" i="30" s="1"/>
  <c r="FA210" i="30"/>
  <c r="FB210" i="30" s="1"/>
  <c r="HG217" i="30"/>
  <c r="HJ217" i="30" s="1"/>
  <c r="HC217" i="30" s="1"/>
  <c r="HD217" i="30" s="1"/>
  <c r="FF217" i="30"/>
  <c r="FI217" i="30" s="1"/>
  <c r="HG215" i="30"/>
  <c r="FF215" i="30"/>
  <c r="FI215" i="30" s="1"/>
  <c r="HJ215" i="30"/>
  <c r="FA214" i="30"/>
  <c r="FB214" i="30" s="1"/>
  <c r="HG213" i="30"/>
  <c r="FF213" i="30"/>
  <c r="FI213" i="30" s="1"/>
  <c r="FA213" i="30" s="1"/>
  <c r="FA215" i="30"/>
  <c r="FB215" i="30" s="1"/>
  <c r="FA211" i="30"/>
  <c r="FB211" i="30" s="1"/>
  <c r="HJ213" i="30"/>
  <c r="FI214" i="30"/>
  <c r="FA217" i="30"/>
  <c r="FB217" i="30" s="1"/>
  <c r="FA212" i="30"/>
  <c r="GX207" i="30"/>
  <c r="HA207" i="30" s="1"/>
  <c r="GT207" i="30" s="1"/>
  <c r="FF207" i="30"/>
  <c r="FI207" i="30" s="1"/>
  <c r="FA207" i="30" s="1"/>
  <c r="FB207" i="30" s="1"/>
  <c r="FI209" i="30"/>
  <c r="FI216" i="30"/>
  <c r="FA216" i="30" s="1"/>
  <c r="FB216" i="30" s="1"/>
  <c r="FI208" i="30"/>
  <c r="FA208" i="30" s="1"/>
  <c r="FB208" i="30" s="1"/>
  <c r="EP150" i="30"/>
  <c r="HG148" i="30"/>
  <c r="FF148" i="30"/>
  <c r="FA157" i="30"/>
  <c r="FA154" i="30"/>
  <c r="FB154" i="30" s="1"/>
  <c r="EZ149" i="30"/>
  <c r="S147" i="30"/>
  <c r="GO151" i="30"/>
  <c r="GR151" i="30" s="1"/>
  <c r="GK151" i="30" s="1"/>
  <c r="FF151" i="30"/>
  <c r="FI151" i="30" s="1"/>
  <c r="FA151" i="30" s="1"/>
  <c r="FB151" i="30" s="1"/>
  <c r="GO149" i="30"/>
  <c r="FF149" i="30"/>
  <c r="FI150" i="30"/>
  <c r="FA150" i="30" s="1"/>
  <c r="FB150" i="30" s="1"/>
  <c r="FI148" i="30"/>
  <c r="FA148" i="30" s="1"/>
  <c r="GR147" i="30"/>
  <c r="S152" i="30"/>
  <c r="GR149" i="30"/>
  <c r="FA156" i="30"/>
  <c r="FB156" i="30" s="1"/>
  <c r="GO153" i="30"/>
  <c r="GR153" i="30" s="1"/>
  <c r="GK153" i="30" s="1"/>
  <c r="FF153" i="30"/>
  <c r="FI153" i="30" s="1"/>
  <c r="FA153" i="30" s="1"/>
  <c r="GO147" i="30"/>
  <c r="FF147" i="30"/>
  <c r="FI147" i="30" s="1"/>
  <c r="FA147" i="30" s="1"/>
  <c r="GO155" i="30"/>
  <c r="GR155" i="30" s="1"/>
  <c r="GK155" i="30" s="1"/>
  <c r="FF155" i="30"/>
  <c r="FI155" i="30" s="1"/>
  <c r="FA155" i="30" s="1"/>
  <c r="HJ148" i="30"/>
  <c r="FI152" i="30"/>
  <c r="FA152" i="30" s="1"/>
  <c r="FB152" i="30" s="1"/>
  <c r="FI149" i="30"/>
  <c r="FA149" i="30" s="1"/>
  <c r="FB149" i="30" s="1"/>
  <c r="FJ212" i="30"/>
  <c r="EP209" i="30"/>
  <c r="HL214" i="30"/>
  <c r="EZ121" i="30"/>
  <c r="EZ117" i="30"/>
  <c r="EZ114" i="30"/>
  <c r="EZ112" i="30"/>
  <c r="EZ111" i="30"/>
  <c r="EZ113" i="30"/>
  <c r="FI112" i="30"/>
  <c r="FA112" i="30" s="1"/>
  <c r="EZ118" i="30"/>
  <c r="HB153" i="30"/>
  <c r="CC154" i="30"/>
  <c r="GJ143" i="30"/>
  <c r="HK168" i="30"/>
  <c r="HL163" i="30"/>
  <c r="HK159" i="30"/>
  <c r="HG117" i="30"/>
  <c r="HJ117" i="30" s="1"/>
  <c r="HC117" i="30" s="1"/>
  <c r="HD117" i="30" s="1"/>
  <c r="FF117" i="30"/>
  <c r="FI117" i="30" s="1"/>
  <c r="FI121" i="30"/>
  <c r="FA121" i="30" s="1"/>
  <c r="FB121" i="30" s="1"/>
  <c r="FI116" i="30"/>
  <c r="FA116" i="30" s="1"/>
  <c r="FB116" i="30" s="1"/>
  <c r="HG119" i="30"/>
  <c r="FF119" i="30"/>
  <c r="FI119" i="30" s="1"/>
  <c r="FA119" i="30" s="1"/>
  <c r="FB119" i="30" s="1"/>
  <c r="HG111" i="30"/>
  <c r="HJ111" i="30" s="1"/>
  <c r="HC111" i="30" s="1"/>
  <c r="HD111" i="30" s="1"/>
  <c r="FF111" i="30"/>
  <c r="FI111" i="30" s="1"/>
  <c r="FI118" i="30"/>
  <c r="FA118" i="30" s="1"/>
  <c r="FA117" i="30"/>
  <c r="HJ119" i="30"/>
  <c r="HG113" i="30"/>
  <c r="HJ113" i="30" s="1"/>
  <c r="HC113" i="30" s="1"/>
  <c r="HD113" i="30" s="1"/>
  <c r="FF113" i="30"/>
  <c r="FI113" i="30" s="1"/>
  <c r="FA113" i="30" s="1"/>
  <c r="FI120" i="30"/>
  <c r="FA120" i="30" s="1"/>
  <c r="S121" i="30"/>
  <c r="HG115" i="30"/>
  <c r="HJ115" i="30" s="1"/>
  <c r="HC115" i="30" s="1"/>
  <c r="HD115" i="30" s="1"/>
  <c r="FF115" i="30"/>
  <c r="FI115" i="30" s="1"/>
  <c r="FA115" i="30" s="1"/>
  <c r="FI114" i="30"/>
  <c r="FA114" i="30" s="1"/>
  <c r="FA111" i="30"/>
  <c r="FB111" i="30" s="1"/>
  <c r="HD241" i="30"/>
  <c r="HK236" i="30"/>
  <c r="BO241" i="30"/>
  <c r="BF241" i="30" s="1"/>
  <c r="GI232" i="30"/>
  <c r="DQ235" i="30"/>
  <c r="DJ235" i="30" s="1"/>
  <c r="EZ122" i="30"/>
  <c r="EP125" i="30"/>
  <c r="GH126" i="30"/>
  <c r="HB124" i="30"/>
  <c r="HD124" i="30" s="1"/>
  <c r="HJ131" i="30"/>
  <c r="EP126" i="30"/>
  <c r="S112" i="30"/>
  <c r="S117" i="30"/>
  <c r="EF115" i="30"/>
  <c r="EV253" i="30"/>
  <c r="GJ256" i="30"/>
  <c r="EF259" i="30"/>
  <c r="AS209" i="30"/>
  <c r="AM209" i="30"/>
  <c r="AQ209" i="30" s="1"/>
  <c r="EB256" i="30"/>
  <c r="EC256" i="30"/>
  <c r="DT256" i="30" s="1"/>
  <c r="DQ309" i="30"/>
  <c r="DJ309" i="30" s="1"/>
  <c r="EF288" i="30"/>
  <c r="CR278" i="30"/>
  <c r="GS277" i="30"/>
  <c r="HL265" i="30"/>
  <c r="AS262" i="30"/>
  <c r="EP242" i="30"/>
  <c r="FZ181" i="30"/>
  <c r="GD181" i="30"/>
  <c r="FV181" i="30" s="1"/>
  <c r="DF153" i="30"/>
  <c r="DG153" i="30"/>
  <c r="CZ153" i="30" s="1"/>
  <c r="EL24" i="30"/>
  <c r="FI24" i="30" s="1"/>
  <c r="FF24" i="30"/>
  <c r="EF298" i="30"/>
  <c r="GH285" i="30"/>
  <c r="FJ274" i="30"/>
  <c r="CC273" i="30"/>
  <c r="GH270" i="30"/>
  <c r="FZ270" i="30" s="1"/>
  <c r="FJ260" i="30"/>
  <c r="HK232" i="30"/>
  <c r="GH240" i="30"/>
  <c r="FZ240" i="30" s="1"/>
  <c r="HC160" i="30"/>
  <c r="HB160" i="30"/>
  <c r="AS135" i="30"/>
  <c r="AM135" i="30"/>
  <c r="AQ135" i="30" s="1"/>
  <c r="AS127" i="30"/>
  <c r="AM127" i="30"/>
  <c r="AQ127" i="30" s="1"/>
  <c r="HL287" i="30"/>
  <c r="GJ285" i="30"/>
  <c r="ER281" i="30"/>
  <c r="EF251" i="30"/>
  <c r="HK251" i="30"/>
  <c r="AS163" i="30"/>
  <c r="AM163" i="30"/>
  <c r="AQ163" i="30" s="1"/>
  <c r="BM290" i="30"/>
  <c r="HL275" i="30"/>
  <c r="EV266" i="30"/>
  <c r="DG255" i="30"/>
  <c r="CQ216" i="30"/>
  <c r="CR216" i="30" s="1"/>
  <c r="S216" i="30"/>
  <c r="AM216" i="30"/>
  <c r="AQ216" i="30" s="1"/>
  <c r="AS216" i="30"/>
  <c r="AS194" i="30"/>
  <c r="AM194" i="30"/>
  <c r="AQ194" i="30" s="1"/>
  <c r="FZ187" i="30"/>
  <c r="GD187" i="30"/>
  <c r="EO311" i="30"/>
  <c r="EG311" i="30" s="1"/>
  <c r="EH311" i="30" s="1"/>
  <c r="FJ301" i="30"/>
  <c r="FJ298" i="30"/>
  <c r="GH273" i="30"/>
  <c r="FZ273" i="30" s="1"/>
  <c r="HB266" i="30"/>
  <c r="S257" i="30"/>
  <c r="EP254" i="30"/>
  <c r="EP232" i="30"/>
  <c r="FZ199" i="30"/>
  <c r="GD199" i="30"/>
  <c r="HB290" i="30"/>
  <c r="HA289" i="30"/>
  <c r="GT289" i="30" s="1"/>
  <c r="HB280" i="30"/>
  <c r="EQ283" i="30"/>
  <c r="EF275" i="30"/>
  <c r="FJ259" i="30"/>
  <c r="GH259" i="30"/>
  <c r="FZ259" i="30" s="1"/>
  <c r="HA260" i="30"/>
  <c r="FZ121" i="30"/>
  <c r="GD121" i="30"/>
  <c r="FV121" i="30" s="1"/>
  <c r="GJ52" i="30"/>
  <c r="HK52" i="30"/>
  <c r="HM52" i="30" s="1"/>
  <c r="CL42" i="30"/>
  <c r="EV297" i="30"/>
  <c r="GH289" i="30"/>
  <c r="EQ291" i="30"/>
  <c r="ER291" i="30" s="1"/>
  <c r="CI290" i="30"/>
  <c r="EL268" i="30"/>
  <c r="EO262" i="30"/>
  <c r="EG262" i="30" s="1"/>
  <c r="HB262" i="30"/>
  <c r="EF262" i="30"/>
  <c r="HK96" i="30"/>
  <c r="HM96" i="30" s="1"/>
  <c r="EF297" i="30"/>
  <c r="AL290" i="30"/>
  <c r="AS290" i="30" s="1"/>
  <c r="EP282" i="30"/>
  <c r="EP259" i="30"/>
  <c r="HB248" i="30"/>
  <c r="GR106" i="30"/>
  <c r="EF249" i="30"/>
  <c r="EF242" i="30"/>
  <c r="S123" i="30"/>
  <c r="AM124" i="30"/>
  <c r="AQ124" i="30" s="1"/>
  <c r="AS124" i="30"/>
  <c r="HK30" i="30"/>
  <c r="GJ30" i="30"/>
  <c r="EF299" i="30"/>
  <c r="AM296" i="30"/>
  <c r="AQ296" i="30" s="1"/>
  <c r="CC266" i="30"/>
  <c r="GS264" i="30"/>
  <c r="GU264" i="30" s="1"/>
  <c r="EO249" i="30"/>
  <c r="EF244" i="30"/>
  <c r="HK190" i="30"/>
  <c r="GJ190" i="30"/>
  <c r="AN38" i="30"/>
  <c r="AQ38" i="30"/>
  <c r="EL301" i="30"/>
  <c r="GH280" i="30"/>
  <c r="EF279" i="30"/>
  <c r="EO277" i="30"/>
  <c r="GR255" i="30"/>
  <c r="S124" i="30"/>
  <c r="EQ124" i="30"/>
  <c r="DA302" i="30"/>
  <c r="DB302" i="30" s="1"/>
  <c r="HK288" i="30"/>
  <c r="V284" i="30"/>
  <c r="FU271" i="30"/>
  <c r="FJ248" i="30"/>
  <c r="S244" i="30"/>
  <c r="HB238" i="30"/>
  <c r="AA224" i="30"/>
  <c r="AX224" i="30"/>
  <c r="BL224" i="30"/>
  <c r="BQ224" i="30" s="1"/>
  <c r="S109" i="30"/>
  <c r="GS193" i="30"/>
  <c r="GS240" i="30"/>
  <c r="EF208" i="30"/>
  <c r="FU214" i="30"/>
  <c r="EL202" i="30"/>
  <c r="HA178" i="30"/>
  <c r="HA201" i="30"/>
  <c r="GT201" i="30" s="1"/>
  <c r="GU201" i="30" s="1"/>
  <c r="EF182" i="30"/>
  <c r="EP182" i="30"/>
  <c r="EO153" i="30"/>
  <c r="EG153" i="30" s="1"/>
  <c r="HM132" i="30"/>
  <c r="EF128" i="30"/>
  <c r="EP127" i="30"/>
  <c r="HM117" i="30"/>
  <c r="GX101" i="30"/>
  <c r="FK110" i="30"/>
  <c r="FU100" i="30"/>
  <c r="FK100" i="30" s="1"/>
  <c r="HP142" i="30"/>
  <c r="GK86" i="30"/>
  <c r="HL88" i="30"/>
  <c r="GO106" i="30"/>
  <c r="V117" i="30"/>
  <c r="EL109" i="30"/>
  <c r="S66" i="30"/>
  <c r="FU63" i="30"/>
  <c r="HL62" i="30"/>
  <c r="S59" i="30"/>
  <c r="FN98" i="30"/>
  <c r="GD47" i="30"/>
  <c r="FV47" i="30" s="1"/>
  <c r="HG59" i="30"/>
  <c r="GH38" i="30"/>
  <c r="FZ38" i="30" s="1"/>
  <c r="GD31" i="30"/>
  <c r="FV31" i="30" s="1"/>
  <c r="HB19" i="30"/>
  <c r="GH24" i="30"/>
  <c r="GH20" i="30"/>
  <c r="EF17" i="30"/>
  <c r="V54" i="30"/>
  <c r="FF16" i="30"/>
  <c r="EL15" i="30"/>
  <c r="EO15" i="30" s="1"/>
  <c r="HP37" i="30"/>
  <c r="CU116" i="30"/>
  <c r="CV116" i="30" s="1"/>
  <c r="GH189" i="30"/>
  <c r="CU218" i="30"/>
  <c r="FV35" i="30"/>
  <c r="GO37" i="30"/>
  <c r="V37" i="30"/>
  <c r="FQ41" i="30"/>
  <c r="S236" i="30"/>
  <c r="GR227" i="30"/>
  <c r="HJ216" i="30"/>
  <c r="HC216" i="30" s="1"/>
  <c r="S205" i="30"/>
  <c r="HJ220" i="30"/>
  <c r="EO222" i="30"/>
  <c r="EG222" i="30" s="1"/>
  <c r="EH222" i="30" s="1"/>
  <c r="EP170" i="30"/>
  <c r="GD155" i="30"/>
  <c r="GH154" i="30"/>
  <c r="FZ154" i="30" s="1"/>
  <c r="HK151" i="30"/>
  <c r="HM151" i="30" s="1"/>
  <c r="HM164" i="30"/>
  <c r="GB178" i="30"/>
  <c r="FU163" i="30"/>
  <c r="FK163" i="30" s="1"/>
  <c r="HL156" i="30"/>
  <c r="EP141" i="30"/>
  <c r="FU104" i="30"/>
  <c r="HL103" i="30"/>
  <c r="HM103" i="30" s="1"/>
  <c r="GX142" i="30"/>
  <c r="EV106" i="30"/>
  <c r="GJ87" i="30"/>
  <c r="HC86" i="30"/>
  <c r="FJ81" i="30"/>
  <c r="EF72" i="30"/>
  <c r="FU59" i="30"/>
  <c r="FK59" i="30" s="1"/>
  <c r="HL58" i="30"/>
  <c r="EQ90" i="30"/>
  <c r="ER90" i="30" s="1"/>
  <c r="HJ83" i="30"/>
  <c r="HC83" i="30" s="1"/>
  <c r="DO53" i="30"/>
  <c r="DP53" i="30" s="1"/>
  <c r="GB59" i="30"/>
  <c r="EP36" i="30"/>
  <c r="V68" i="30"/>
  <c r="GB16" i="30"/>
  <c r="V16" i="30"/>
  <c r="EL54" i="30"/>
  <c r="EO54" i="30" s="1"/>
  <c r="EG54" i="30" s="1"/>
  <c r="HB26" i="30"/>
  <c r="GX37" i="30"/>
  <c r="EL21" i="30"/>
  <c r="FI21" i="30" s="1"/>
  <c r="FN41" i="30"/>
  <c r="GH194" i="30"/>
  <c r="FZ194" i="30" s="1"/>
  <c r="GH137" i="30"/>
  <c r="FZ137" i="30" s="1"/>
  <c r="GO109" i="30"/>
  <c r="HM88" i="30"/>
  <c r="EP64" i="30"/>
  <c r="EL101" i="30"/>
  <c r="HC61" i="30"/>
  <c r="EP25" i="30"/>
  <c r="GH50" i="30"/>
  <c r="FZ50" i="30" s="1"/>
  <c r="EF24" i="30"/>
  <c r="GH23" i="30"/>
  <c r="EF20" i="30"/>
  <c r="FN53" i="30"/>
  <c r="EL37" i="30"/>
  <c r="GH59" i="30"/>
  <c r="CU55" i="30"/>
  <c r="CV55" i="30" s="1"/>
  <c r="HK238" i="30"/>
  <c r="EF232" i="30"/>
  <c r="HL226" i="30"/>
  <c r="GR226" i="30"/>
  <c r="HL221" i="30"/>
  <c r="HM221" i="30" s="1"/>
  <c r="HC218" i="30"/>
  <c r="EF205" i="30"/>
  <c r="FJ201" i="30"/>
  <c r="EP200" i="30"/>
  <c r="EF196" i="30"/>
  <c r="GT180" i="30"/>
  <c r="EV178" i="30"/>
  <c r="GS164" i="30"/>
  <c r="FJ163" i="30"/>
  <c r="FS130" i="30"/>
  <c r="GS113" i="30"/>
  <c r="GO117" i="30"/>
  <c r="FK112" i="30"/>
  <c r="GB101" i="30"/>
  <c r="GX68" i="30"/>
  <c r="HJ101" i="30"/>
  <c r="CW94" i="30"/>
  <c r="HP68" i="30"/>
  <c r="EF55" i="30"/>
  <c r="GD39" i="30"/>
  <c r="FV39" i="30" s="1"/>
  <c r="DO41" i="30"/>
  <c r="DP41" i="30" s="1"/>
  <c r="EL68" i="30"/>
  <c r="EV54" i="30"/>
  <c r="EZ19" i="30"/>
  <c r="FP16" i="30"/>
  <c r="FS53" i="30"/>
  <c r="EP29" i="30"/>
  <c r="GR224" i="30"/>
  <c r="FJ189" i="30"/>
  <c r="HL186" i="30"/>
  <c r="HM186" i="30" s="1"/>
  <c r="EZ158" i="30"/>
  <c r="EP156" i="30"/>
  <c r="HL160" i="30"/>
  <c r="HM160" i="30" s="1"/>
  <c r="HL171" i="30"/>
  <c r="FJ137" i="30"/>
  <c r="HJ135" i="30"/>
  <c r="EP152" i="30"/>
  <c r="EF102" i="30"/>
  <c r="FS116" i="30"/>
  <c r="EP80" i="30"/>
  <c r="GJ93" i="30"/>
  <c r="EL117" i="30"/>
  <c r="EF82" i="30"/>
  <c r="GI57" i="30"/>
  <c r="HC88" i="30"/>
  <c r="HD88" i="30" s="1"/>
  <c r="FN75" i="30"/>
  <c r="CQ53" i="30"/>
  <c r="CR53" i="30" s="1"/>
  <c r="EL16" i="30"/>
  <c r="EO16" i="30" s="1"/>
  <c r="EP50" i="30"/>
  <c r="BL44" i="30"/>
  <c r="BQ44" i="30" s="1"/>
  <c r="HJ68" i="30"/>
  <c r="FP54" i="30"/>
  <c r="EZ23" i="30"/>
  <c r="HG31" i="30"/>
  <c r="DE130" i="30"/>
  <c r="DE193" i="30"/>
  <c r="EQ225" i="30"/>
  <c r="EO225" i="30"/>
  <c r="HK212" i="30"/>
  <c r="HJ229" i="30"/>
  <c r="HC229" i="30" s="1"/>
  <c r="HD229" i="30" s="1"/>
  <c r="BT224" i="30"/>
  <c r="BU224" i="30" s="1"/>
  <c r="GH202" i="30"/>
  <c r="FZ202" i="30" s="1"/>
  <c r="EP188" i="30"/>
  <c r="GS211" i="30"/>
  <c r="HM142" i="30"/>
  <c r="GH135" i="30"/>
  <c r="FZ135" i="30" s="1"/>
  <c r="GR138" i="30"/>
  <c r="EP134" i="30"/>
  <c r="FJ102" i="30"/>
  <c r="GB117" i="30"/>
  <c r="GB109" i="30"/>
  <c r="FJ104" i="30"/>
  <c r="S103" i="30"/>
  <c r="FP101" i="30"/>
  <c r="EP91" i="30"/>
  <c r="EV117" i="30"/>
  <c r="FU73" i="30"/>
  <c r="EF81" i="30"/>
  <c r="S60" i="30"/>
  <c r="GD57" i="30"/>
  <c r="FV57" i="30" s="1"/>
  <c r="DO49" i="30"/>
  <c r="FF23" i="30"/>
  <c r="AM36" i="30"/>
  <c r="AN36" i="30" s="1"/>
  <c r="GB54" i="30"/>
  <c r="FP31" i="30"/>
  <c r="FU31" i="30" s="1"/>
  <c r="FK31" i="30" s="1"/>
  <c r="FL31" i="30" s="1"/>
  <c r="EV37" i="30"/>
  <c r="V31" i="30"/>
  <c r="GS271" i="30"/>
  <c r="GU271" i="30" s="1"/>
  <c r="EP250" i="30"/>
  <c r="ER250" i="30" s="1"/>
  <c r="FS286" i="30"/>
  <c r="FJ286" i="30" s="1"/>
  <c r="GH112" i="30"/>
  <c r="FJ213" i="30"/>
  <c r="HA219" i="30"/>
  <c r="GT219" i="30" s="1"/>
  <c r="GR205" i="30"/>
  <c r="HA189" i="30"/>
  <c r="GT189" i="30" s="1"/>
  <c r="GU189" i="30" s="1"/>
  <c r="GJ168" i="30"/>
  <c r="CV201" i="30"/>
  <c r="EO183" i="30"/>
  <c r="EP147" i="30"/>
  <c r="HM134" i="30"/>
  <c r="EQ134" i="30"/>
  <c r="FQ130" i="30"/>
  <c r="HM113" i="30"/>
  <c r="BL125" i="30"/>
  <c r="HK106" i="30"/>
  <c r="FK102" i="30"/>
  <c r="FN116" i="30"/>
  <c r="FU116" i="30" s="1"/>
  <c r="FJ94" i="30"/>
  <c r="EP93" i="30"/>
  <c r="AM72" i="30"/>
  <c r="AQ72" i="30" s="1"/>
  <c r="GT118" i="30"/>
  <c r="GT110" i="30"/>
  <c r="GX106" i="30"/>
  <c r="HA106" i="30" s="1"/>
  <c r="GT106" i="30" s="1"/>
  <c r="EF68" i="30"/>
  <c r="V109" i="30"/>
  <c r="EV101" i="30"/>
  <c r="HJ79" i="30"/>
  <c r="HC79" i="30" s="1"/>
  <c r="EF75" i="30"/>
  <c r="S74" i="30"/>
  <c r="FJ41" i="30"/>
  <c r="CU38" i="30"/>
  <c r="EP28" i="30"/>
  <c r="HP54" i="30"/>
  <c r="EZ18" i="30"/>
  <c r="EV16" i="30"/>
  <c r="HG16" i="30"/>
  <c r="GB31" i="30"/>
  <c r="GS189" i="30"/>
  <c r="GH37" i="30"/>
  <c r="CU59" i="30"/>
  <c r="CV59" i="30" s="1"/>
  <c r="AS307" i="30"/>
  <c r="AM307" i="30"/>
  <c r="EF186" i="30"/>
  <c r="EV182" i="30"/>
  <c r="GH166" i="30"/>
  <c r="FZ166" i="30" s="1"/>
  <c r="V178" i="30"/>
  <c r="HJ171" i="30"/>
  <c r="HC171" i="30" s="1"/>
  <c r="CU154" i="30"/>
  <c r="S148" i="30"/>
  <c r="EP143" i="30"/>
  <c r="FJ130" i="30"/>
  <c r="AM147" i="30"/>
  <c r="AQ147" i="30" s="1"/>
  <c r="S105" i="30"/>
  <c r="FP117" i="30"/>
  <c r="FP109" i="30"/>
  <c r="HB107" i="30"/>
  <c r="HG106" i="30"/>
  <c r="EF76" i="30"/>
  <c r="GI83" i="30"/>
  <c r="FW83" i="30" s="1"/>
  <c r="FU69" i="30"/>
  <c r="HB74" i="30"/>
  <c r="CI42" i="30"/>
  <c r="CU25" i="30"/>
  <c r="FJ20" i="30"/>
  <c r="EV68" i="30"/>
  <c r="GO54" i="30"/>
  <c r="EF18" i="30"/>
  <c r="HP16" i="30"/>
  <c r="HP31" i="30"/>
  <c r="EL31" i="30"/>
  <c r="GH284" i="30"/>
  <c r="DE185" i="30"/>
  <c r="GH100" i="30"/>
  <c r="HA232" i="30"/>
  <c r="HJ214" i="30"/>
  <c r="HC214" i="30" s="1"/>
  <c r="S209" i="30"/>
  <c r="EG183" i="30"/>
  <c r="GH211" i="30"/>
  <c r="FZ211" i="30" s="1"/>
  <c r="BL223" i="30"/>
  <c r="BQ223" i="30" s="1"/>
  <c r="AL223" i="30"/>
  <c r="AM223" i="30" s="1"/>
  <c r="AQ223" i="30" s="1"/>
  <c r="HM169" i="30"/>
  <c r="GH182" i="30"/>
  <c r="EV168" i="30"/>
  <c r="EF142" i="30"/>
  <c r="GR142" i="30"/>
  <c r="GR136" i="30"/>
  <c r="DA132" i="30"/>
  <c r="DA128" i="30"/>
  <c r="DB128" i="30" s="1"/>
  <c r="HK110" i="30"/>
  <c r="HL105" i="30"/>
  <c r="EF103" i="30"/>
  <c r="HK100" i="30"/>
  <c r="HG142" i="30"/>
  <c r="HJ142" i="30" s="1"/>
  <c r="HC142" i="30" s="1"/>
  <c r="HJ106" i="30"/>
  <c r="HC106" i="30" s="1"/>
  <c r="FJ96" i="30"/>
  <c r="HL95" i="30"/>
  <c r="FP106" i="30"/>
  <c r="EP69" i="30"/>
  <c r="HB82" i="30"/>
  <c r="EF71" i="30"/>
  <c r="GB68" i="30"/>
  <c r="BO44" i="30"/>
  <c r="BF44" i="30" s="1"/>
  <c r="EP20" i="30"/>
  <c r="GX54" i="30"/>
  <c r="CM42" i="30"/>
  <c r="GH25" i="30"/>
  <c r="GX16" i="30"/>
  <c r="HG37" i="30"/>
  <c r="GO31" i="30"/>
  <c r="HL35" i="30"/>
  <c r="HM35" i="30" s="1"/>
  <c r="EV31" i="30"/>
  <c r="EF241" i="30"/>
  <c r="GH233" i="30"/>
  <c r="GH118" i="30"/>
  <c r="GH110" i="30"/>
  <c r="GH98" i="30"/>
  <c r="GH276" i="30"/>
  <c r="FN155" i="30"/>
  <c r="FQ155" i="30"/>
  <c r="GH71" i="30"/>
  <c r="EQ214" i="30"/>
  <c r="ER214" i="30" s="1"/>
  <c r="CI219" i="30"/>
  <c r="CN219" i="30" s="1"/>
  <c r="DK203" i="30"/>
  <c r="HL211" i="30"/>
  <c r="FJ207" i="30"/>
  <c r="FJ193" i="30"/>
  <c r="HG178" i="30"/>
  <c r="HJ178" i="30" s="1"/>
  <c r="S172" i="30"/>
  <c r="CW161" i="30"/>
  <c r="CP161" i="30" s="1"/>
  <c r="FJ161" i="30"/>
  <c r="GH133" i="30"/>
  <c r="FZ133" i="30" s="1"/>
  <c r="HL136" i="30"/>
  <c r="GH150" i="30"/>
  <c r="FZ150" i="30" s="1"/>
  <c r="DA151" i="30"/>
  <c r="DB151" i="30" s="1"/>
  <c r="EF121" i="30"/>
  <c r="GS101" i="30"/>
  <c r="EP123" i="30"/>
  <c r="FJ114" i="30"/>
  <c r="FU106" i="30"/>
  <c r="FK106" i="30" s="1"/>
  <c r="GO101" i="30"/>
  <c r="EC89" i="30"/>
  <c r="DT89" i="30" s="1"/>
  <c r="HJ109" i="30"/>
  <c r="EO95" i="30"/>
  <c r="GJ89" i="30"/>
  <c r="GI55" i="30"/>
  <c r="FW55" i="30" s="1"/>
  <c r="S87" i="30"/>
  <c r="HJ55" i="30"/>
  <c r="HC55" i="30" s="1"/>
  <c r="FJ53" i="30"/>
  <c r="HJ40" i="30"/>
  <c r="S32" i="30"/>
  <c r="GJ26" i="30"/>
  <c r="HL17" i="30"/>
  <c r="EF36" i="30"/>
  <c r="EF22" i="30"/>
  <c r="GH21" i="30"/>
  <c r="FZ21" i="30" s="1"/>
  <c r="GS20" i="30"/>
  <c r="EL20" i="30"/>
  <c r="FI20" i="30" s="1"/>
  <c r="HK16" i="30"/>
  <c r="EP15" i="30"/>
  <c r="GR16" i="30"/>
  <c r="S284" i="30"/>
  <c r="FQ187" i="30"/>
  <c r="DE195" i="30"/>
  <c r="GH231" i="30"/>
  <c r="HK219" i="30"/>
  <c r="HM219" i="30" s="1"/>
  <c r="CU163" i="30"/>
  <c r="CU90" i="30"/>
  <c r="DE35" i="30"/>
  <c r="GO251" i="30"/>
  <c r="GR251" i="30" s="1"/>
  <c r="FP251" i="30"/>
  <c r="FZ307" i="30"/>
  <c r="GI307" i="30" s="1"/>
  <c r="GD307" i="30"/>
  <c r="FV307" i="30" s="1"/>
  <c r="CU63" i="30"/>
  <c r="DB314" i="30"/>
  <c r="GS309" i="30"/>
  <c r="EO307" i="30"/>
  <c r="EG307" i="30" s="1"/>
  <c r="EH307" i="30" s="1"/>
  <c r="GJ299" i="30"/>
  <c r="GS296" i="30"/>
  <c r="EF296" i="30"/>
  <c r="EV288" i="30"/>
  <c r="GS287" i="30"/>
  <c r="GR289" i="30"/>
  <c r="GK289" i="30" s="1"/>
  <c r="GL289" i="30" s="1"/>
  <c r="HL284" i="30"/>
  <c r="BL281" i="30"/>
  <c r="BQ281" i="30" s="1"/>
  <c r="EP283" i="30"/>
  <c r="CK273" i="30"/>
  <c r="GJ263" i="30"/>
  <c r="HK263" i="30"/>
  <c r="BL256" i="30"/>
  <c r="CI256" i="30"/>
  <c r="AS210" i="30"/>
  <c r="AM210" i="30"/>
  <c r="AQ210" i="30" s="1"/>
  <c r="AN158" i="30"/>
  <c r="AP158" i="30" s="1"/>
  <c r="AO158" i="30" s="1"/>
  <c r="AQ158" i="30"/>
  <c r="HA309" i="30"/>
  <c r="GT309" i="30" s="1"/>
  <c r="GH287" i="30"/>
  <c r="EF206" i="30"/>
  <c r="GJ295" i="30"/>
  <c r="EP294" i="30"/>
  <c r="GJ298" i="30"/>
  <c r="BN292" i="30"/>
  <c r="GS285" i="30"/>
  <c r="CV267" i="30"/>
  <c r="CW267" i="30"/>
  <c r="CP267" i="30" s="1"/>
  <c r="EO261" i="30"/>
  <c r="HL230" i="30"/>
  <c r="HM230" i="30" s="1"/>
  <c r="FZ188" i="30"/>
  <c r="GD188" i="30"/>
  <c r="FV188" i="30" s="1"/>
  <c r="GJ196" i="30"/>
  <c r="HK196" i="30"/>
  <c r="EH283" i="30"/>
  <c r="GS290" i="30"/>
  <c r="GU290" i="30" s="1"/>
  <c r="EV276" i="30"/>
  <c r="V276" i="30"/>
  <c r="GI314" i="30"/>
  <c r="DF271" i="30"/>
  <c r="DG271" i="30"/>
  <c r="CZ271" i="30" s="1"/>
  <c r="AS218" i="30"/>
  <c r="AM218" i="30"/>
  <c r="AQ218" i="30" s="1"/>
  <c r="GJ194" i="30"/>
  <c r="HK194" i="30"/>
  <c r="FZ126" i="30"/>
  <c r="GD126" i="30"/>
  <c r="FV126" i="30" s="1"/>
  <c r="HM302" i="30"/>
  <c r="EP300" i="30"/>
  <c r="EV295" i="30"/>
  <c r="HL295" i="30"/>
  <c r="HM295" i="30" s="1"/>
  <c r="DQ298" i="30"/>
  <c r="DJ298" i="30" s="1"/>
  <c r="CC292" i="30"/>
  <c r="CJ292" i="30"/>
  <c r="HJ290" i="30"/>
  <c r="HK282" i="30"/>
  <c r="CV274" i="30"/>
  <c r="CW274" i="30"/>
  <c r="CP274" i="30" s="1"/>
  <c r="HM256" i="30"/>
  <c r="GK242" i="30"/>
  <c r="GL242" i="30" s="1"/>
  <c r="HK242" i="30"/>
  <c r="GL220" i="30"/>
  <c r="BL220" i="30"/>
  <c r="CI220" i="30"/>
  <c r="CN220" i="30" s="1"/>
  <c r="CV210" i="30"/>
  <c r="CW210" i="30"/>
  <c r="CP210" i="30" s="1"/>
  <c r="GJ139" i="30"/>
  <c r="HL280" i="30"/>
  <c r="S272" i="30"/>
  <c r="BS220" i="30"/>
  <c r="BT220" i="30"/>
  <c r="EQ309" i="30"/>
  <c r="ER309" i="30" s="1"/>
  <c r="DK309" i="30"/>
  <c r="DL309" i="30" s="1"/>
  <c r="EF300" i="30"/>
  <c r="GD295" i="30"/>
  <c r="FV295" i="30" s="1"/>
  <c r="HL285" i="30"/>
  <c r="CQ284" i="30"/>
  <c r="CR284" i="30" s="1"/>
  <c r="AS272" i="30"/>
  <c r="AM272" i="30"/>
  <c r="AQ272" i="30" s="1"/>
  <c r="EH262" i="30"/>
  <c r="HK249" i="30"/>
  <c r="GI240" i="30"/>
  <c r="EQ221" i="30"/>
  <c r="EP221" i="30"/>
  <c r="GT216" i="30"/>
  <c r="GS216" i="30"/>
  <c r="S160" i="30"/>
  <c r="FU309" i="30"/>
  <c r="FK309" i="30" s="1"/>
  <c r="V301" i="30"/>
  <c r="EO297" i="30"/>
  <c r="CQ293" i="30"/>
  <c r="CR293" i="30" s="1"/>
  <c r="S232" i="30"/>
  <c r="HK227" i="30"/>
  <c r="GJ227" i="30"/>
  <c r="EV299" i="30"/>
  <c r="EO314" i="30"/>
  <c r="EG314" i="30" s="1"/>
  <c r="EH314" i="30" s="1"/>
  <c r="EC307" i="30"/>
  <c r="V299" i="30"/>
  <c r="GJ291" i="30"/>
  <c r="S287" i="30"/>
  <c r="AM285" i="30"/>
  <c r="AQ285" i="30" s="1"/>
  <c r="HJ281" i="30"/>
  <c r="HC281" i="30" s="1"/>
  <c r="HD281" i="30" s="1"/>
  <c r="AM282" i="30"/>
  <c r="AQ282" i="30" s="1"/>
  <c r="BO266" i="30"/>
  <c r="BF266" i="30" s="1"/>
  <c r="GS225" i="30"/>
  <c r="BQ225" i="30"/>
  <c r="BM225" i="30"/>
  <c r="GI178" i="30"/>
  <c r="CI313" i="30"/>
  <c r="CN313" i="30" s="1"/>
  <c r="DU314" i="30"/>
  <c r="DV314" i="30" s="1"/>
  <c r="EL295" i="30"/>
  <c r="EO292" i="30"/>
  <c r="GR264" i="30"/>
  <c r="CN266" i="30"/>
  <c r="CJ266" i="30"/>
  <c r="AM255" i="30"/>
  <c r="AQ255" i="30" s="1"/>
  <c r="FU258" i="30"/>
  <c r="EF225" i="30"/>
  <c r="EG225" i="30"/>
  <c r="GJ207" i="30"/>
  <c r="DG312" i="30"/>
  <c r="GJ300" i="30"/>
  <c r="DQ301" i="30"/>
  <c r="DJ301" i="30" s="1"/>
  <c r="GD294" i="30"/>
  <c r="FV294" i="30" s="1"/>
  <c r="EO290" i="30"/>
  <c r="EP289" i="30"/>
  <c r="HA283" i="30"/>
  <c r="GH282" i="30"/>
  <c r="FZ282" i="30" s="1"/>
  <c r="AS260" i="30"/>
  <c r="AM260" i="30"/>
  <c r="AQ260" i="30" s="1"/>
  <c r="FZ254" i="30"/>
  <c r="GD254" i="30"/>
  <c r="FV254" i="30" s="1"/>
  <c r="GK243" i="30"/>
  <c r="GJ243" i="30"/>
  <c r="EV206" i="30"/>
  <c r="V206" i="30"/>
  <c r="EO239" i="30"/>
  <c r="EQ222" i="30"/>
  <c r="HC215" i="30"/>
  <c r="EF183" i="30"/>
  <c r="GR221" i="30"/>
  <c r="GK221" i="30" s="1"/>
  <c r="EP211" i="30"/>
  <c r="HL210" i="30"/>
  <c r="EP202" i="30"/>
  <c r="EP194" i="30"/>
  <c r="EO223" i="30"/>
  <c r="EG223" i="30" s="1"/>
  <c r="EH223" i="30" s="1"/>
  <c r="HJ199" i="30"/>
  <c r="HC199" i="30" s="1"/>
  <c r="HD199" i="30" s="1"/>
  <c r="HM174" i="30"/>
  <c r="FJ164" i="30"/>
  <c r="FU201" i="30"/>
  <c r="EV186" i="30"/>
  <c r="HA203" i="30"/>
  <c r="HL166" i="30"/>
  <c r="HJ147" i="30"/>
  <c r="GH272" i="30"/>
  <c r="FZ272" i="30" s="1"/>
  <c r="GH277" i="30"/>
  <c r="FZ277" i="30" s="1"/>
  <c r="EP264" i="30"/>
  <c r="GH253" i="30"/>
  <c r="FZ253" i="30" s="1"/>
  <c r="HA249" i="30"/>
  <c r="GT249" i="30" s="1"/>
  <c r="EP244" i="30"/>
  <c r="HA242" i="30"/>
  <c r="EP234" i="30"/>
  <c r="GT224" i="30"/>
  <c r="GD227" i="30"/>
  <c r="FV227" i="30" s="1"/>
  <c r="HJ211" i="30"/>
  <c r="EQ203" i="30"/>
  <c r="EP190" i="30"/>
  <c r="S158" i="30"/>
  <c r="FJ162" i="30"/>
  <c r="EF164" i="30"/>
  <c r="HD271" i="30"/>
  <c r="CW271" i="30"/>
  <c r="CP271" i="30" s="1"/>
  <c r="HA262" i="30"/>
  <c r="GT262" i="30" s="1"/>
  <c r="GU262" i="30" s="1"/>
  <c r="FJ249" i="30"/>
  <c r="EG249" i="30"/>
  <c r="EH249" i="30" s="1"/>
  <c r="GH243" i="30"/>
  <c r="FZ243" i="30" s="1"/>
  <c r="GT242" i="30"/>
  <c r="GH234" i="30"/>
  <c r="FZ234" i="30" s="1"/>
  <c r="GI234" i="30" s="1"/>
  <c r="GH246" i="30"/>
  <c r="HL240" i="30"/>
  <c r="HL215" i="30"/>
  <c r="HM215" i="30" s="1"/>
  <c r="EF213" i="30"/>
  <c r="CR229" i="30"/>
  <c r="HK192" i="30"/>
  <c r="S188" i="30"/>
  <c r="EO178" i="30"/>
  <c r="FJ167" i="30"/>
  <c r="S186" i="30"/>
  <c r="FJ150" i="30"/>
  <c r="GJ133" i="30"/>
  <c r="CV265" i="30"/>
  <c r="CW265" i="30"/>
  <c r="CP265" i="30" s="1"/>
  <c r="CQ98" i="30"/>
  <c r="CP98" i="30"/>
  <c r="DF130" i="30"/>
  <c r="DG130" i="30"/>
  <c r="GR269" i="30"/>
  <c r="EL266" i="30"/>
  <c r="GT260" i="30"/>
  <c r="HK264" i="30"/>
  <c r="HM259" i="30"/>
  <c r="EF257" i="30"/>
  <c r="EF248" i="30"/>
  <c r="FJ252" i="30"/>
  <c r="EP251" i="30"/>
  <c r="HA255" i="30"/>
  <c r="GT255" i="30" s="1"/>
  <c r="GU255" i="30" s="1"/>
  <c r="EO247" i="30"/>
  <c r="GR249" i="30"/>
  <c r="GK249" i="30" s="1"/>
  <c r="FJ240" i="30"/>
  <c r="FJ228" i="30"/>
  <c r="EF234" i="30"/>
  <c r="HL229" i="30"/>
  <c r="HM229" i="30" s="1"/>
  <c r="GK225" i="30"/>
  <c r="EP224" i="30"/>
  <c r="BT222" i="30"/>
  <c r="BU222" i="30" s="1"/>
  <c r="EQ216" i="30"/>
  <c r="ER216" i="30" s="1"/>
  <c r="FJ217" i="30"/>
  <c r="GD225" i="30"/>
  <c r="FV225" i="30" s="1"/>
  <c r="GU219" i="30"/>
  <c r="HL216" i="30"/>
  <c r="HK214" i="30"/>
  <c r="GR212" i="30"/>
  <c r="CQ191" i="30"/>
  <c r="CR191" i="30" s="1"/>
  <c r="HL188" i="30"/>
  <c r="HM188" i="30" s="1"/>
  <c r="V194" i="30"/>
  <c r="EP166" i="30"/>
  <c r="FU161" i="30"/>
  <c r="FK161" i="30" s="1"/>
  <c r="BF273" i="30"/>
  <c r="HB272" i="30"/>
  <c r="GR271" i="30"/>
  <c r="FJ266" i="30"/>
  <c r="HA256" i="30"/>
  <c r="EP249" i="30"/>
  <c r="GJ246" i="30"/>
  <c r="GH249" i="30"/>
  <c r="GK247" i="30"/>
  <c r="GH236" i="30"/>
  <c r="HM233" i="30"/>
  <c r="GH229" i="30"/>
  <c r="GT226" i="30"/>
  <c r="GD232" i="30"/>
  <c r="FV232" i="30" s="1"/>
  <c r="HL234" i="30"/>
  <c r="HM234" i="30" s="1"/>
  <c r="EO227" i="30"/>
  <c r="GK218" i="30"/>
  <c r="HM201" i="30"/>
  <c r="GJ172" i="30"/>
  <c r="FJ160" i="30"/>
  <c r="FJ158" i="30"/>
  <c r="BL273" i="30"/>
  <c r="BQ273" i="30" s="1"/>
  <c r="EF272" i="30"/>
  <c r="HK269" i="30"/>
  <c r="HM269" i="30" s="1"/>
  <c r="GI262" i="30"/>
  <c r="HL255" i="30"/>
  <c r="EP255" i="30"/>
  <c r="ER255" i="30" s="1"/>
  <c r="GJ258" i="30"/>
  <c r="EF254" i="30"/>
  <c r="EQ247" i="30"/>
  <c r="ER247" i="30" s="1"/>
  <c r="AM245" i="30"/>
  <c r="AQ245" i="30" s="1"/>
  <c r="HL249" i="30"/>
  <c r="GR240" i="30"/>
  <c r="GU229" i="30"/>
  <c r="HD215" i="30"/>
  <c r="HM203" i="30"/>
  <c r="GH198" i="30"/>
  <c r="FZ198" i="30" s="1"/>
  <c r="GH196" i="30"/>
  <c r="FZ196" i="30" s="1"/>
  <c r="GJ209" i="30"/>
  <c r="GR222" i="30"/>
  <c r="GK222" i="30" s="1"/>
  <c r="GJ202" i="30"/>
  <c r="FK201" i="30"/>
  <c r="GJ131" i="30"/>
  <c r="GR262" i="30"/>
  <c r="EG247" i="30"/>
  <c r="GK245" i="30"/>
  <c r="FJ224" i="30"/>
  <c r="GK228" i="30"/>
  <c r="GL228" i="30" s="1"/>
  <c r="GK205" i="30"/>
  <c r="GL205" i="30" s="1"/>
  <c r="HK205" i="30"/>
  <c r="EF190" i="30"/>
  <c r="EO151" i="30"/>
  <c r="EG151" i="30" s="1"/>
  <c r="FJ63" i="30"/>
  <c r="FK63" i="30"/>
  <c r="EF266" i="30"/>
  <c r="EF250" i="30"/>
  <c r="GK255" i="30"/>
  <c r="EO259" i="30"/>
  <c r="EG259" i="30" s="1"/>
  <c r="EH259" i="30" s="1"/>
  <c r="FJ254" i="30"/>
  <c r="HM254" i="30"/>
  <c r="GL247" i="30"/>
  <c r="FJ245" i="30"/>
  <c r="HL244" i="30"/>
  <c r="FJ251" i="30"/>
  <c r="GR257" i="30"/>
  <c r="GK257" i="30" s="1"/>
  <c r="GL257" i="30" s="1"/>
  <c r="FW239" i="30"/>
  <c r="EF237" i="30"/>
  <c r="DK235" i="30"/>
  <c r="DL235" i="30" s="1"/>
  <c r="EP229" i="30"/>
  <c r="ER229" i="30" s="1"/>
  <c r="GT232" i="30"/>
  <c r="EO250" i="30"/>
  <c r="EG250" i="30" s="1"/>
  <c r="HC238" i="30"/>
  <c r="HD238" i="30" s="1"/>
  <c r="HA234" i="30"/>
  <c r="EZ218" i="30"/>
  <c r="HC213" i="30"/>
  <c r="HD213" i="30" s="1"/>
  <c r="EP196" i="30"/>
  <c r="EL210" i="30"/>
  <c r="BL222" i="30"/>
  <c r="BQ222" i="30" s="1"/>
  <c r="AL222" i="30"/>
  <c r="HK200" i="30"/>
  <c r="HJ197" i="30"/>
  <c r="HC197" i="30" s="1"/>
  <c r="EP174" i="30"/>
  <c r="EQ159" i="30"/>
  <c r="ER159" i="30" s="1"/>
  <c r="GH178" i="30"/>
  <c r="FZ178" i="30" s="1"/>
  <c r="AL273" i="30"/>
  <c r="EQ262" i="30"/>
  <c r="HJ256" i="30"/>
  <c r="CC256" i="30"/>
  <c r="EF258" i="30"/>
  <c r="EF245" i="30"/>
  <c r="AM243" i="30"/>
  <c r="AQ243" i="30" s="1"/>
  <c r="HJ235" i="30"/>
  <c r="HC235" i="30" s="1"/>
  <c r="AM234" i="30"/>
  <c r="AQ234" i="30" s="1"/>
  <c r="HA231" i="30"/>
  <c r="HL232" i="30"/>
  <c r="HM232" i="30" s="1"/>
  <c r="FA218" i="30"/>
  <c r="FJ216" i="30"/>
  <c r="HL212" i="30"/>
  <c r="GD209" i="30"/>
  <c r="FV209" i="30" s="1"/>
  <c r="EF160" i="30"/>
  <c r="HA195" i="30"/>
  <c r="GT195" i="30" s="1"/>
  <c r="GU195" i="30" s="1"/>
  <c r="S113" i="30"/>
  <c r="HL281" i="30"/>
  <c r="HM281" i="30" s="1"/>
  <c r="DA281" i="30"/>
  <c r="DB281" i="30" s="1"/>
  <c r="HK266" i="30"/>
  <c r="EL265" i="30"/>
  <c r="GT256" i="30"/>
  <c r="EG239" i="30"/>
  <c r="FU231" i="30"/>
  <c r="FK231" i="30" s="1"/>
  <c r="FL231" i="30" s="1"/>
  <c r="EF215" i="30"/>
  <c r="HM213" i="30"/>
  <c r="GS224" i="30"/>
  <c r="FJ180" i="30"/>
  <c r="FX63" i="30"/>
  <c r="GS54" i="30"/>
  <c r="GU63" i="30"/>
  <c r="GH52" i="30"/>
  <c r="FP42" i="30"/>
  <c r="EL60" i="30"/>
  <c r="FS51" i="30"/>
  <c r="FJ51" i="30" s="1"/>
  <c r="GT42" i="30"/>
  <c r="FN185" i="30"/>
  <c r="FQ185" i="30"/>
  <c r="GH157" i="30"/>
  <c r="DE183" i="30"/>
  <c r="CU189" i="30"/>
  <c r="CV189" i="30" s="1"/>
  <c r="CW96" i="30"/>
  <c r="CU69" i="30"/>
  <c r="FN302" i="30"/>
  <c r="FQ302" i="30"/>
  <c r="FN153" i="30"/>
  <c r="FQ153" i="30"/>
  <c r="FN189" i="30"/>
  <c r="FQ189" i="30"/>
  <c r="FU189" i="30" s="1"/>
  <c r="FK189" i="30" s="1"/>
  <c r="FL189" i="30" s="1"/>
  <c r="HK147" i="30"/>
  <c r="HA142" i="30"/>
  <c r="HL140" i="30"/>
  <c r="FK128" i="30"/>
  <c r="FL128" i="30" s="1"/>
  <c r="HK121" i="30"/>
  <c r="EP119" i="30"/>
  <c r="FJ131" i="30"/>
  <c r="HM105" i="30"/>
  <c r="FU118" i="30"/>
  <c r="FK118" i="30" s="1"/>
  <c r="FL118" i="30" s="1"/>
  <c r="FK114" i="30"/>
  <c r="FL114" i="30" s="1"/>
  <c r="FL110" i="30"/>
  <c r="FJ100" i="30"/>
  <c r="FL100" i="30" s="1"/>
  <c r="FU67" i="30"/>
  <c r="FK67" i="30" s="1"/>
  <c r="FK57" i="30"/>
  <c r="FL57" i="30" s="1"/>
  <c r="FX79" i="30"/>
  <c r="HK71" i="30"/>
  <c r="GD45" i="30"/>
  <c r="FV45" i="30" s="1"/>
  <c r="FJ39" i="30"/>
  <c r="HP42" i="30"/>
  <c r="HJ60" i="30"/>
  <c r="EL39" i="30"/>
  <c r="GH49" i="30"/>
  <c r="GH241" i="30"/>
  <c r="GC241" i="30"/>
  <c r="FS267" i="30"/>
  <c r="FJ267" i="30" s="1"/>
  <c r="FQ267" i="30"/>
  <c r="DE231" i="30"/>
  <c r="CW118" i="30"/>
  <c r="EF137" i="30"/>
  <c r="FJ117" i="30"/>
  <c r="FJ111" i="30"/>
  <c r="FJ105" i="30"/>
  <c r="FJ99" i="30"/>
  <c r="HJ102" i="30"/>
  <c r="HC102" i="30" s="1"/>
  <c r="EP95" i="30"/>
  <c r="FJ84" i="30"/>
  <c r="FJ78" i="30"/>
  <c r="FJ72" i="30"/>
  <c r="FJ66" i="30"/>
  <c r="GR63" i="30"/>
  <c r="FJ60" i="30"/>
  <c r="FJ79" i="30"/>
  <c r="FL79" i="30" s="1"/>
  <c r="EQ43" i="30"/>
  <c r="ER43" i="30" s="1"/>
  <c r="S40" i="30"/>
  <c r="CC44" i="30"/>
  <c r="EC48" i="30"/>
  <c r="DT48" i="30" s="1"/>
  <c r="EZ21" i="30"/>
  <c r="AM20" i="30"/>
  <c r="FS269" i="30"/>
  <c r="FJ269" i="30" s="1"/>
  <c r="FQ269" i="30"/>
  <c r="FN193" i="30"/>
  <c r="FQ193" i="30"/>
  <c r="CU237" i="30"/>
  <c r="HK222" i="30"/>
  <c r="HM222" i="30" s="1"/>
  <c r="CW102" i="30"/>
  <c r="FN167" i="30"/>
  <c r="FQ167" i="30"/>
  <c r="GS65" i="30"/>
  <c r="GU65" i="30" s="1"/>
  <c r="GH61" i="30"/>
  <c r="HL159" i="30"/>
  <c r="GH148" i="30"/>
  <c r="FZ148" i="30" s="1"/>
  <c r="GI148" i="30" s="1"/>
  <c r="GJ145" i="30"/>
  <c r="GH141" i="30"/>
  <c r="FZ141" i="30" s="1"/>
  <c r="DA136" i="30"/>
  <c r="DB136" i="30" s="1"/>
  <c r="EO155" i="30"/>
  <c r="EG155" i="30" s="1"/>
  <c r="HL98" i="30"/>
  <c r="HM98" i="30" s="1"/>
  <c r="HB91" i="30"/>
  <c r="FK73" i="30"/>
  <c r="FL73" i="30" s="1"/>
  <c r="EP97" i="30"/>
  <c r="FJ71" i="30"/>
  <c r="FL71" i="30" s="1"/>
  <c r="GD44" i="30"/>
  <c r="FV44" i="30" s="1"/>
  <c r="FF21" i="30"/>
  <c r="EV42" i="30"/>
  <c r="DO39" i="30"/>
  <c r="BO230" i="30"/>
  <c r="BF230" i="30" s="1"/>
  <c r="CL250" i="30"/>
  <c r="CC250" i="30" s="1"/>
  <c r="CU193" i="30"/>
  <c r="CV193" i="30" s="1"/>
  <c r="BO222" i="30"/>
  <c r="BF222" i="30" s="1"/>
  <c r="GH191" i="30"/>
  <c r="GH171" i="30"/>
  <c r="GH116" i="30"/>
  <c r="GH108" i="30"/>
  <c r="GH53" i="30"/>
  <c r="GH102" i="30"/>
  <c r="FN39" i="30"/>
  <c r="FQ39" i="30"/>
  <c r="EO185" i="30"/>
  <c r="EG185" i="30" s="1"/>
  <c r="EH185" i="30" s="1"/>
  <c r="FJ184" i="30"/>
  <c r="FK149" i="30"/>
  <c r="FL149" i="30" s="1"/>
  <c r="EF146" i="30"/>
  <c r="GH145" i="30"/>
  <c r="FZ145" i="30" s="1"/>
  <c r="GJ135" i="30"/>
  <c r="HL146" i="30"/>
  <c r="HM146" i="30" s="1"/>
  <c r="DA142" i="30"/>
  <c r="DB142" i="30" s="1"/>
  <c r="DA146" i="30"/>
  <c r="DB146" i="30" s="1"/>
  <c r="HK137" i="30"/>
  <c r="EF118" i="30"/>
  <c r="HB131" i="30"/>
  <c r="EO91" i="30"/>
  <c r="EP56" i="30"/>
  <c r="GI75" i="30"/>
  <c r="FW75" i="30" s="1"/>
  <c r="HJ67" i="30"/>
  <c r="HC67" i="30" s="1"/>
  <c r="EF48" i="30"/>
  <c r="FI22" i="30"/>
  <c r="GT73" i="30"/>
  <c r="GU73" i="30" s="1"/>
  <c r="FN241" i="30"/>
  <c r="FQ241" i="30"/>
  <c r="GH195" i="30"/>
  <c r="BO224" i="30"/>
  <c r="BF224" i="30" s="1"/>
  <c r="FN195" i="30"/>
  <c r="FQ195" i="30"/>
  <c r="GO183" i="30"/>
  <c r="GR183" i="30" s="1"/>
  <c r="GK183" i="30" s="1"/>
  <c r="HP183" i="30"/>
  <c r="CW116" i="30"/>
  <c r="DE189" i="30"/>
  <c r="S154" i="30"/>
  <c r="HK143" i="30"/>
  <c r="HC135" i="30"/>
  <c r="EP129" i="30"/>
  <c r="AL125" i="30"/>
  <c r="AS125" i="30" s="1"/>
  <c r="GJ120" i="30"/>
  <c r="FK104" i="30"/>
  <c r="GT95" i="30"/>
  <c r="GU95" i="30" s="1"/>
  <c r="GB60" i="30"/>
  <c r="EL42" i="30"/>
  <c r="EF29" i="30"/>
  <c r="FF20" i="30"/>
  <c r="FV19" i="30"/>
  <c r="HL38" i="30"/>
  <c r="HM38" i="30" s="1"/>
  <c r="DG37" i="30"/>
  <c r="CZ37" i="30" s="1"/>
  <c r="CW65" i="30"/>
  <c r="EO37" i="30"/>
  <c r="EG37" i="30" s="1"/>
  <c r="EH37" i="30" s="1"/>
  <c r="CW307" i="30"/>
  <c r="CP307" i="30" s="1"/>
  <c r="GH271" i="30"/>
  <c r="CU195" i="30"/>
  <c r="BX219" i="30"/>
  <c r="FN173" i="30"/>
  <c r="FQ173" i="30"/>
  <c r="DE138" i="30"/>
  <c r="CW75" i="30"/>
  <c r="CU167" i="30"/>
  <c r="CV167" i="30" s="1"/>
  <c r="FN88" i="30"/>
  <c r="FQ88" i="30"/>
  <c r="FU88" i="30" s="1"/>
  <c r="FK88" i="30" s="1"/>
  <c r="FL88" i="30" s="1"/>
  <c r="GR171" i="30"/>
  <c r="S150" i="30"/>
  <c r="EP145" i="30"/>
  <c r="HL144" i="30"/>
  <c r="EO139" i="30"/>
  <c r="EG139" i="30" s="1"/>
  <c r="EH139" i="30" s="1"/>
  <c r="EP137" i="30"/>
  <c r="EP131" i="30"/>
  <c r="FJ115" i="30"/>
  <c r="FJ109" i="30"/>
  <c r="FJ103" i="30"/>
  <c r="HJ118" i="30"/>
  <c r="HC118" i="30" s="1"/>
  <c r="FJ116" i="30"/>
  <c r="FJ82" i="30"/>
  <c r="GR79" i="30"/>
  <c r="FJ76" i="30"/>
  <c r="FJ70" i="30"/>
  <c r="FJ64" i="30"/>
  <c r="GR61" i="30"/>
  <c r="FJ58" i="30"/>
  <c r="GR55" i="30"/>
  <c r="FU75" i="30"/>
  <c r="FK75" i="30" s="1"/>
  <c r="HK75" i="30"/>
  <c r="HK67" i="30"/>
  <c r="FJ59" i="30"/>
  <c r="GH42" i="30"/>
  <c r="HK24" i="30"/>
  <c r="HM24" i="30" s="1"/>
  <c r="GS50" i="30"/>
  <c r="EO29" i="30"/>
  <c r="EG29" i="30" s="1"/>
  <c r="FN199" i="30"/>
  <c r="FQ199" i="30"/>
  <c r="BX236" i="30"/>
  <c r="BY236" i="30" s="1"/>
  <c r="GH193" i="30"/>
  <c r="GH114" i="30"/>
  <c r="GH106" i="30"/>
  <c r="CU173" i="30"/>
  <c r="CV173" i="30" s="1"/>
  <c r="GH167" i="30"/>
  <c r="GH88" i="30"/>
  <c r="EQ141" i="30"/>
  <c r="ER141" i="30" s="1"/>
  <c r="HA137" i="30"/>
  <c r="GT137" i="30" s="1"/>
  <c r="GS107" i="30"/>
  <c r="GU98" i="30"/>
  <c r="FK108" i="30"/>
  <c r="FJ112" i="30"/>
  <c r="FL112" i="30" s="1"/>
  <c r="BF89" i="30"/>
  <c r="FJ69" i="30"/>
  <c r="FK65" i="30"/>
  <c r="FL65" i="30" s="1"/>
  <c r="FU55" i="30"/>
  <c r="FK55" i="30" s="1"/>
  <c r="FP60" i="30"/>
  <c r="CL48" i="30"/>
  <c r="CC48" i="30" s="1"/>
  <c r="HL47" i="30"/>
  <c r="HM47" i="30" s="1"/>
  <c r="CU199" i="30"/>
  <c r="CV199" i="30" s="1"/>
  <c r="CU181" i="30"/>
  <c r="CV181" i="30" s="1"/>
  <c r="CU171" i="30"/>
  <c r="CW114" i="30"/>
  <c r="CW106" i="30"/>
  <c r="DE171" i="30"/>
  <c r="CW100" i="30"/>
  <c r="CU61" i="30"/>
  <c r="HK85" i="30"/>
  <c r="HM85" i="30" s="1"/>
  <c r="CQ185" i="30"/>
  <c r="CR185" i="30" s="1"/>
  <c r="HL184" i="30"/>
  <c r="HM184" i="30" s="1"/>
  <c r="HL161" i="30"/>
  <c r="EF140" i="30"/>
  <c r="CZ132" i="30"/>
  <c r="DB132" i="30" s="1"/>
  <c r="HB152" i="30"/>
  <c r="GI150" i="30"/>
  <c r="DA134" i="30"/>
  <c r="DB134" i="30" s="1"/>
  <c r="HC145" i="30"/>
  <c r="HD145" i="30" s="1"/>
  <c r="GH127" i="30"/>
  <c r="HL126" i="30"/>
  <c r="HM126" i="30" s="1"/>
  <c r="GR125" i="30"/>
  <c r="HL123" i="30"/>
  <c r="HM123" i="30" s="1"/>
  <c r="HL111" i="30"/>
  <c r="HM111" i="30" s="1"/>
  <c r="HJ114" i="30"/>
  <c r="HC114" i="30" s="1"/>
  <c r="EQ88" i="30"/>
  <c r="ER88" i="30" s="1"/>
  <c r="EO98" i="30"/>
  <c r="EG98" i="30" s="1"/>
  <c r="EH98" i="30" s="1"/>
  <c r="GH93" i="30"/>
  <c r="FJ83" i="30"/>
  <c r="FL83" i="30" s="1"/>
  <c r="FJ75" i="30"/>
  <c r="FJ67" i="30"/>
  <c r="GT79" i="30"/>
  <c r="GU79" i="30" s="1"/>
  <c r="GD50" i="30"/>
  <c r="FV50" i="30" s="1"/>
  <c r="HK33" i="30"/>
  <c r="HM33" i="30" s="1"/>
  <c r="AQ30" i="30"/>
  <c r="V60" i="30"/>
  <c r="GI33" i="30"/>
  <c r="FW33" i="30" s="1"/>
  <c r="GH265" i="30"/>
  <c r="GH201" i="30"/>
  <c r="FN169" i="30"/>
  <c r="FQ169" i="30"/>
  <c r="FN171" i="30"/>
  <c r="FQ171" i="30"/>
  <c r="FU171" i="30" s="1"/>
  <c r="FK171" i="30" s="1"/>
  <c r="FN151" i="30"/>
  <c r="FQ151" i="30"/>
  <c r="CU123" i="30"/>
  <c r="CU110" i="30"/>
  <c r="CV110" i="30" s="1"/>
  <c r="DE167" i="30"/>
  <c r="CW79" i="30"/>
  <c r="CK154" i="30"/>
  <c r="GH143" i="30"/>
  <c r="FZ143" i="30" s="1"/>
  <c r="GI143" i="30" s="1"/>
  <c r="EQ142" i="30"/>
  <c r="ER142" i="30" s="1"/>
  <c r="DA144" i="30"/>
  <c r="DB144" i="30" s="1"/>
  <c r="EQ130" i="30"/>
  <c r="ER130" i="30" s="1"/>
  <c r="GJ119" i="30"/>
  <c r="FL102" i="30"/>
  <c r="FJ108" i="30"/>
  <c r="FJ98" i="30"/>
  <c r="FU98" i="30"/>
  <c r="FK98" i="30" s="1"/>
  <c r="FL81" i="30"/>
  <c r="FX55" i="30"/>
  <c r="GH32" i="30"/>
  <c r="FZ32" i="30" s="1"/>
  <c r="EF54" i="30"/>
  <c r="EF52" i="30"/>
  <c r="GO42" i="30"/>
  <c r="HK44" i="30"/>
  <c r="HJ37" i="30"/>
  <c r="HC37" i="30" s="1"/>
  <c r="FN263" i="30"/>
  <c r="FQ263" i="30"/>
  <c r="CU169" i="30"/>
  <c r="CV169" i="30" s="1"/>
  <c r="GH197" i="30"/>
  <c r="FN197" i="30"/>
  <c r="FQ197" i="30"/>
  <c r="GH235" i="30"/>
  <c r="GH104" i="30"/>
  <c r="GH96" i="30"/>
  <c r="GH73" i="30"/>
  <c r="FJ127" i="30"/>
  <c r="HB127" i="30"/>
  <c r="HB122" i="30"/>
  <c r="FJ119" i="30"/>
  <c r="FJ113" i="30"/>
  <c r="FJ107" i="30"/>
  <c r="FJ101" i="30"/>
  <c r="HL101" i="30"/>
  <c r="HM101" i="30" s="1"/>
  <c r="HJ110" i="30"/>
  <c r="HC110" i="30" s="1"/>
  <c r="EP78" i="30"/>
  <c r="HB93" i="30"/>
  <c r="GR83" i="30"/>
  <c r="FJ80" i="30"/>
  <c r="FJ74" i="30"/>
  <c r="FJ68" i="30"/>
  <c r="FJ62" i="30"/>
  <c r="FJ56" i="30"/>
  <c r="FW57" i="30"/>
  <c r="GI91" i="30"/>
  <c r="GD69" i="30"/>
  <c r="HK63" i="30"/>
  <c r="FJ55" i="30"/>
  <c r="FL55" i="30" s="1"/>
  <c r="HK51" i="30"/>
  <c r="HM51" i="30" s="1"/>
  <c r="HL48" i="30"/>
  <c r="FV33" i="30"/>
  <c r="HG42" i="30"/>
  <c r="HJ42" i="30" s="1"/>
  <c r="HC42" i="30" s="1"/>
  <c r="HL22" i="30"/>
  <c r="HA16" i="30"/>
  <c r="FJ15" i="30"/>
  <c r="HJ29" i="30"/>
  <c r="HC29" i="30" s="1"/>
  <c r="BZ311" i="30"/>
  <c r="FN239" i="30"/>
  <c r="FU239" i="30" s="1"/>
  <c r="FS239" i="30"/>
  <c r="FS295" i="30"/>
  <c r="FJ295" i="30" s="1"/>
  <c r="CU197" i="30"/>
  <c r="CV197" i="30" s="1"/>
  <c r="BX223" i="30"/>
  <c r="CU108" i="30"/>
  <c r="CV108" i="30" s="1"/>
  <c r="CW112" i="30"/>
  <c r="CW104" i="30"/>
  <c r="GH149" i="30"/>
  <c r="CW71" i="30"/>
  <c r="DE53" i="30"/>
  <c r="DF53" i="30" s="1"/>
  <c r="GH65" i="30"/>
  <c r="GH43" i="30"/>
  <c r="FN92" i="30"/>
  <c r="FU92" i="30" s="1"/>
  <c r="FS92" i="30"/>
  <c r="FJ92" i="30" s="1"/>
  <c r="CW83" i="30"/>
  <c r="GS57" i="30"/>
  <c r="GU57" i="30" s="1"/>
  <c r="CW85" i="30"/>
  <c r="GT15" i="30"/>
  <c r="FJ25" i="30"/>
  <c r="FJ23" i="30"/>
  <c r="HM16" i="30"/>
  <c r="EB302" i="30"/>
  <c r="EC302" i="30"/>
  <c r="BQ302" i="30"/>
  <c r="BM302" i="30"/>
  <c r="FJ300" i="30"/>
  <c r="AS299" i="30"/>
  <c r="AM299" i="30"/>
  <c r="AQ299" i="30" s="1"/>
  <c r="EB290" i="30"/>
  <c r="EC290" i="30"/>
  <c r="DT290" i="30" s="1"/>
  <c r="DF288" i="30"/>
  <c r="DG288" i="30"/>
  <c r="CZ288" i="30" s="1"/>
  <c r="CN307" i="30"/>
  <c r="CO307" i="30" s="1"/>
  <c r="CJ307" i="30"/>
  <c r="DF286" i="30"/>
  <c r="DG286" i="30"/>
  <c r="CZ286" i="30" s="1"/>
  <c r="DF309" i="30"/>
  <c r="DG309" i="30"/>
  <c r="BY302" i="30"/>
  <c r="BZ302" i="30"/>
  <c r="BY290" i="30"/>
  <c r="BZ290" i="30"/>
  <c r="BS290" i="30" s="1"/>
  <c r="CV286" i="30"/>
  <c r="CW286" i="30"/>
  <c r="CP286" i="30" s="1"/>
  <c r="EB281" i="30"/>
  <c r="EC281" i="30"/>
  <c r="CV301" i="30"/>
  <c r="CW301" i="30"/>
  <c r="CP301" i="30" s="1"/>
  <c r="DF299" i="30"/>
  <c r="DG299" i="30"/>
  <c r="CZ299" i="30" s="1"/>
  <c r="DP291" i="30"/>
  <c r="DQ291" i="30"/>
  <c r="AM289" i="30"/>
  <c r="AQ289" i="30" s="1"/>
  <c r="AS289" i="30"/>
  <c r="DQ284" i="30"/>
  <c r="DP284" i="30"/>
  <c r="AP280" i="30"/>
  <c r="AO280" i="30" s="1"/>
  <c r="AR280" i="30"/>
  <c r="AI280" i="30" s="1"/>
  <c r="CJ314" i="30"/>
  <c r="BZ314" i="30"/>
  <c r="CJ313" i="30"/>
  <c r="GI312" i="30"/>
  <c r="FW312" i="30" s="1"/>
  <c r="FX312" i="30" s="1"/>
  <c r="FK313" i="30"/>
  <c r="HM312" i="30"/>
  <c r="BL311" i="30"/>
  <c r="FJ309" i="30"/>
  <c r="HB309" i="30"/>
  <c r="GL311" i="30"/>
  <c r="DU311" i="30"/>
  <c r="DV311" i="30" s="1"/>
  <c r="FI307" i="30"/>
  <c r="FA307" i="30" s="1"/>
  <c r="FB307" i="30" s="1"/>
  <c r="BF307" i="30"/>
  <c r="GR309" i="30"/>
  <c r="BT313" i="30"/>
  <c r="BU313" i="30" s="1"/>
  <c r="GU307" i="30"/>
  <c r="DA307" i="30"/>
  <c r="CZ307" i="30"/>
  <c r="GD302" i="30"/>
  <c r="FZ302" i="30"/>
  <c r="GI302" i="30" s="1"/>
  <c r="DO302" i="30"/>
  <c r="DP302" i="30" s="1"/>
  <c r="CU302" i="30"/>
  <c r="CV302" i="30" s="1"/>
  <c r="BP301" i="30"/>
  <c r="BO301" i="30"/>
  <c r="BL301" i="30"/>
  <c r="EV301" i="30"/>
  <c r="EQ300" i="30"/>
  <c r="ER300" i="30" s="1"/>
  <c r="EG300" i="30"/>
  <c r="EH300" i="30" s="1"/>
  <c r="HJ302" i="30"/>
  <c r="HC302" i="30" s="1"/>
  <c r="HD302" i="30" s="1"/>
  <c r="HK300" i="30"/>
  <c r="DQ300" i="30"/>
  <c r="DJ300" i="30" s="1"/>
  <c r="DO300" i="30"/>
  <c r="DP300" i="30" s="1"/>
  <c r="GT300" i="30"/>
  <c r="DY300" i="30"/>
  <c r="EB300" i="30" s="1"/>
  <c r="GX299" i="30"/>
  <c r="HA299" i="30" s="1"/>
  <c r="GT299" i="30" s="1"/>
  <c r="GU299" i="30" s="1"/>
  <c r="HP299" i="30"/>
  <c r="GO299" i="30"/>
  <c r="GB299" i="30"/>
  <c r="GI299" i="30" s="1"/>
  <c r="FW299" i="30" s="1"/>
  <c r="FX299" i="30" s="1"/>
  <c r="HG299" i="30"/>
  <c r="FP299" i="30"/>
  <c r="BO302" i="30"/>
  <c r="GH301" i="30"/>
  <c r="GS300" i="30"/>
  <c r="AS300" i="30"/>
  <c r="EO299" i="30"/>
  <c r="CL297" i="30"/>
  <c r="CI297" i="30"/>
  <c r="CM297" i="30"/>
  <c r="BL295" i="30"/>
  <c r="BP295" i="30"/>
  <c r="BO295" i="30"/>
  <c r="EQ296" i="30"/>
  <c r="ER296" i="30" s="1"/>
  <c r="EG296" i="30"/>
  <c r="EH296" i="30" s="1"/>
  <c r="BL294" i="30"/>
  <c r="BO294" i="30"/>
  <c r="BP294" i="30"/>
  <c r="GS298" i="30"/>
  <c r="FN298" i="30"/>
  <c r="FQ298" i="30"/>
  <c r="CU296" i="30"/>
  <c r="CV296" i="30" s="1"/>
  <c r="CW299" i="30"/>
  <c r="CP299" i="30" s="1"/>
  <c r="CW297" i="30"/>
  <c r="CP297" i="30" s="1"/>
  <c r="DG293" i="30"/>
  <c r="DF293" i="30"/>
  <c r="BO291" i="30"/>
  <c r="BL291" i="30"/>
  <c r="BP291" i="30"/>
  <c r="GI292" i="30"/>
  <c r="CL291" i="30"/>
  <c r="CI291" i="30"/>
  <c r="CM291" i="30"/>
  <c r="BL292" i="30"/>
  <c r="CW295" i="30"/>
  <c r="CP295" i="30" s="1"/>
  <c r="HP294" i="30"/>
  <c r="GB294" i="30"/>
  <c r="GI294" i="30" s="1"/>
  <c r="FW294" i="30" s="1"/>
  <c r="FX294" i="30" s="1"/>
  <c r="FP294" i="30"/>
  <c r="GX294" i="30"/>
  <c r="HA294" i="30" s="1"/>
  <c r="GT294" i="30" s="1"/>
  <c r="GU294" i="30" s="1"/>
  <c r="HG294" i="30"/>
  <c r="HJ294" i="30" s="1"/>
  <c r="HC294" i="30" s="1"/>
  <c r="GO294" i="30"/>
  <c r="EV294" i="30"/>
  <c r="EG294" i="30"/>
  <c r="EH294" i="30" s="1"/>
  <c r="EQ294" i="30"/>
  <c r="ER294" i="30" s="1"/>
  <c r="GD292" i="30"/>
  <c r="FV292" i="30" s="1"/>
  <c r="AN292" i="30"/>
  <c r="AP292" i="30" s="1"/>
  <c r="AO292" i="30" s="1"/>
  <c r="AS292" i="30"/>
  <c r="AM292" i="30"/>
  <c r="AQ292" i="30" s="1"/>
  <c r="GT292" i="30"/>
  <c r="GS292" i="30"/>
  <c r="GU292" i="30" s="1"/>
  <c r="EQ290" i="30"/>
  <c r="ER290" i="30" s="1"/>
  <c r="EG290" i="30"/>
  <c r="EH290" i="30" s="1"/>
  <c r="S290" i="30"/>
  <c r="DO292" i="30"/>
  <c r="DP292" i="30" s="1"/>
  <c r="GJ292" i="30"/>
  <c r="HK292" i="30"/>
  <c r="DO290" i="30"/>
  <c r="DP290" i="30" s="1"/>
  <c r="FS290" i="30"/>
  <c r="FJ290" i="30" s="1"/>
  <c r="FN290" i="30"/>
  <c r="FQ290" i="30"/>
  <c r="HB288" i="30"/>
  <c r="DY286" i="30"/>
  <c r="EB286" i="30" s="1"/>
  <c r="BP284" i="30"/>
  <c r="BO284" i="30"/>
  <c r="BL284" i="30"/>
  <c r="BR290" i="30"/>
  <c r="BG290" i="30" s="1"/>
  <c r="BH290" i="30" s="1"/>
  <c r="GS289" i="30"/>
  <c r="GJ287" i="30"/>
  <c r="HK287" i="30"/>
  <c r="HM287" i="30" s="1"/>
  <c r="CV288" i="30"/>
  <c r="CW288" i="30"/>
  <c r="HM285" i="30"/>
  <c r="HK289" i="30"/>
  <c r="HM289" i="30" s="1"/>
  <c r="BL287" i="30"/>
  <c r="BO287" i="30"/>
  <c r="BP287" i="30"/>
  <c r="BX285" i="30"/>
  <c r="BY285" i="30" s="1"/>
  <c r="EP284" i="30"/>
  <c r="EQ284" i="30"/>
  <c r="GX284" i="30"/>
  <c r="HA284" i="30" s="1"/>
  <c r="GT284" i="30" s="1"/>
  <c r="GU284" i="30" s="1"/>
  <c r="HG284" i="30"/>
  <c r="FP284" i="30"/>
  <c r="HP284" i="30"/>
  <c r="GO284" i="30"/>
  <c r="GR284" i="30" s="1"/>
  <c r="GK284" i="30" s="1"/>
  <c r="GB284" i="30"/>
  <c r="EV284" i="30"/>
  <c r="BZ281" i="30"/>
  <c r="BY281" i="30"/>
  <c r="FU284" i="30"/>
  <c r="FK284" i="30" s="1"/>
  <c r="EO284" i="30"/>
  <c r="EG284" i="30" s="1"/>
  <c r="EH284" i="30" s="1"/>
  <c r="AS284" i="30"/>
  <c r="AM284" i="30"/>
  <c r="AQ284" i="30" s="1"/>
  <c r="HJ284" i="30"/>
  <c r="HC284" i="30" s="1"/>
  <c r="DE280" i="30"/>
  <c r="DF280" i="30" s="1"/>
  <c r="DO279" i="30"/>
  <c r="DP279" i="30" s="1"/>
  <c r="DO282" i="30"/>
  <c r="DP282" i="30" s="1"/>
  <c r="HL282" i="30"/>
  <c r="HM282" i="30" s="1"/>
  <c r="BO281" i="30"/>
  <c r="EO281" i="30"/>
  <c r="EG281" i="30" s="1"/>
  <c r="EH281" i="30" s="1"/>
  <c r="FZ280" i="30"/>
  <c r="GD280" i="30"/>
  <c r="FV280" i="30" s="1"/>
  <c r="AQ280" i="30"/>
  <c r="GD279" i="30"/>
  <c r="FV279" i="30" s="1"/>
  <c r="BX279" i="30"/>
  <c r="BY279" i="30" s="1"/>
  <c r="CI279" i="30"/>
  <c r="CL279" i="30"/>
  <c r="CM279" i="30"/>
  <c r="GT278" i="30"/>
  <c r="GU278" i="30" s="1"/>
  <c r="AN283" i="30"/>
  <c r="AP283" i="30" s="1"/>
  <c r="AO283" i="30" s="1"/>
  <c r="AT283" i="30" s="1"/>
  <c r="AS283" i="30"/>
  <c r="CL283" i="30"/>
  <c r="CI283" i="30"/>
  <c r="CM283" i="30"/>
  <c r="HK283" i="30"/>
  <c r="GH283" i="30"/>
  <c r="GD282" i="30"/>
  <c r="FV282" i="30" s="1"/>
  <c r="BX282" i="30"/>
  <c r="BY282" i="30" s="1"/>
  <c r="AS281" i="30"/>
  <c r="AM281" i="30"/>
  <c r="AQ281" i="30" s="1"/>
  <c r="GO280" i="30"/>
  <c r="GX280" i="30"/>
  <c r="GB280" i="30"/>
  <c r="HG280" i="30"/>
  <c r="HJ280" i="30" s="1"/>
  <c r="FP280" i="30"/>
  <c r="EV280" i="30"/>
  <c r="HP280" i="30"/>
  <c r="EL280" i="30"/>
  <c r="EO280" i="30" s="1"/>
  <c r="FU278" i="30"/>
  <c r="FK278" i="30" s="1"/>
  <c r="BX280" i="30"/>
  <c r="BY280" i="30" s="1"/>
  <c r="FX278" i="30"/>
  <c r="DG276" i="30"/>
  <c r="CZ276" i="30" s="1"/>
  <c r="DF276" i="30"/>
  <c r="FJ261" i="30"/>
  <c r="BY256" i="30"/>
  <c r="BZ256" i="30"/>
  <c r="BS256" i="30" s="1"/>
  <c r="BQ258" i="30"/>
  <c r="BM258" i="30"/>
  <c r="AS250" i="30"/>
  <c r="AM250" i="30"/>
  <c r="AQ250" i="30" s="1"/>
  <c r="FJ244" i="30"/>
  <c r="AS236" i="30"/>
  <c r="AM236" i="30"/>
  <c r="AQ236" i="30" s="1"/>
  <c r="HC234" i="30"/>
  <c r="HC232" i="30"/>
  <c r="BZ225" i="30"/>
  <c r="BY225" i="30"/>
  <c r="CV222" i="30"/>
  <c r="CW222" i="30"/>
  <c r="CV220" i="30"/>
  <c r="CW220" i="30"/>
  <c r="CV198" i="30"/>
  <c r="CW198" i="30"/>
  <c r="CP198" i="30" s="1"/>
  <c r="CV196" i="30"/>
  <c r="CW196" i="30"/>
  <c r="CP196" i="30" s="1"/>
  <c r="CV192" i="30"/>
  <c r="CW192" i="30"/>
  <c r="CP192" i="30" s="1"/>
  <c r="DQ183" i="30"/>
  <c r="DP183" i="30"/>
  <c r="AE223" i="30"/>
  <c r="AD223" i="30" s="1"/>
  <c r="AG223" i="30"/>
  <c r="AS202" i="30"/>
  <c r="AM202" i="30"/>
  <c r="AQ202" i="30" s="1"/>
  <c r="CV174" i="30"/>
  <c r="CW174" i="30"/>
  <c r="CP174" i="30" s="1"/>
  <c r="CV172" i="30"/>
  <c r="CW172" i="30"/>
  <c r="CP172" i="30" s="1"/>
  <c r="CV166" i="30"/>
  <c r="CW166" i="30"/>
  <c r="CP166" i="30" s="1"/>
  <c r="DP157" i="30"/>
  <c r="DQ157" i="30"/>
  <c r="DP155" i="30"/>
  <c r="DQ155" i="30"/>
  <c r="AS161" i="30"/>
  <c r="AM161" i="30"/>
  <c r="AQ161" i="30" s="1"/>
  <c r="AS172" i="30"/>
  <c r="AM172" i="30"/>
  <c r="AQ172" i="30" s="1"/>
  <c r="CV154" i="30"/>
  <c r="CW154" i="30"/>
  <c r="CP154" i="30" s="1"/>
  <c r="HC143" i="30"/>
  <c r="HD143" i="30" s="1"/>
  <c r="HC141" i="30"/>
  <c r="AS128" i="30"/>
  <c r="AM128" i="30"/>
  <c r="AQ128" i="30" s="1"/>
  <c r="AS126" i="30"/>
  <c r="AM126" i="30"/>
  <c r="AQ126" i="30" s="1"/>
  <c r="CV121" i="30"/>
  <c r="CW121" i="30"/>
  <c r="CP121" i="30" s="1"/>
  <c r="DF118" i="30"/>
  <c r="DG118" i="30"/>
  <c r="AM117" i="30"/>
  <c r="AS117" i="30"/>
  <c r="DF106" i="30"/>
  <c r="DG106" i="30"/>
  <c r="AM105" i="30"/>
  <c r="AQ105" i="30" s="1"/>
  <c r="AS105" i="30"/>
  <c r="BQ125" i="30"/>
  <c r="BM125" i="30"/>
  <c r="AS116" i="30"/>
  <c r="AM116" i="30"/>
  <c r="AQ116" i="30" s="1"/>
  <c r="FL106" i="30"/>
  <c r="AS106" i="30"/>
  <c r="AM106" i="30"/>
  <c r="AQ106" i="30" s="1"/>
  <c r="AS84" i="30"/>
  <c r="AM84" i="30"/>
  <c r="AQ84" i="30" s="1"/>
  <c r="AS82" i="30"/>
  <c r="AM82" i="30"/>
  <c r="AQ82" i="30" s="1"/>
  <c r="AS80" i="30"/>
  <c r="AM80" i="30"/>
  <c r="AQ80" i="30" s="1"/>
  <c r="AS78" i="30"/>
  <c r="AM78" i="30"/>
  <c r="AQ78" i="30" s="1"/>
  <c r="AS68" i="30"/>
  <c r="AM68" i="30"/>
  <c r="AQ68" i="30" s="1"/>
  <c r="AS66" i="30"/>
  <c r="AM66" i="30"/>
  <c r="AQ66" i="30" s="1"/>
  <c r="CW89" i="30"/>
  <c r="CP89" i="30" s="1"/>
  <c r="CV89" i="30"/>
  <c r="AS85" i="30"/>
  <c r="AN85" i="30"/>
  <c r="AP85" i="30" s="1"/>
  <c r="AO85" i="30" s="1"/>
  <c r="AM85" i="30"/>
  <c r="AQ85" i="30" s="1"/>
  <c r="AS77" i="30"/>
  <c r="AM77" i="30"/>
  <c r="AQ77" i="30" s="1"/>
  <c r="AS69" i="30"/>
  <c r="AM69" i="30"/>
  <c r="AQ69" i="30" s="1"/>
  <c r="AS55" i="30"/>
  <c r="AM55" i="30"/>
  <c r="AQ55" i="30" s="1"/>
  <c r="CV87" i="30"/>
  <c r="CW87" i="30"/>
  <c r="CP87" i="30" s="1"/>
  <c r="FX83" i="30"/>
  <c r="FX75" i="30"/>
  <c r="FX67" i="30"/>
  <c r="DP49" i="30"/>
  <c r="DQ49" i="30"/>
  <c r="CV39" i="30"/>
  <c r="CW39" i="30"/>
  <c r="CP39" i="30" s="1"/>
  <c r="CV36" i="30"/>
  <c r="CW36" i="30"/>
  <c r="CP36" i="30" s="1"/>
  <c r="CV34" i="30"/>
  <c r="CW34" i="30"/>
  <c r="CV26" i="30"/>
  <c r="CW26" i="30"/>
  <c r="CP26" i="30" s="1"/>
  <c r="CV19" i="30"/>
  <c r="CW19" i="30"/>
  <c r="CP19" i="30" s="1"/>
  <c r="AS50" i="30"/>
  <c r="AM50" i="30"/>
  <c r="AQ50" i="30" s="1"/>
  <c r="AP19" i="30"/>
  <c r="AO19" i="30" s="1"/>
  <c r="AR19" i="30"/>
  <c r="AI19" i="30" s="1"/>
  <c r="AS37" i="30"/>
  <c r="AM37" i="30"/>
  <c r="AQ37" i="30" s="1"/>
  <c r="AS29" i="30"/>
  <c r="AM29" i="30"/>
  <c r="AQ29" i="30" s="1"/>
  <c r="GL314" i="30"/>
  <c r="EO313" i="30"/>
  <c r="EG313" i="30" s="1"/>
  <c r="EH313" i="30" s="1"/>
  <c r="DQ312" i="30"/>
  <c r="DP312" i="30"/>
  <c r="BT312" i="30"/>
  <c r="BU312" i="30" s="1"/>
  <c r="CI311" i="30"/>
  <c r="FU307" i="30"/>
  <c r="FK307" i="30" s="1"/>
  <c r="FL307" i="30" s="1"/>
  <c r="BL307" i="30"/>
  <c r="AS309" i="30"/>
  <c r="AN309" i="30"/>
  <c r="AP309" i="30" s="1"/>
  <c r="AO309" i="30" s="1"/>
  <c r="AT309" i="30" s="1"/>
  <c r="HJ309" i="30"/>
  <c r="HC309" i="30" s="1"/>
  <c r="CO312" i="30"/>
  <c r="CD312" i="30" s="1"/>
  <c r="CE312" i="30" s="1"/>
  <c r="DY301" i="30"/>
  <c r="EB301" i="30" s="1"/>
  <c r="HL301" i="30"/>
  <c r="BX299" i="30"/>
  <c r="BY299" i="30" s="1"/>
  <c r="AL302" i="30"/>
  <c r="DA299" i="30"/>
  <c r="DB299" i="30" s="1"/>
  <c r="EQ299" i="30"/>
  <c r="ER299" i="30" s="1"/>
  <c r="EG299" i="30"/>
  <c r="EH299" i="30" s="1"/>
  <c r="BX297" i="30"/>
  <c r="BY297" i="30" s="1"/>
  <c r="DY297" i="30"/>
  <c r="EB297" i="30" s="1"/>
  <c r="DY295" i="30"/>
  <c r="EB295" i="30" s="1"/>
  <c r="BX293" i="30"/>
  <c r="BY293" i="30" s="1"/>
  <c r="DY298" i="30"/>
  <c r="EB298" i="30" s="1"/>
  <c r="DE298" i="30"/>
  <c r="DF298" i="30" s="1"/>
  <c r="GH298" i="30"/>
  <c r="FQ296" i="30"/>
  <c r="FN296" i="30"/>
  <c r="FS296" i="30"/>
  <c r="HC296" i="30"/>
  <c r="HD296" i="30" s="1"/>
  <c r="AN298" i="30"/>
  <c r="AP298" i="30" s="1"/>
  <c r="AO298" i="30" s="1"/>
  <c r="AT298" i="30" s="1"/>
  <c r="EQ297" i="30"/>
  <c r="ER297" i="30" s="1"/>
  <c r="EG297" i="30"/>
  <c r="EH297" i="30" s="1"/>
  <c r="CQ297" i="30"/>
  <c r="CR297" i="30" s="1"/>
  <c r="BX296" i="30"/>
  <c r="BY296" i="30" s="1"/>
  <c r="DE294" i="30"/>
  <c r="DF294" i="30" s="1"/>
  <c r="S297" i="30"/>
  <c r="CL296" i="30"/>
  <c r="CC296" i="30" s="1"/>
  <c r="CI296" i="30"/>
  <c r="EQ295" i="30"/>
  <c r="ER295" i="30" s="1"/>
  <c r="CQ295" i="30"/>
  <c r="CR295" i="30" s="1"/>
  <c r="CU294" i="30"/>
  <c r="CV294" i="30" s="1"/>
  <c r="CL293" i="30"/>
  <c r="CM293" i="30"/>
  <c r="CI293" i="30"/>
  <c r="DY291" i="30"/>
  <c r="DG295" i="30"/>
  <c r="CZ295" i="30" s="1"/>
  <c r="CK292" i="30"/>
  <c r="CO292" i="30" s="1"/>
  <c r="CD292" i="30" s="1"/>
  <c r="CE292" i="30" s="1"/>
  <c r="CV291" i="30"/>
  <c r="CW291" i="30"/>
  <c r="CK290" i="30"/>
  <c r="DG292" i="30"/>
  <c r="CZ292" i="30" s="1"/>
  <c r="DE292" i="30"/>
  <c r="DF292" i="30" s="1"/>
  <c r="HL292" i="30"/>
  <c r="HC292" i="30"/>
  <c r="HB292" i="30"/>
  <c r="EF291" i="30"/>
  <c r="GH290" i="30"/>
  <c r="HD284" i="30"/>
  <c r="AN290" i="30"/>
  <c r="AP290" i="30" s="1"/>
  <c r="AO290" i="30" s="1"/>
  <c r="AM290" i="30"/>
  <c r="AQ290" i="30" s="1"/>
  <c r="FU290" i="30"/>
  <c r="FQ289" i="30"/>
  <c r="FN289" i="30"/>
  <c r="FS289" i="30"/>
  <c r="FJ289" i="30" s="1"/>
  <c r="EQ289" i="30"/>
  <c r="ER289" i="30" s="1"/>
  <c r="GO288" i="30"/>
  <c r="GR288" i="30" s="1"/>
  <c r="GK288" i="30" s="1"/>
  <c r="HG288" i="30"/>
  <c r="GX288" i="30"/>
  <c r="HP288" i="30"/>
  <c r="GB288" i="30"/>
  <c r="FP288" i="30"/>
  <c r="FU288" i="30" s="1"/>
  <c r="FK288" i="30" s="1"/>
  <c r="EL288" i="30"/>
  <c r="EO288" i="30" s="1"/>
  <c r="EG288" i="30" s="1"/>
  <c r="EH288" i="30" s="1"/>
  <c r="CI288" i="30"/>
  <c r="CM288" i="30"/>
  <c r="CL288" i="30"/>
  <c r="DE287" i="30"/>
  <c r="DF287" i="30" s="1"/>
  <c r="AS291" i="30"/>
  <c r="AM291" i="30"/>
  <c r="AQ291" i="30" s="1"/>
  <c r="DQ286" i="30"/>
  <c r="DJ286" i="30" s="1"/>
  <c r="DP286" i="30"/>
  <c r="FQ285" i="30"/>
  <c r="FN285" i="30"/>
  <c r="DY285" i="30"/>
  <c r="EB285" i="30" s="1"/>
  <c r="DO283" i="30"/>
  <c r="DP283" i="30" s="1"/>
  <c r="BO283" i="30"/>
  <c r="BL283" i="30"/>
  <c r="EQ282" i="30"/>
  <c r="ER282" i="30" s="1"/>
  <c r="EG282" i="30"/>
  <c r="EH282" i="30" s="1"/>
  <c r="HA280" i="30"/>
  <c r="GT280" i="30" s="1"/>
  <c r="GU280" i="30" s="1"/>
  <c r="DE283" i="30"/>
  <c r="DF283" i="30" s="1"/>
  <c r="GK282" i="30"/>
  <c r="GJ282" i="30"/>
  <c r="DQ288" i="30"/>
  <c r="DJ288" i="30" s="1"/>
  <c r="CU283" i="30"/>
  <c r="CV283" i="30" s="1"/>
  <c r="HL283" i="30"/>
  <c r="DY283" i="30"/>
  <c r="EB283" i="30" s="1"/>
  <c r="DY282" i="30"/>
  <c r="EB282" i="30" s="1"/>
  <c r="HK280" i="30"/>
  <c r="HM280" i="30" s="1"/>
  <c r="BM281" i="30"/>
  <c r="EG277" i="30"/>
  <c r="EH277" i="30" s="1"/>
  <c r="EQ277" i="30"/>
  <c r="ER277" i="30" s="1"/>
  <c r="S277" i="30"/>
  <c r="HK274" i="30"/>
  <c r="HM274" i="30" s="1"/>
  <c r="GJ274" i="30"/>
  <c r="DF274" i="30"/>
  <c r="DG274" i="30"/>
  <c r="CZ274" i="30" s="1"/>
  <c r="CN273" i="30"/>
  <c r="CJ273" i="30"/>
  <c r="AS270" i="30"/>
  <c r="AM270" i="30"/>
  <c r="AQ270" i="30" s="1"/>
  <c r="DF263" i="30"/>
  <c r="DG263" i="30"/>
  <c r="CZ263" i="30" s="1"/>
  <c r="DF250" i="30"/>
  <c r="DG250" i="30"/>
  <c r="AS257" i="30"/>
  <c r="AM257" i="30"/>
  <c r="AQ257" i="30" s="1"/>
  <c r="DF258" i="30"/>
  <c r="DG258" i="30"/>
  <c r="CZ258" i="30" s="1"/>
  <c r="AS248" i="30"/>
  <c r="AM248" i="30"/>
  <c r="AQ248" i="30" s="1"/>
  <c r="AS254" i="30"/>
  <c r="AM254" i="30"/>
  <c r="AQ254" i="30" s="1"/>
  <c r="EB253" i="30"/>
  <c r="EC253" i="30"/>
  <c r="DT253" i="30" s="1"/>
  <c r="CW253" i="30"/>
  <c r="CP253" i="30" s="1"/>
  <c r="CV253" i="30"/>
  <c r="EB246" i="30"/>
  <c r="EC246" i="30"/>
  <c r="DT246" i="30" s="1"/>
  <c r="CV230" i="30"/>
  <c r="CW230" i="30"/>
  <c r="DQ239" i="30"/>
  <c r="DP239" i="30"/>
  <c r="CW236" i="30"/>
  <c r="CP236" i="30" s="1"/>
  <c r="CV236" i="30"/>
  <c r="CN230" i="30"/>
  <c r="CO230" i="30" s="1"/>
  <c r="CJ230" i="30"/>
  <c r="EB225" i="30"/>
  <c r="EC225" i="30"/>
  <c r="CV223" i="30"/>
  <c r="CW223" i="30"/>
  <c r="AS213" i="30"/>
  <c r="AM213" i="30"/>
  <c r="AQ213" i="30" s="1"/>
  <c r="BY207" i="30"/>
  <c r="BZ207" i="30"/>
  <c r="CN204" i="30"/>
  <c r="CK204" i="30"/>
  <c r="CJ204" i="30"/>
  <c r="DP199" i="30"/>
  <c r="DQ199" i="30"/>
  <c r="DP197" i="30"/>
  <c r="DQ197" i="30"/>
  <c r="CV194" i="30"/>
  <c r="CW194" i="30"/>
  <c r="CP194" i="30" s="1"/>
  <c r="DP193" i="30"/>
  <c r="DQ193" i="30"/>
  <c r="BB221" i="30"/>
  <c r="BA221" i="30" s="1"/>
  <c r="AZ221" i="30" s="1"/>
  <c r="BE221" i="30" s="1"/>
  <c r="BD221" i="30"/>
  <c r="AS212" i="30"/>
  <c r="AM212" i="30"/>
  <c r="AQ212" i="30" s="1"/>
  <c r="CV206" i="30"/>
  <c r="CW206" i="30"/>
  <c r="CP206" i="30" s="1"/>
  <c r="EB184" i="30"/>
  <c r="EC184" i="30"/>
  <c r="DT184" i="30" s="1"/>
  <c r="DP173" i="30"/>
  <c r="DQ173" i="30"/>
  <c r="DP167" i="30"/>
  <c r="DQ167" i="30"/>
  <c r="AM164" i="30"/>
  <c r="AQ164" i="30" s="1"/>
  <c r="AS164" i="30"/>
  <c r="AM162" i="30"/>
  <c r="AQ162" i="30" s="1"/>
  <c r="AS162" i="30"/>
  <c r="CV158" i="30"/>
  <c r="CW158" i="30"/>
  <c r="CP158" i="30" s="1"/>
  <c r="CV182" i="30"/>
  <c r="CW182" i="30"/>
  <c r="CP182" i="30" s="1"/>
  <c r="DP179" i="30"/>
  <c r="DQ179" i="30"/>
  <c r="DJ179" i="30" s="1"/>
  <c r="AP154" i="30"/>
  <c r="AO154" i="30" s="1"/>
  <c r="AR154" i="30"/>
  <c r="AI154" i="30" s="1"/>
  <c r="FJ141" i="30"/>
  <c r="AS173" i="30"/>
  <c r="AN173" i="30"/>
  <c r="AP173" i="30" s="1"/>
  <c r="AO173" i="30" s="1"/>
  <c r="AM173" i="30"/>
  <c r="AQ173" i="30" s="1"/>
  <c r="AP152" i="30"/>
  <c r="AO152" i="30" s="1"/>
  <c r="AR152" i="30"/>
  <c r="AI152" i="30" s="1"/>
  <c r="AP120" i="30"/>
  <c r="AO120" i="30" s="1"/>
  <c r="AR120" i="30"/>
  <c r="AI120" i="30" s="1"/>
  <c r="DF112" i="30"/>
  <c r="DG112" i="30"/>
  <c r="DF108" i="30"/>
  <c r="DG108" i="30"/>
  <c r="AM107" i="30"/>
  <c r="AQ107" i="30" s="1"/>
  <c r="AS107" i="30"/>
  <c r="DF100" i="30"/>
  <c r="DG100" i="30"/>
  <c r="BY97" i="30"/>
  <c r="BZ97" i="30"/>
  <c r="BS97" i="30" s="1"/>
  <c r="DF125" i="30"/>
  <c r="DG125" i="30"/>
  <c r="CZ125" i="30" s="1"/>
  <c r="AS114" i="30"/>
  <c r="AM114" i="30"/>
  <c r="AQ114" i="30" s="1"/>
  <c r="AS104" i="30"/>
  <c r="AM104" i="30"/>
  <c r="AQ104" i="30" s="1"/>
  <c r="FL104" i="30"/>
  <c r="AS83" i="30"/>
  <c r="AM83" i="30"/>
  <c r="AQ83" i="30" s="1"/>
  <c r="AS67" i="30"/>
  <c r="AM67" i="30"/>
  <c r="AQ67" i="30" s="1"/>
  <c r="AS57" i="30"/>
  <c r="AN57" i="30"/>
  <c r="AP57" i="30" s="1"/>
  <c r="AO57" i="30" s="1"/>
  <c r="AM57" i="30"/>
  <c r="AQ57" i="30" s="1"/>
  <c r="CV86" i="30"/>
  <c r="CW86" i="30"/>
  <c r="CP86" i="30" s="1"/>
  <c r="CV23" i="30"/>
  <c r="CW23" i="30"/>
  <c r="CP23" i="30" s="1"/>
  <c r="CV20" i="30"/>
  <c r="CW20" i="30"/>
  <c r="CP20" i="30" s="1"/>
  <c r="AP21" i="30"/>
  <c r="AO21" i="30" s="1"/>
  <c r="AR21" i="30"/>
  <c r="AI21" i="30" s="1"/>
  <c r="DQ45" i="30"/>
  <c r="DP45" i="30"/>
  <c r="AS35" i="30"/>
  <c r="AN35" i="30"/>
  <c r="AP35" i="30" s="1"/>
  <c r="AO35" i="30" s="1"/>
  <c r="AM35" i="30"/>
  <c r="AQ35" i="30" s="1"/>
  <c r="GK15" i="30"/>
  <c r="CV18" i="30"/>
  <c r="CW18" i="30"/>
  <c r="CP18" i="30" s="1"/>
  <c r="CO313" i="30"/>
  <c r="CD313" i="30" s="1"/>
  <c r="CE313" i="30" s="1"/>
  <c r="AM314" i="30"/>
  <c r="AQ314" i="30" s="1"/>
  <c r="AS314" i="30"/>
  <c r="CO314" i="30"/>
  <c r="CD314" i="30" s="1"/>
  <c r="CE314" i="30" s="1"/>
  <c r="EC312" i="30"/>
  <c r="EB309" i="30"/>
  <c r="EC309" i="30"/>
  <c r="CM309" i="30"/>
  <c r="CI309" i="30"/>
  <c r="CL309" i="30"/>
  <c r="AL313" i="30"/>
  <c r="CD307" i="30"/>
  <c r="CE307" i="30" s="1"/>
  <c r="BL299" i="30"/>
  <c r="BP299" i="30"/>
  <c r="BO299" i="30"/>
  <c r="EO302" i="30"/>
  <c r="EG302" i="30" s="1"/>
  <c r="EH302" i="30" s="1"/>
  <c r="GO301" i="30"/>
  <c r="GR301" i="30" s="1"/>
  <c r="GK301" i="30" s="1"/>
  <c r="GL301" i="30" s="1"/>
  <c r="GX301" i="30"/>
  <c r="HA301" i="30" s="1"/>
  <c r="GT301" i="30" s="1"/>
  <c r="HP301" i="30"/>
  <c r="HG301" i="30"/>
  <c r="HJ301" i="30" s="1"/>
  <c r="HC301" i="30" s="1"/>
  <c r="HD301" i="30" s="1"/>
  <c r="GB301" i="30"/>
  <c r="FP301" i="30"/>
  <c r="FU301" i="30" s="1"/>
  <c r="FK301" i="30" s="1"/>
  <c r="FL301" i="30" s="1"/>
  <c r="HM301" i="30"/>
  <c r="FQ300" i="30"/>
  <c r="FN300" i="30"/>
  <c r="HC300" i="30"/>
  <c r="HJ299" i="30"/>
  <c r="HC299" i="30" s="1"/>
  <c r="HD299" i="30" s="1"/>
  <c r="CU300" i="30"/>
  <c r="CV300" i="30" s="1"/>
  <c r="CW300" i="30"/>
  <c r="CP300" i="30" s="1"/>
  <c r="CI299" i="30"/>
  <c r="CM299" i="30"/>
  <c r="CL299" i="30"/>
  <c r="DQ299" i="30"/>
  <c r="DJ299" i="30" s="1"/>
  <c r="DP299" i="30"/>
  <c r="CL300" i="30"/>
  <c r="CC300" i="30" s="1"/>
  <c r="CI300" i="30"/>
  <c r="BP297" i="30"/>
  <c r="BO297" i="30"/>
  <c r="BL297" i="30"/>
  <c r="BO293" i="30"/>
  <c r="BP293" i="30"/>
  <c r="BL293" i="30"/>
  <c r="EG298" i="30"/>
  <c r="EH298" i="30" s="1"/>
  <c r="DK298" i="30"/>
  <c r="DL298" i="30" s="1"/>
  <c r="EQ298" i="30"/>
  <c r="ER298" i="30" s="1"/>
  <c r="BX298" i="30"/>
  <c r="HL298" i="30"/>
  <c r="HM298" i="30" s="1"/>
  <c r="BL298" i="30"/>
  <c r="BO298" i="30"/>
  <c r="BP298" i="30"/>
  <c r="GJ297" i="30"/>
  <c r="HL297" i="30"/>
  <c r="DO294" i="30"/>
  <c r="DP294" i="30" s="1"/>
  <c r="AR294" i="30"/>
  <c r="AI294" i="30" s="1"/>
  <c r="AN294" i="30"/>
  <c r="AP294" i="30" s="1"/>
  <c r="AO294" i="30" s="1"/>
  <c r="AT294" i="30" s="1"/>
  <c r="FJ296" i="30"/>
  <c r="EO295" i="30"/>
  <c r="EG295" i="30" s="1"/>
  <c r="EH295" i="30" s="1"/>
  <c r="GX293" i="30"/>
  <c r="HG293" i="30"/>
  <c r="HJ293" i="30" s="1"/>
  <c r="HC293" i="30" s="1"/>
  <c r="HD293" i="30" s="1"/>
  <c r="GB293" i="30"/>
  <c r="GI293" i="30" s="1"/>
  <c r="FW293" i="30" s="1"/>
  <c r="FX293" i="30" s="1"/>
  <c r="HP293" i="30"/>
  <c r="FP293" i="30"/>
  <c r="FU293" i="30" s="1"/>
  <c r="FK293" i="30" s="1"/>
  <c r="FL293" i="30" s="1"/>
  <c r="GO293" i="30"/>
  <c r="GR293" i="30" s="1"/>
  <c r="GK293" i="30" s="1"/>
  <c r="V293" i="30"/>
  <c r="EL293" i="30"/>
  <c r="EO293" i="30" s="1"/>
  <c r="EG293" i="30" s="1"/>
  <c r="EH293" i="30" s="1"/>
  <c r="HK297" i="30"/>
  <c r="AS293" i="30"/>
  <c r="AM293" i="30"/>
  <c r="AQ293" i="30" s="1"/>
  <c r="BZ292" i="30"/>
  <c r="BS292" i="30" s="1"/>
  <c r="BY292" i="30"/>
  <c r="GX291" i="30"/>
  <c r="GB291" i="30"/>
  <c r="GI291" i="30" s="1"/>
  <c r="FW291" i="30" s="1"/>
  <c r="FX291" i="30" s="1"/>
  <c r="HG291" i="30"/>
  <c r="HJ291" i="30" s="1"/>
  <c r="HC291" i="30" s="1"/>
  <c r="HD291" i="30" s="1"/>
  <c r="FP291" i="30"/>
  <c r="HP291" i="30"/>
  <c r="GO291" i="30"/>
  <c r="EV291" i="30"/>
  <c r="EL291" i="30"/>
  <c r="EO291" i="30" s="1"/>
  <c r="EG291" i="30" s="1"/>
  <c r="EH291" i="30" s="1"/>
  <c r="FS292" i="30"/>
  <c r="FJ292" i="30" s="1"/>
  <c r="FN292" i="30"/>
  <c r="FQ292" i="30"/>
  <c r="DG291" i="30"/>
  <c r="DF291" i="30"/>
  <c r="GK290" i="30"/>
  <c r="GJ290" i="30"/>
  <c r="BX288" i="30"/>
  <c r="BY288" i="30" s="1"/>
  <c r="HB294" i="30"/>
  <c r="EQ287" i="30"/>
  <c r="EG287" i="30"/>
  <c r="EH287" i="30" s="1"/>
  <c r="HK286" i="30"/>
  <c r="FZ289" i="30"/>
  <c r="GI289" i="30" s="1"/>
  <c r="GD289" i="30"/>
  <c r="FV289" i="30" s="1"/>
  <c r="DY289" i="30"/>
  <c r="EB289" i="30" s="1"/>
  <c r="HB289" i="30"/>
  <c r="AM287" i="30"/>
  <c r="AQ287" i="30" s="1"/>
  <c r="HC287" i="30"/>
  <c r="HD287" i="30" s="1"/>
  <c r="CU287" i="30"/>
  <c r="CV287" i="30" s="1"/>
  <c r="CI286" i="30"/>
  <c r="CM286" i="30"/>
  <c r="CL286" i="30"/>
  <c r="DE285" i="30"/>
  <c r="DF285" i="30" s="1"/>
  <c r="FZ285" i="30"/>
  <c r="GD285" i="30"/>
  <c r="FV285" i="30" s="1"/>
  <c r="EO289" i="30"/>
  <c r="EG289" i="30" s="1"/>
  <c r="EH289" i="30" s="1"/>
  <c r="EP287" i="30"/>
  <c r="CU285" i="30"/>
  <c r="CV285" i="30" s="1"/>
  <c r="CM284" i="30"/>
  <c r="CL284" i="30"/>
  <c r="CI284" i="30"/>
  <c r="ER283" i="30"/>
  <c r="BO280" i="30"/>
  <c r="BL280" i="30"/>
  <c r="BP280" i="30"/>
  <c r="DF278" i="30"/>
  <c r="DG278" i="30"/>
  <c r="GJ288" i="30"/>
  <c r="FN279" i="30"/>
  <c r="FQ279" i="30"/>
  <c r="FS279" i="30"/>
  <c r="DO280" i="30"/>
  <c r="DP280" i="30" s="1"/>
  <c r="DE282" i="30"/>
  <c r="DF282" i="30" s="1"/>
  <c r="FL281" i="30"/>
  <c r="BP278" i="30"/>
  <c r="BL278" i="30"/>
  <c r="BO278" i="30"/>
  <c r="BX276" i="30"/>
  <c r="BY276" i="30" s="1"/>
  <c r="BX277" i="30"/>
  <c r="DP271" i="30"/>
  <c r="DQ271" i="30"/>
  <c r="DJ271" i="30" s="1"/>
  <c r="DF267" i="30"/>
  <c r="DG267" i="30"/>
  <c r="CZ267" i="30" s="1"/>
  <c r="CV264" i="30"/>
  <c r="CW264" i="30"/>
  <c r="CP264" i="30" s="1"/>
  <c r="CV256" i="30"/>
  <c r="CW256" i="30"/>
  <c r="CP256" i="30" s="1"/>
  <c r="AS239" i="30"/>
  <c r="AM239" i="30"/>
  <c r="AS235" i="30"/>
  <c r="AM235" i="30"/>
  <c r="AQ235" i="30" s="1"/>
  <c r="CN229" i="30"/>
  <c r="CJ229" i="30"/>
  <c r="AS237" i="30"/>
  <c r="AM237" i="30"/>
  <c r="AQ237" i="30" s="1"/>
  <c r="DP226" i="30"/>
  <c r="DQ226" i="30"/>
  <c r="DJ226" i="30" s="1"/>
  <c r="DF212" i="30"/>
  <c r="DG212" i="30"/>
  <c r="EB227" i="30"/>
  <c r="EC227" i="30"/>
  <c r="DT227" i="30" s="1"/>
  <c r="BQ220" i="30"/>
  <c r="BM220" i="30"/>
  <c r="HM214" i="30"/>
  <c r="AE224" i="30"/>
  <c r="AD224" i="30" s="1"/>
  <c r="AG224" i="30"/>
  <c r="CN208" i="30"/>
  <c r="CJ208" i="30"/>
  <c r="CV202" i="30"/>
  <c r="CW202" i="30"/>
  <c r="DP201" i="30"/>
  <c r="DQ201" i="30"/>
  <c r="CV200" i="30"/>
  <c r="CW200" i="30"/>
  <c r="CP200" i="30" s="1"/>
  <c r="CV190" i="30"/>
  <c r="CW190" i="30"/>
  <c r="CP190" i="30" s="1"/>
  <c r="DP185" i="30"/>
  <c r="DQ185" i="30"/>
  <c r="DQ181" i="30"/>
  <c r="DP181" i="30"/>
  <c r="CV170" i="30"/>
  <c r="CW170" i="30"/>
  <c r="DP169" i="30"/>
  <c r="DQ169" i="30"/>
  <c r="CV168" i="30"/>
  <c r="CW168" i="30"/>
  <c r="CP168" i="30" s="1"/>
  <c r="DF163" i="30"/>
  <c r="DG163" i="30"/>
  <c r="CZ163" i="30" s="1"/>
  <c r="DF161" i="30"/>
  <c r="DG161" i="30"/>
  <c r="CZ161" i="30" s="1"/>
  <c r="DF159" i="30"/>
  <c r="DG159" i="30"/>
  <c r="CZ159" i="30" s="1"/>
  <c r="DQ149" i="30"/>
  <c r="DP149" i="30"/>
  <c r="AS199" i="30"/>
  <c r="AN199" i="30"/>
  <c r="AP199" i="30" s="1"/>
  <c r="AO199" i="30" s="1"/>
  <c r="AM199" i="30"/>
  <c r="AQ199" i="30" s="1"/>
  <c r="AS198" i="30"/>
  <c r="AM198" i="30"/>
  <c r="AQ198" i="30" s="1"/>
  <c r="CV184" i="30"/>
  <c r="CW184" i="30"/>
  <c r="CP184" i="30" s="1"/>
  <c r="DF179" i="30"/>
  <c r="DG179" i="30"/>
  <c r="CZ179" i="30" s="1"/>
  <c r="AS157" i="30"/>
  <c r="AM157" i="30"/>
  <c r="AQ157" i="30" s="1"/>
  <c r="AS155" i="30"/>
  <c r="AM155" i="30"/>
  <c r="AQ155" i="30" s="1"/>
  <c r="EB127" i="30"/>
  <c r="EC127" i="30"/>
  <c r="DT127" i="30" s="1"/>
  <c r="HC133" i="30"/>
  <c r="DF114" i="30"/>
  <c r="DG114" i="30"/>
  <c r="AM113" i="30"/>
  <c r="AQ113" i="30" s="1"/>
  <c r="AS113" i="30"/>
  <c r="DF110" i="30"/>
  <c r="DG110" i="30"/>
  <c r="AM109" i="30"/>
  <c r="AQ109" i="30" s="1"/>
  <c r="AS109" i="30"/>
  <c r="DF102" i="30"/>
  <c r="DG102" i="30"/>
  <c r="AM101" i="30"/>
  <c r="AQ101" i="30" s="1"/>
  <c r="AS101" i="30"/>
  <c r="DF98" i="30"/>
  <c r="DG98" i="30"/>
  <c r="AS110" i="30"/>
  <c r="AM110" i="30"/>
  <c r="AQ110" i="30" s="1"/>
  <c r="AS102" i="30"/>
  <c r="AM102" i="30"/>
  <c r="DP88" i="30"/>
  <c r="DQ88" i="30"/>
  <c r="AS58" i="30"/>
  <c r="AM58" i="30"/>
  <c r="AQ58" i="30" s="1"/>
  <c r="AS56" i="30"/>
  <c r="AM56" i="30"/>
  <c r="AQ56" i="30" s="1"/>
  <c r="AS79" i="30"/>
  <c r="AM79" i="30"/>
  <c r="AQ79" i="30" s="1"/>
  <c r="DQ90" i="30"/>
  <c r="DP90" i="30"/>
  <c r="AM48" i="30"/>
  <c r="AQ48" i="30" s="1"/>
  <c r="AS48" i="30"/>
  <c r="DP43" i="30"/>
  <c r="DQ43" i="30"/>
  <c r="CV38" i="30"/>
  <c r="CW38" i="30"/>
  <c r="CP38" i="30" s="1"/>
  <c r="CV32" i="30"/>
  <c r="CW32" i="30"/>
  <c r="CP32" i="30" s="1"/>
  <c r="CV28" i="30"/>
  <c r="CW28" i="30"/>
  <c r="CP28" i="30" s="1"/>
  <c r="CV24" i="30"/>
  <c r="CW24" i="30"/>
  <c r="CP24" i="30" s="1"/>
  <c r="CV21" i="30"/>
  <c r="CW21" i="30"/>
  <c r="CP21" i="30" s="1"/>
  <c r="AP18" i="30"/>
  <c r="AO18" i="30" s="1"/>
  <c r="AR18" i="30"/>
  <c r="AI18" i="30" s="1"/>
  <c r="AP38" i="30"/>
  <c r="AO38" i="30" s="1"/>
  <c r="AR38" i="30"/>
  <c r="AI38" i="30" s="1"/>
  <c r="AP36" i="30"/>
  <c r="AO36" i="30" s="1"/>
  <c r="AR36" i="30"/>
  <c r="AI36" i="30" s="1"/>
  <c r="AP34" i="30"/>
  <c r="AO34" i="30" s="1"/>
  <c r="AT34" i="30" s="1"/>
  <c r="AR34" i="30"/>
  <c r="AI34" i="30" s="1"/>
  <c r="AP32" i="30"/>
  <c r="AO32" i="30" s="1"/>
  <c r="AR32" i="30"/>
  <c r="AI32" i="30" s="1"/>
  <c r="AP30" i="30"/>
  <c r="AO30" i="30" s="1"/>
  <c r="AR30" i="30"/>
  <c r="AI30" i="30" s="1"/>
  <c r="AP28" i="30"/>
  <c r="AO28" i="30" s="1"/>
  <c r="AR28" i="30"/>
  <c r="AI28" i="30" s="1"/>
  <c r="CW44" i="30"/>
  <c r="CP44" i="30" s="1"/>
  <c r="CV44" i="30"/>
  <c r="CV42" i="30"/>
  <c r="CW42" i="30"/>
  <c r="CP42" i="30" s="1"/>
  <c r="AS33" i="30"/>
  <c r="AM33" i="30"/>
  <c r="AQ33" i="30" s="1"/>
  <c r="DK314" i="30"/>
  <c r="DL314" i="30" s="1"/>
  <c r="BL314" i="30"/>
  <c r="HD313" i="30"/>
  <c r="GI313" i="30"/>
  <c r="FW313" i="30" s="1"/>
  <c r="FX313" i="30" s="1"/>
  <c r="BM313" i="30"/>
  <c r="BR313" i="30" s="1"/>
  <c r="BG313" i="30" s="1"/>
  <c r="BH313" i="30" s="1"/>
  <c r="FW314" i="30"/>
  <c r="FX314" i="30" s="1"/>
  <c r="FL313" i="30"/>
  <c r="AS312" i="30"/>
  <c r="AM312" i="30"/>
  <c r="AQ312" i="30" s="1"/>
  <c r="FU312" i="30"/>
  <c r="FK312" i="30" s="1"/>
  <c r="FL312" i="30" s="1"/>
  <c r="DU313" i="30"/>
  <c r="DV313" i="30" s="1"/>
  <c r="CQ313" i="30"/>
  <c r="CR313" i="30" s="1"/>
  <c r="AS311" i="30"/>
  <c r="AM311" i="30"/>
  <c r="AQ311" i="30" s="1"/>
  <c r="BF311" i="30"/>
  <c r="BM312" i="30"/>
  <c r="BQ312" i="30"/>
  <c r="BR312" i="30" s="1"/>
  <c r="BG312" i="30" s="1"/>
  <c r="BH312" i="30" s="1"/>
  <c r="GK309" i="30"/>
  <c r="GL309" i="30" s="1"/>
  <c r="GD309" i="30"/>
  <c r="BO309" i="30"/>
  <c r="BP309" i="30"/>
  <c r="BL309" i="30"/>
  <c r="BZ309" i="30"/>
  <c r="GI309" i="30"/>
  <c r="EO309" i="30"/>
  <c r="EG309" i="30" s="1"/>
  <c r="EH309" i="30" s="1"/>
  <c r="HK309" i="30"/>
  <c r="HM309" i="30" s="1"/>
  <c r="GJ302" i="30"/>
  <c r="GK302" i="30"/>
  <c r="CI302" i="30"/>
  <c r="CL302" i="30"/>
  <c r="CM302" i="30"/>
  <c r="GT302" i="30"/>
  <c r="GS302" i="30"/>
  <c r="GU302" i="30" s="1"/>
  <c r="BX301" i="30"/>
  <c r="GS301" i="30"/>
  <c r="GK299" i="30"/>
  <c r="GL299" i="30" s="1"/>
  <c r="EC299" i="30"/>
  <c r="DT299" i="30" s="1"/>
  <c r="DY299" i="30"/>
  <c r="EB299" i="30" s="1"/>
  <c r="AS301" i="30"/>
  <c r="AN301" i="30"/>
  <c r="AP301" i="30" s="1"/>
  <c r="AO301" i="30" s="1"/>
  <c r="AT301" i="30" s="1"/>
  <c r="EO301" i="30"/>
  <c r="EG301" i="30" s="1"/>
  <c r="EH301" i="30" s="1"/>
  <c r="HB300" i="30"/>
  <c r="HD300" i="30" s="1"/>
  <c r="FU299" i="30"/>
  <c r="FK299" i="30" s="1"/>
  <c r="FL299" i="30" s="1"/>
  <c r="FU302" i="30"/>
  <c r="FK302" i="30" s="1"/>
  <c r="FL302" i="30" s="1"/>
  <c r="DG301" i="30"/>
  <c r="CZ301" i="30" s="1"/>
  <c r="HL300" i="30"/>
  <c r="AN300" i="30"/>
  <c r="AP300" i="30" s="1"/>
  <c r="AO300" i="30" s="1"/>
  <c r="AT300" i="30" s="1"/>
  <c r="DE300" i="30"/>
  <c r="DF300" i="30" s="1"/>
  <c r="GH300" i="30"/>
  <c r="GR299" i="30"/>
  <c r="CM301" i="30"/>
  <c r="CI301" i="30"/>
  <c r="CL301" i="30"/>
  <c r="EQ301" i="30"/>
  <c r="ER301" i="30" s="1"/>
  <c r="CQ301" i="30"/>
  <c r="CR301" i="30" s="1"/>
  <c r="DK301" i="30"/>
  <c r="DL301" i="30" s="1"/>
  <c r="DA301" i="30"/>
  <c r="DB301" i="30" s="1"/>
  <c r="BX300" i="30"/>
  <c r="BY300" i="30" s="1"/>
  <c r="HL299" i="30"/>
  <c r="HM299" i="30" s="1"/>
  <c r="BL300" i="30"/>
  <c r="BO300" i="30"/>
  <c r="BF300" i="30" s="1"/>
  <c r="GR300" i="30"/>
  <c r="GK300" i="30" s="1"/>
  <c r="GL300" i="30" s="1"/>
  <c r="DE297" i="30"/>
  <c r="DF297" i="30" s="1"/>
  <c r="BX295" i="30"/>
  <c r="BY295" i="30" s="1"/>
  <c r="GJ293" i="30"/>
  <c r="HK293" i="30"/>
  <c r="DY293" i="30"/>
  <c r="EB293" i="30" s="1"/>
  <c r="HP298" i="30"/>
  <c r="GB298" i="30"/>
  <c r="FP298" i="30"/>
  <c r="FU298" i="30" s="1"/>
  <c r="FK298" i="30" s="1"/>
  <c r="FL298" i="30" s="1"/>
  <c r="GX298" i="30"/>
  <c r="HA298" i="30" s="1"/>
  <c r="GT298" i="30" s="1"/>
  <c r="HG298" i="30"/>
  <c r="HJ298" i="30" s="1"/>
  <c r="HC298" i="30" s="1"/>
  <c r="HD298" i="30" s="1"/>
  <c r="GO298" i="30"/>
  <c r="EV298" i="30"/>
  <c r="V298" i="30"/>
  <c r="DQ297" i="30"/>
  <c r="DJ297" i="30" s="1"/>
  <c r="DP297" i="30"/>
  <c r="AS297" i="30"/>
  <c r="AN297" i="30"/>
  <c r="AP297" i="30" s="1"/>
  <c r="AO297" i="30" s="1"/>
  <c r="AT297" i="30" s="1"/>
  <c r="CL294" i="30"/>
  <c r="CC294" i="30" s="1"/>
  <c r="CI294" i="30"/>
  <c r="GR294" i="30"/>
  <c r="GK294" i="30" s="1"/>
  <c r="CW298" i="30"/>
  <c r="CP298" i="30" s="1"/>
  <c r="CU298" i="30"/>
  <c r="CV298" i="30" s="1"/>
  <c r="CL298" i="30"/>
  <c r="CC298" i="30" s="1"/>
  <c r="CI298" i="30"/>
  <c r="DO296" i="30"/>
  <c r="DP296" i="30" s="1"/>
  <c r="GJ296" i="30"/>
  <c r="AS295" i="30"/>
  <c r="AN295" i="30"/>
  <c r="CI295" i="30"/>
  <c r="CM295" i="30"/>
  <c r="CL295" i="30"/>
  <c r="DQ295" i="30"/>
  <c r="DJ295" i="30" s="1"/>
  <c r="DP295" i="30"/>
  <c r="GJ294" i="30"/>
  <c r="FN294" i="30"/>
  <c r="FQ294" i="30"/>
  <c r="FS294" i="30"/>
  <c r="FJ294" i="30" s="1"/>
  <c r="GH297" i="30"/>
  <c r="DY294" i="30"/>
  <c r="EB294" i="30" s="1"/>
  <c r="BX294" i="30"/>
  <c r="BY294" i="30" s="1"/>
  <c r="EP293" i="30"/>
  <c r="EQ293" i="30"/>
  <c r="HA293" i="30"/>
  <c r="GT293" i="30" s="1"/>
  <c r="GU293" i="30" s="1"/>
  <c r="EV293" i="30"/>
  <c r="EC292" i="30"/>
  <c r="DT292" i="30" s="1"/>
  <c r="HM290" i="30"/>
  <c r="CW292" i="30"/>
  <c r="CP292" i="30" s="1"/>
  <c r="CV292" i="30"/>
  <c r="HC290" i="30"/>
  <c r="HD290" i="30" s="1"/>
  <c r="BP288" i="30"/>
  <c r="BO288" i="30"/>
  <c r="BL288" i="30"/>
  <c r="BL286" i="30"/>
  <c r="BP286" i="30"/>
  <c r="BO286" i="30"/>
  <c r="BX284" i="30"/>
  <c r="BY284" i="30" s="1"/>
  <c r="AS288" i="30"/>
  <c r="AM288" i="30"/>
  <c r="AQ288" i="30" s="1"/>
  <c r="GI288" i="30"/>
  <c r="FW288" i="30" s="1"/>
  <c r="FX288" i="30" s="1"/>
  <c r="HA288" i="30"/>
  <c r="GT288" i="30" s="1"/>
  <c r="GU288" i="30" s="1"/>
  <c r="BL285" i="30"/>
  <c r="BO285" i="30"/>
  <c r="BF285" i="30" s="1"/>
  <c r="BO289" i="30"/>
  <c r="BL289" i="30"/>
  <c r="BN289" i="30" s="1"/>
  <c r="BP289" i="30"/>
  <c r="CL289" i="30"/>
  <c r="CC289" i="30" s="1"/>
  <c r="CI289" i="30"/>
  <c r="CK289" i="30" s="1"/>
  <c r="FQ287" i="30"/>
  <c r="FU287" i="30" s="1"/>
  <c r="FN287" i="30"/>
  <c r="FS287" i="30"/>
  <c r="FK287" i="30" s="1"/>
  <c r="AS286" i="30"/>
  <c r="AM286" i="30"/>
  <c r="AQ286" i="30" s="1"/>
  <c r="EG285" i="30"/>
  <c r="EH285" i="30" s="1"/>
  <c r="EQ285" i="30"/>
  <c r="ER285" i="30" s="1"/>
  <c r="DQ293" i="30"/>
  <c r="HA291" i="30"/>
  <c r="GT291" i="30" s="1"/>
  <c r="GU291" i="30" s="1"/>
  <c r="DG290" i="30"/>
  <c r="CZ290" i="30" s="1"/>
  <c r="EQ288" i="30"/>
  <c r="ER288" i="30" s="1"/>
  <c r="DA288" i="30"/>
  <c r="DB288" i="30" s="1"/>
  <c r="S288" i="30"/>
  <c r="BX287" i="30"/>
  <c r="BY287" i="30" s="1"/>
  <c r="GX286" i="30"/>
  <c r="HA286" i="30" s="1"/>
  <c r="GT286" i="30" s="1"/>
  <c r="GU286" i="30" s="1"/>
  <c r="HP286" i="30"/>
  <c r="GO286" i="30"/>
  <c r="GR286" i="30" s="1"/>
  <c r="GK286" i="30" s="1"/>
  <c r="GL286" i="30" s="1"/>
  <c r="GB286" i="30"/>
  <c r="HG286" i="30"/>
  <c r="HJ286" i="30" s="1"/>
  <c r="HC286" i="30" s="1"/>
  <c r="HD286" i="30" s="1"/>
  <c r="FP286" i="30"/>
  <c r="FU286" i="30" s="1"/>
  <c r="EL286" i="30"/>
  <c r="EO286" i="30" s="1"/>
  <c r="EG286" i="30" s="1"/>
  <c r="EH286" i="30" s="1"/>
  <c r="EV286" i="30"/>
  <c r="AR285" i="30"/>
  <c r="AI285" i="30" s="1"/>
  <c r="AN285" i="30"/>
  <c r="AP285" i="30" s="1"/>
  <c r="AO285" i="30" s="1"/>
  <c r="AT285" i="30" s="1"/>
  <c r="FU289" i="30"/>
  <c r="CL287" i="30"/>
  <c r="CI287" i="30"/>
  <c r="CM287" i="30"/>
  <c r="GR287" i="30"/>
  <c r="GK287" i="30" s="1"/>
  <c r="DG284" i="30"/>
  <c r="DF284" i="30"/>
  <c r="BR281" i="30"/>
  <c r="FQ282" i="30"/>
  <c r="FN282" i="30"/>
  <c r="S282" i="30"/>
  <c r="GT283" i="30"/>
  <c r="GU283" i="30" s="1"/>
  <c r="FN283" i="30"/>
  <c r="FQ283" i="30"/>
  <c r="HC283" i="30"/>
  <c r="HB283" i="30"/>
  <c r="CU281" i="30"/>
  <c r="CV281" i="30" s="1"/>
  <c r="EQ279" i="30"/>
  <c r="ER279" i="30" s="1"/>
  <c r="GK278" i="30"/>
  <c r="GL278" i="30" s="1"/>
  <c r="HK278" i="30"/>
  <c r="DY274" i="30"/>
  <c r="EB274" i="30" s="1"/>
  <c r="HB276" i="30"/>
  <c r="HK275" i="30"/>
  <c r="HM275" i="30" s="1"/>
  <c r="GJ275" i="30"/>
  <c r="BQ256" i="30"/>
  <c r="BM256" i="30"/>
  <c r="BY253" i="30"/>
  <c r="BZ253" i="30"/>
  <c r="DQ237" i="30"/>
  <c r="DP237" i="30"/>
  <c r="CW238" i="30"/>
  <c r="CP238" i="30" s="1"/>
  <c r="CV238" i="30"/>
  <c r="AS238" i="30"/>
  <c r="AM238" i="30"/>
  <c r="AQ238" i="30" s="1"/>
  <c r="DP224" i="30"/>
  <c r="DQ224" i="30"/>
  <c r="CV219" i="30"/>
  <c r="CW219" i="30"/>
  <c r="DF216" i="30"/>
  <c r="DG216" i="30"/>
  <c r="DF214" i="30"/>
  <c r="DG214" i="30"/>
  <c r="CZ214" i="30" s="1"/>
  <c r="EB207" i="30"/>
  <c r="EC207" i="30"/>
  <c r="DT207" i="30" s="1"/>
  <c r="DP227" i="30"/>
  <c r="DQ227" i="30"/>
  <c r="DJ227" i="30" s="1"/>
  <c r="BZ226" i="30"/>
  <c r="BS226" i="30" s="1"/>
  <c r="BY226" i="30"/>
  <c r="HM227" i="30"/>
  <c r="BY228" i="30"/>
  <c r="BZ228" i="30"/>
  <c r="BQ219" i="30"/>
  <c r="BM219" i="30"/>
  <c r="DP195" i="30"/>
  <c r="DQ195" i="30"/>
  <c r="DP191" i="30"/>
  <c r="DQ191" i="30"/>
  <c r="DP189" i="30"/>
  <c r="DQ189" i="30"/>
  <c r="DP187" i="30"/>
  <c r="DQ187" i="30"/>
  <c r="AE222" i="30"/>
  <c r="AD222" i="30" s="1"/>
  <c r="AG222" i="30"/>
  <c r="AS189" i="30"/>
  <c r="AM189" i="30"/>
  <c r="AQ189" i="30" s="1"/>
  <c r="AM186" i="30"/>
  <c r="AQ186" i="30" s="1"/>
  <c r="AS186" i="30"/>
  <c r="DP171" i="30"/>
  <c r="DQ171" i="30"/>
  <c r="DP153" i="30"/>
  <c r="DQ153" i="30"/>
  <c r="DQ151" i="30"/>
  <c r="DP151" i="30"/>
  <c r="AM180" i="30"/>
  <c r="AQ180" i="30" s="1"/>
  <c r="AS180" i="30"/>
  <c r="AS151" i="30"/>
  <c r="AM151" i="30"/>
  <c r="AQ151" i="30" s="1"/>
  <c r="AS149" i="30"/>
  <c r="AM149" i="30"/>
  <c r="AQ149" i="30" s="1"/>
  <c r="AS174" i="30"/>
  <c r="AM174" i="30"/>
  <c r="AQ174" i="30" s="1"/>
  <c r="BY127" i="30"/>
  <c r="BZ127" i="30"/>
  <c r="BS127" i="30" s="1"/>
  <c r="FJ133" i="30"/>
  <c r="HC139" i="30"/>
  <c r="DF116" i="30"/>
  <c r="DG116" i="30"/>
  <c r="AM115" i="30"/>
  <c r="AQ115" i="30" s="1"/>
  <c r="AS115" i="30"/>
  <c r="DF104" i="30"/>
  <c r="DG104" i="30"/>
  <c r="AM103" i="30"/>
  <c r="AQ103" i="30" s="1"/>
  <c r="AS103" i="30"/>
  <c r="EB97" i="30"/>
  <c r="EC97" i="30"/>
  <c r="DT97" i="30" s="1"/>
  <c r="DF96" i="30"/>
  <c r="DG96" i="30"/>
  <c r="DF94" i="30"/>
  <c r="DG94" i="30"/>
  <c r="AS108" i="30"/>
  <c r="AM108" i="30"/>
  <c r="AQ108" i="30" s="1"/>
  <c r="AS100" i="30"/>
  <c r="AN100" i="30"/>
  <c r="AP100" i="30" s="1"/>
  <c r="AO100" i="30" s="1"/>
  <c r="AM100" i="30"/>
  <c r="AQ100" i="30" s="1"/>
  <c r="DF86" i="30"/>
  <c r="DG86" i="30"/>
  <c r="CZ86" i="30" s="1"/>
  <c r="AS81" i="30"/>
  <c r="AM81" i="30"/>
  <c r="AQ81" i="30" s="1"/>
  <c r="AS65" i="30"/>
  <c r="AM65" i="30"/>
  <c r="AQ65" i="30" s="1"/>
  <c r="AS59" i="30"/>
  <c r="AM59" i="30"/>
  <c r="AQ59" i="30" s="1"/>
  <c r="DF41" i="30"/>
  <c r="DG41" i="30"/>
  <c r="CZ41" i="30" s="1"/>
  <c r="CV30" i="30"/>
  <c r="CW30" i="30"/>
  <c r="CP30" i="30" s="1"/>
  <c r="CV25" i="30"/>
  <c r="CW25" i="30"/>
  <c r="CP25" i="30" s="1"/>
  <c r="CV22" i="30"/>
  <c r="CW22" i="30"/>
  <c r="CP22" i="30" s="1"/>
  <c r="AS31" i="30"/>
  <c r="AM31" i="30"/>
  <c r="AQ31" i="30" s="1"/>
  <c r="AS45" i="30"/>
  <c r="AM45" i="30"/>
  <c r="AQ45" i="30" s="1"/>
  <c r="BO279" i="30"/>
  <c r="BF279" i="30" s="1"/>
  <c r="BL279" i="30"/>
  <c r="CM278" i="30"/>
  <c r="CI278" i="30"/>
  <c r="CL278" i="30"/>
  <c r="GI282" i="30"/>
  <c r="FW282" i="30" s="1"/>
  <c r="BL282" i="30"/>
  <c r="BO282" i="30"/>
  <c r="BF282" i="30" s="1"/>
  <c r="GD281" i="30"/>
  <c r="FZ281" i="30"/>
  <c r="GI281" i="30" s="1"/>
  <c r="DO281" i="30"/>
  <c r="DP281" i="30" s="1"/>
  <c r="DE279" i="30"/>
  <c r="DF279" i="30" s="1"/>
  <c r="BX278" i="30"/>
  <c r="BY278" i="30" s="1"/>
  <c r="AS278" i="30"/>
  <c r="AN278" i="30"/>
  <c r="AP278" i="30" s="1"/>
  <c r="AO278" i="30" s="1"/>
  <c r="AT278" i="30" s="1"/>
  <c r="DY276" i="30"/>
  <c r="EB276" i="30" s="1"/>
  <c r="EC276" i="30"/>
  <c r="DT276" i="30" s="1"/>
  <c r="EQ275" i="30"/>
  <c r="ER275" i="30" s="1"/>
  <c r="BX274" i="30"/>
  <c r="BY274" i="30" s="1"/>
  <c r="FQ275" i="30"/>
  <c r="FN275" i="30"/>
  <c r="HC275" i="30"/>
  <c r="CI272" i="30"/>
  <c r="CL272" i="30"/>
  <c r="CU277" i="30"/>
  <c r="CV277" i="30" s="1"/>
  <c r="HK277" i="30"/>
  <c r="HM277" i="30" s="1"/>
  <c r="EQ273" i="30"/>
  <c r="ER273" i="30" s="1"/>
  <c r="HK272" i="30"/>
  <c r="HM272" i="30" s="1"/>
  <c r="BO272" i="30"/>
  <c r="BL272" i="30"/>
  <c r="DY270" i="30"/>
  <c r="EB270" i="30" s="1"/>
  <c r="DY268" i="30"/>
  <c r="EB268" i="30" s="1"/>
  <c r="CM276" i="30"/>
  <c r="CI276" i="30"/>
  <c r="CL276" i="30"/>
  <c r="EQ276" i="30"/>
  <c r="ER276" i="30" s="1"/>
  <c r="DA276" i="30"/>
  <c r="DB276" i="30" s="1"/>
  <c r="BX275" i="30"/>
  <c r="BY275" i="30" s="1"/>
  <c r="DO273" i="30"/>
  <c r="DP273" i="30" s="1"/>
  <c r="DQ273" i="30"/>
  <c r="DJ273" i="30" s="1"/>
  <c r="DO272" i="30"/>
  <c r="DP272" i="30" s="1"/>
  <c r="CM272" i="30"/>
  <c r="HM271" i="30"/>
  <c r="HL270" i="30"/>
  <c r="CM269" i="30"/>
  <c r="CL269" i="30"/>
  <c r="CI269" i="30"/>
  <c r="EQ278" i="30"/>
  <c r="ER278" i="30" s="1"/>
  <c r="BO277" i="30"/>
  <c r="BF277" i="30" s="1"/>
  <c r="BL277" i="30"/>
  <c r="HJ277" i="30"/>
  <c r="GI277" i="30"/>
  <c r="DY273" i="30"/>
  <c r="EB273" i="30" s="1"/>
  <c r="BX273" i="30"/>
  <c r="BY273" i="30" s="1"/>
  <c r="DE272" i="30"/>
  <c r="DF272" i="30" s="1"/>
  <c r="BP271" i="30"/>
  <c r="BL271" i="30"/>
  <c r="BO271" i="30"/>
  <c r="EQ270" i="30"/>
  <c r="ER270" i="30" s="1"/>
  <c r="DY269" i="30"/>
  <c r="EB269" i="30" s="1"/>
  <c r="BX269" i="30"/>
  <c r="BY269" i="30" s="1"/>
  <c r="FN268" i="30"/>
  <c r="FQ268" i="30"/>
  <c r="FS268" i="30"/>
  <c r="FJ268" i="30" s="1"/>
  <c r="BL267" i="30"/>
  <c r="BP267" i="30"/>
  <c r="BO267" i="30"/>
  <c r="BO263" i="30"/>
  <c r="BL263" i="30"/>
  <c r="BP263" i="30"/>
  <c r="EL272" i="30"/>
  <c r="FU269" i="30"/>
  <c r="EV268" i="30"/>
  <c r="GX263" i="30"/>
  <c r="GB263" i="30"/>
  <c r="HG263" i="30"/>
  <c r="FP263" i="30"/>
  <c r="HP263" i="30"/>
  <c r="GO263" i="30"/>
  <c r="BL261" i="30"/>
  <c r="BO261" i="30"/>
  <c r="EL274" i="30"/>
  <c r="EO274" i="30" s="1"/>
  <c r="EG274" i="30" s="1"/>
  <c r="EH274" i="30" s="1"/>
  <c r="EQ268" i="30"/>
  <c r="ER268" i="30" s="1"/>
  <c r="EO266" i="30"/>
  <c r="DO261" i="30"/>
  <c r="CI260" i="30"/>
  <c r="CL260" i="30"/>
  <c r="CW269" i="30"/>
  <c r="CP269" i="30" s="1"/>
  <c r="HP267" i="30"/>
  <c r="GB267" i="30"/>
  <c r="FP267" i="30"/>
  <c r="HG267" i="30"/>
  <c r="GX267" i="30"/>
  <c r="GO267" i="30"/>
  <c r="HK267" i="30"/>
  <c r="HM267" i="30" s="1"/>
  <c r="HL266" i="30"/>
  <c r="HM266" i="30" s="1"/>
  <c r="FQ266" i="30"/>
  <c r="FN266" i="30"/>
  <c r="EO264" i="30"/>
  <c r="DY262" i="30"/>
  <c r="EB262" i="30" s="1"/>
  <c r="GJ261" i="30"/>
  <c r="BP261" i="30"/>
  <c r="CW270" i="30"/>
  <c r="CP270" i="30" s="1"/>
  <c r="HP266" i="30"/>
  <c r="GB266" i="30"/>
  <c r="FP266" i="30"/>
  <c r="GX266" i="30"/>
  <c r="HA266" i="30" s="1"/>
  <c r="HG266" i="30"/>
  <c r="GO266" i="30"/>
  <c r="GR266" i="30" s="1"/>
  <c r="GK266" i="30" s="1"/>
  <c r="GL266" i="30" s="1"/>
  <c r="EQ265" i="30"/>
  <c r="ER265" i="30" s="1"/>
  <c r="CI265" i="30"/>
  <c r="CM265" i="30"/>
  <c r="CL265" i="30"/>
  <c r="FS264" i="30"/>
  <c r="FJ264" i="30" s="1"/>
  <c r="FN264" i="30"/>
  <c r="FQ264" i="30"/>
  <c r="GK262" i="30"/>
  <c r="HL260" i="30"/>
  <c r="BX258" i="30"/>
  <c r="FQ256" i="30"/>
  <c r="FS256" i="30"/>
  <c r="FJ256" i="30" s="1"/>
  <c r="FN256" i="30"/>
  <c r="GS256" i="30"/>
  <c r="GU256" i="30" s="1"/>
  <c r="DE253" i="30"/>
  <c r="DF253" i="30" s="1"/>
  <c r="V267" i="30"/>
  <c r="AS263" i="30"/>
  <c r="AN263" i="30"/>
  <c r="AP263" i="30" s="1"/>
  <c r="AO263" i="30" s="1"/>
  <c r="AT263" i="30" s="1"/>
  <c r="EQ261" i="30"/>
  <c r="ER261" i="30" s="1"/>
  <c r="AN259" i="30"/>
  <c r="AP259" i="30" s="1"/>
  <c r="AO259" i="30" s="1"/>
  <c r="AT259" i="30" s="1"/>
  <c r="DO259" i="30"/>
  <c r="GH257" i="30"/>
  <c r="DO257" i="30"/>
  <c r="DP257" i="30" s="1"/>
  <c r="HJ260" i="30"/>
  <c r="HC260" i="30" s="1"/>
  <c r="GR260" i="30"/>
  <c r="BL259" i="30"/>
  <c r="BO259" i="30"/>
  <c r="DY257" i="30"/>
  <c r="EB257" i="30" s="1"/>
  <c r="CL255" i="30"/>
  <c r="CI255" i="30"/>
  <c r="BZ264" i="30"/>
  <c r="BS264" i="30" s="1"/>
  <c r="EQ259" i="30"/>
  <c r="ER259" i="30" s="1"/>
  <c r="GI259" i="30"/>
  <c r="BO257" i="30"/>
  <c r="BL257" i="30"/>
  <c r="DY255" i="30"/>
  <c r="EB255" i="30" s="1"/>
  <c r="BX255" i="30"/>
  <c r="BY255" i="30" s="1"/>
  <c r="BO253" i="30"/>
  <c r="BL253" i="30"/>
  <c r="BP253" i="30"/>
  <c r="BX250" i="30"/>
  <c r="BY250" i="30" s="1"/>
  <c r="BO258" i="30"/>
  <c r="BF258" i="30" s="1"/>
  <c r="BL252" i="30"/>
  <c r="BO252" i="30"/>
  <c r="BF252" i="30" s="1"/>
  <c r="EG252" i="30"/>
  <c r="EH252" i="30" s="1"/>
  <c r="EQ252" i="30"/>
  <c r="ER252" i="30" s="1"/>
  <c r="CU245" i="30"/>
  <c r="CV245" i="30" s="1"/>
  <c r="DY244" i="30"/>
  <c r="EB244" i="30" s="1"/>
  <c r="FN242" i="30"/>
  <c r="FQ242" i="30"/>
  <c r="EQ242" i="30"/>
  <c r="ER242" i="30" s="1"/>
  <c r="FQ254" i="30"/>
  <c r="FN254" i="30"/>
  <c r="BO254" i="30"/>
  <c r="BL254" i="30"/>
  <c r="BN254" i="30" s="1"/>
  <c r="DE254" i="30"/>
  <c r="DF254" i="30" s="1"/>
  <c r="S254" i="30"/>
  <c r="HG252" i="30"/>
  <c r="HJ252" i="30" s="1"/>
  <c r="HP252" i="30"/>
  <c r="GB252" i="30"/>
  <c r="FP252" i="30"/>
  <c r="V252" i="30"/>
  <c r="GX252" i="30"/>
  <c r="HA252" i="30" s="1"/>
  <c r="GO252" i="30"/>
  <c r="GR252" i="30" s="1"/>
  <c r="GK252" i="30" s="1"/>
  <c r="GL252" i="30" s="1"/>
  <c r="EV252" i="30"/>
  <c r="CU252" i="30"/>
  <c r="CV252" i="30" s="1"/>
  <c r="HK252" i="30"/>
  <c r="HM252" i="30" s="1"/>
  <c r="EC249" i="30"/>
  <c r="DY249" i="30"/>
  <c r="EB249" i="30" s="1"/>
  <c r="BO248" i="30"/>
  <c r="BL248" i="30"/>
  <c r="BN248" i="30" s="1"/>
  <c r="FQ247" i="30"/>
  <c r="FN247" i="30"/>
  <c r="AS247" i="30"/>
  <c r="DO244" i="30"/>
  <c r="DP244" i="30" s="1"/>
  <c r="GI242" i="30"/>
  <c r="CU242" i="30"/>
  <c r="CV242" i="30" s="1"/>
  <c r="AN255" i="30"/>
  <c r="AP255" i="30" s="1"/>
  <c r="AO255" i="30" s="1"/>
  <c r="AT255" i="30" s="1"/>
  <c r="CU254" i="30"/>
  <c r="CV254" i="30" s="1"/>
  <c r="DO251" i="30"/>
  <c r="DP251" i="30" s="1"/>
  <c r="GH250" i="30"/>
  <c r="GS249" i="30"/>
  <c r="AN249" i="30"/>
  <c r="AP249" i="30" s="1"/>
  <c r="AO249" i="30" s="1"/>
  <c r="AT249" i="30" s="1"/>
  <c r="BL245" i="30"/>
  <c r="BN245" i="30" s="1"/>
  <c r="BO245" i="30"/>
  <c r="GJ244" i="30"/>
  <c r="GD242" i="30"/>
  <c r="FV242" i="30" s="1"/>
  <c r="BL242" i="30"/>
  <c r="BO242" i="30"/>
  <c r="BF242" i="30" s="1"/>
  <c r="EO254" i="30"/>
  <c r="EG254" i="30" s="1"/>
  <c r="EH254" i="30" s="1"/>
  <c r="FI254" i="30"/>
  <c r="FA254" i="30" s="1"/>
  <c r="FB254" i="30" s="1"/>
  <c r="DU253" i="30"/>
  <c r="DV253" i="30" s="1"/>
  <c r="EQ253" i="30"/>
  <c r="ER253" i="30" s="1"/>
  <c r="CQ253" i="30"/>
  <c r="CR253" i="30" s="1"/>
  <c r="S253" i="30"/>
  <c r="FN251" i="30"/>
  <c r="FQ251" i="30"/>
  <c r="AS249" i="30"/>
  <c r="DY247" i="30"/>
  <c r="GH245" i="30"/>
  <c r="HK244" i="30"/>
  <c r="HM244" i="30" s="1"/>
  <c r="CI244" i="30"/>
  <c r="CL244" i="30"/>
  <c r="CC244" i="30" s="1"/>
  <c r="GD243" i="30"/>
  <c r="DO242" i="30"/>
  <c r="DP242" i="30" s="1"/>
  <c r="HD237" i="30"/>
  <c r="BO237" i="30"/>
  <c r="BL237" i="30"/>
  <c r="BP237" i="30"/>
  <c r="BZ246" i="30"/>
  <c r="V244" i="30"/>
  <c r="EC238" i="30"/>
  <c r="DT238" i="30" s="1"/>
  <c r="CL237" i="30"/>
  <c r="CI237" i="30"/>
  <c r="CM237" i="30"/>
  <c r="GK235" i="30"/>
  <c r="GJ235" i="30"/>
  <c r="GL235" i="30" s="1"/>
  <c r="FJ235" i="30"/>
  <c r="EF235" i="30"/>
  <c r="FN234" i="30"/>
  <c r="FQ234" i="30"/>
  <c r="AS233" i="30"/>
  <c r="FW232" i="30"/>
  <c r="FX232" i="30" s="1"/>
  <c r="EG232" i="30"/>
  <c r="EH232" i="30" s="1"/>
  <c r="EQ232" i="30"/>
  <c r="ER232" i="30" s="1"/>
  <c r="DY231" i="30"/>
  <c r="EB231" i="30" s="1"/>
  <c r="BX231" i="30"/>
  <c r="BY231" i="30" s="1"/>
  <c r="GD230" i="30"/>
  <c r="FZ230" i="30"/>
  <c r="DE230" i="30"/>
  <c r="DF230" i="30" s="1"/>
  <c r="FQ229" i="30"/>
  <c r="FN229" i="30"/>
  <c r="FS229" i="30"/>
  <c r="CL228" i="30"/>
  <c r="CI228" i="30"/>
  <c r="CM228" i="30"/>
  <c r="CU225" i="30"/>
  <c r="CV225" i="30" s="1"/>
  <c r="CL238" i="30"/>
  <c r="CI238" i="30"/>
  <c r="CM238" i="30"/>
  <c r="GR238" i="30"/>
  <c r="CL234" i="30"/>
  <c r="CI234" i="30"/>
  <c r="CU232" i="30"/>
  <c r="CV232" i="30" s="1"/>
  <c r="FU250" i="30"/>
  <c r="FK250" i="30" s="1"/>
  <c r="FL250" i="30" s="1"/>
  <c r="GR250" i="30"/>
  <c r="DG246" i="30"/>
  <c r="CZ246" i="30" s="1"/>
  <c r="HK240" i="30"/>
  <c r="HM240" i="30" s="1"/>
  <c r="DO240" i="30"/>
  <c r="DP240" i="30" s="1"/>
  <c r="EO238" i="30"/>
  <c r="BX234" i="30"/>
  <c r="BY234" i="30" s="1"/>
  <c r="BX232" i="30"/>
  <c r="BY232" i="30" s="1"/>
  <c r="CW250" i="30"/>
  <c r="CW246" i="30"/>
  <c r="CP246" i="30" s="1"/>
  <c r="HA246" i="30"/>
  <c r="GT246" i="30" s="1"/>
  <c r="GU246" i="30" s="1"/>
  <c r="EO246" i="30"/>
  <c r="AM241" i="30"/>
  <c r="AQ241" i="30" s="1"/>
  <c r="AS241" i="30"/>
  <c r="EQ239" i="30"/>
  <c r="ER239" i="30" s="1"/>
  <c r="CI239" i="30"/>
  <c r="CM239" i="30"/>
  <c r="CL239" i="30"/>
  <c r="GU237" i="30"/>
  <c r="GT236" i="30"/>
  <c r="GS236" i="30"/>
  <c r="FU233" i="30"/>
  <c r="FK233" i="30" s="1"/>
  <c r="FL233" i="30" s="1"/>
  <c r="EO233" i="30"/>
  <c r="EG233" i="30" s="1"/>
  <c r="EH233" i="30" s="1"/>
  <c r="CM233" i="30"/>
  <c r="CI233" i="30"/>
  <c r="CL233" i="30"/>
  <c r="GT231" i="30"/>
  <c r="GS231" i="30"/>
  <c r="DO230" i="30"/>
  <c r="DP230" i="30" s="1"/>
  <c r="HC228" i="30"/>
  <c r="HB228" i="30"/>
  <c r="FQ228" i="30"/>
  <c r="FU228" i="30" s="1"/>
  <c r="FK228" i="30" s="1"/>
  <c r="FL228" i="30" s="1"/>
  <c r="FN228" i="30"/>
  <c r="HC226" i="30"/>
  <c r="FN226" i="30"/>
  <c r="FQ226" i="30"/>
  <c r="GJ225" i="30"/>
  <c r="GL225" i="30" s="1"/>
  <c r="EP225" i="30"/>
  <c r="ER225" i="30" s="1"/>
  <c r="DQ233" i="30"/>
  <c r="DE224" i="30"/>
  <c r="DF224" i="30" s="1"/>
  <c r="FZ224" i="30"/>
  <c r="GD224" i="30"/>
  <c r="EP223" i="30"/>
  <c r="ER223" i="30" s="1"/>
  <c r="FS221" i="30"/>
  <c r="FN221" i="30"/>
  <c r="FQ221" i="30"/>
  <c r="DE221" i="30"/>
  <c r="DF221" i="30" s="1"/>
  <c r="GD220" i="30"/>
  <c r="FZ220" i="30"/>
  <c r="EP219" i="30"/>
  <c r="ER219" i="30" s="1"/>
  <c r="CI217" i="30"/>
  <c r="CL217" i="30"/>
  <c r="DO216" i="30"/>
  <c r="DP216" i="30" s="1"/>
  <c r="GU214" i="30"/>
  <c r="CU213" i="30"/>
  <c r="CV213" i="30" s="1"/>
  <c r="DO208" i="30"/>
  <c r="DP208" i="30" s="1"/>
  <c r="BL229" i="30"/>
  <c r="BB227" i="30"/>
  <c r="BA227" i="30" s="1"/>
  <c r="AZ227" i="30" s="1"/>
  <c r="BE227" i="30" s="1"/>
  <c r="BD227" i="30"/>
  <c r="GI227" i="30"/>
  <c r="GS226" i="30"/>
  <c r="GU226" i="30" s="1"/>
  <c r="EQ224" i="30"/>
  <c r="ER224" i="30" s="1"/>
  <c r="DY217" i="30"/>
  <c r="EB217" i="30" s="1"/>
  <c r="BX215" i="30"/>
  <c r="BY215" i="30" s="1"/>
  <c r="BZ213" i="30"/>
  <c r="BS213" i="30" s="1"/>
  <c r="BX213" i="30"/>
  <c r="BY213" i="30" s="1"/>
  <c r="EC228" i="30"/>
  <c r="AS228" i="30"/>
  <c r="EO228" i="30"/>
  <c r="EG228" i="30" s="1"/>
  <c r="EH228" i="30" s="1"/>
  <c r="CI218" i="30"/>
  <c r="CL218" i="30"/>
  <c r="CC218" i="30" s="1"/>
  <c r="DO217" i="30"/>
  <c r="DP217" i="30" s="1"/>
  <c r="CI214" i="30"/>
  <c r="CL214" i="30"/>
  <c r="CC214" i="30" s="1"/>
  <c r="DO213" i="30"/>
  <c r="DP213" i="30" s="1"/>
  <c r="DQ231" i="30"/>
  <c r="EQ230" i="30"/>
  <c r="ER230" i="30" s="1"/>
  <c r="GS228" i="30"/>
  <c r="HJ227" i="30"/>
  <c r="DK226" i="30"/>
  <c r="DL226" i="30" s="1"/>
  <c r="EQ226" i="30"/>
  <c r="ER226" i="30" s="1"/>
  <c r="BB225" i="30"/>
  <c r="BA225" i="30" s="1"/>
  <c r="AZ225" i="30" s="1"/>
  <c r="BE225" i="30" s="1"/>
  <c r="BD225" i="30"/>
  <c r="GI225" i="30"/>
  <c r="DO221" i="30"/>
  <c r="DP221" i="30" s="1"/>
  <c r="DQ221" i="30"/>
  <c r="DO220" i="30"/>
  <c r="DP220" i="30" s="1"/>
  <c r="HL218" i="30"/>
  <c r="GU218" i="30"/>
  <c r="BP218" i="30"/>
  <c r="BL218" i="30"/>
  <c r="BO218" i="30"/>
  <c r="FN217" i="30"/>
  <c r="FQ217" i="30"/>
  <c r="DE217" i="30"/>
  <c r="DF217" i="30" s="1"/>
  <c r="GJ215" i="30"/>
  <c r="BX214" i="30"/>
  <c r="BY214" i="30" s="1"/>
  <c r="AN214" i="30"/>
  <c r="AP214" i="30" s="1"/>
  <c r="AO214" i="30" s="1"/>
  <c r="AT214" i="30" s="1"/>
  <c r="GH213" i="30"/>
  <c r="EQ213" i="30"/>
  <c r="ER213" i="30" s="1"/>
  <c r="GK212" i="30"/>
  <c r="GJ212" i="30"/>
  <c r="EQ211" i="30"/>
  <c r="ER211" i="30" s="1"/>
  <c r="BX208" i="30"/>
  <c r="BY208" i="30" s="1"/>
  <c r="BO206" i="30"/>
  <c r="BL206" i="30"/>
  <c r="BP206" i="30"/>
  <c r="HK204" i="30"/>
  <c r="DY204" i="30"/>
  <c r="EB204" i="30" s="1"/>
  <c r="AE230" i="30"/>
  <c r="AD230" i="30" s="1"/>
  <c r="AG230" i="30"/>
  <c r="GR230" i="30"/>
  <c r="GK230" i="30" s="1"/>
  <c r="BB229" i="30"/>
  <c r="BA229" i="30" s="1"/>
  <c r="AZ229" i="30" s="1"/>
  <c r="BE229" i="30" s="1"/>
  <c r="BZ227" i="30"/>
  <c r="BS227" i="30" s="1"/>
  <c r="BM224" i="30"/>
  <c r="CJ224" i="30"/>
  <c r="AL224" i="30"/>
  <c r="EO224" i="30"/>
  <c r="EG224" i="30" s="1"/>
  <c r="EH224" i="30" s="1"/>
  <c r="EC223" i="30"/>
  <c r="HB222" i="30"/>
  <c r="BF221" i="30"/>
  <c r="CL220" i="30"/>
  <c r="AS220" i="30"/>
  <c r="AN220" i="30"/>
  <c r="AP220" i="30" s="1"/>
  <c r="AO220" i="30" s="1"/>
  <c r="AT220" i="30" s="1"/>
  <c r="EO220" i="30"/>
  <c r="EG220" i="30" s="1"/>
  <c r="EH220" i="30" s="1"/>
  <c r="BX211" i="30"/>
  <c r="BY211" i="30" s="1"/>
  <c r="EO210" i="30"/>
  <c r="DO209" i="30"/>
  <c r="DP209" i="30" s="1"/>
  <c r="DO205" i="30"/>
  <c r="DP205" i="30" s="1"/>
  <c r="BP203" i="30"/>
  <c r="BL203" i="30"/>
  <c r="BO203" i="30"/>
  <c r="EP203" i="30"/>
  <c r="ER203" i="30" s="1"/>
  <c r="EQ202" i="30"/>
  <c r="ER202" i="30" s="1"/>
  <c r="EF201" i="30"/>
  <c r="FS200" i="30"/>
  <c r="FJ200" i="30" s="1"/>
  <c r="FN200" i="30"/>
  <c r="FQ200" i="30"/>
  <c r="BP199" i="30"/>
  <c r="BL199" i="30"/>
  <c r="BO199" i="30"/>
  <c r="DE198" i="30"/>
  <c r="DF198" i="30" s="1"/>
  <c r="GK197" i="30"/>
  <c r="GJ197" i="30"/>
  <c r="DY197" i="30"/>
  <c r="EB197" i="30" s="1"/>
  <c r="BX195" i="30"/>
  <c r="BY195" i="30" s="1"/>
  <c r="EQ194" i="30"/>
  <c r="ER194" i="30" s="1"/>
  <c r="CQ194" i="30"/>
  <c r="CR194" i="30" s="1"/>
  <c r="EF193" i="30"/>
  <c r="FS192" i="30"/>
  <c r="FJ192" i="30" s="1"/>
  <c r="FN192" i="30"/>
  <c r="FQ192" i="30"/>
  <c r="BP191" i="30"/>
  <c r="BL191" i="30"/>
  <c r="BO191" i="30"/>
  <c r="DG190" i="30"/>
  <c r="CZ190" i="30" s="1"/>
  <c r="DE190" i="30"/>
  <c r="DF190" i="30" s="1"/>
  <c r="GK189" i="30"/>
  <c r="GJ189" i="30"/>
  <c r="DY189" i="30"/>
  <c r="EB189" i="30" s="1"/>
  <c r="FV187" i="30"/>
  <c r="EF187" i="30"/>
  <c r="FN186" i="30"/>
  <c r="FQ186" i="30"/>
  <c r="FS186" i="30"/>
  <c r="FJ186" i="30" s="1"/>
  <c r="GJ185" i="30"/>
  <c r="GK185" i="30"/>
  <c r="DY185" i="30"/>
  <c r="EB185" i="30" s="1"/>
  <c r="GJ183" i="30"/>
  <c r="DY183" i="30"/>
  <c r="EB183" i="30" s="1"/>
  <c r="GK181" i="30"/>
  <c r="GJ181" i="30"/>
  <c r="FJ181" i="30"/>
  <c r="EC181" i="30"/>
  <c r="DY181" i="30"/>
  <c r="EB181" i="30" s="1"/>
  <c r="DY179" i="30"/>
  <c r="EB179" i="30" s="1"/>
  <c r="HB223" i="30"/>
  <c r="CL221" i="30"/>
  <c r="HA221" i="30"/>
  <c r="GT221" i="30" s="1"/>
  <c r="DG218" i="30"/>
  <c r="CZ218" i="30" s="1"/>
  <c r="GJ211" i="30"/>
  <c r="DO211" i="30"/>
  <c r="DP211" i="30" s="1"/>
  <c r="GH210" i="30"/>
  <c r="FQ209" i="30"/>
  <c r="FN209" i="30"/>
  <c r="HC209" i="30"/>
  <c r="AN207" i="30"/>
  <c r="AP207" i="30" s="1"/>
  <c r="AO207" i="30" s="1"/>
  <c r="AT207" i="30" s="1"/>
  <c r="AS207" i="30"/>
  <c r="GR207" i="30"/>
  <c r="FQ205" i="30"/>
  <c r="FN205" i="30"/>
  <c r="HC205" i="30"/>
  <c r="GH204" i="30"/>
  <c r="CL198" i="30"/>
  <c r="CI198" i="30"/>
  <c r="CL190" i="30"/>
  <c r="CI190" i="30"/>
  <c r="BM222" i="30"/>
  <c r="AX222" i="30"/>
  <c r="EC221" i="30"/>
  <c r="HC220" i="30"/>
  <c r="HD220" i="30" s="1"/>
  <c r="CQ212" i="30"/>
  <c r="CR212" i="30" s="1"/>
  <c r="AL204" i="30"/>
  <c r="BL188" i="30"/>
  <c r="BO188" i="30"/>
  <c r="BF188" i="30" s="1"/>
  <c r="BL186" i="30"/>
  <c r="BO186" i="30"/>
  <c r="BF186" i="30" s="1"/>
  <c r="CW224" i="30"/>
  <c r="BM223" i="30"/>
  <c r="AX223" i="30"/>
  <c r="EC222" i="30"/>
  <c r="HB221" i="30"/>
  <c r="CL219" i="30"/>
  <c r="AS219" i="30"/>
  <c r="AN219" i="30"/>
  <c r="AP219" i="30" s="1"/>
  <c r="AO219" i="30" s="1"/>
  <c r="AT219" i="30" s="1"/>
  <c r="EO219" i="30"/>
  <c r="EG219" i="30" s="1"/>
  <c r="EH219" i="30" s="1"/>
  <c r="BO211" i="30"/>
  <c r="BF211" i="30" s="1"/>
  <c r="BL211" i="30"/>
  <c r="DY209" i="30"/>
  <c r="EB209" i="30" s="1"/>
  <c r="GR209" i="30"/>
  <c r="GK209" i="30" s="1"/>
  <c r="GL209" i="30" s="1"/>
  <c r="GI209" i="30"/>
  <c r="DG208" i="30"/>
  <c r="CZ208" i="30" s="1"/>
  <c r="DF208" i="30"/>
  <c r="HL208" i="30"/>
  <c r="HJ207" i="30"/>
  <c r="CU207" i="30"/>
  <c r="CV207" i="30" s="1"/>
  <c r="HM207" i="30"/>
  <c r="DY205" i="30"/>
  <c r="EB205" i="30" s="1"/>
  <c r="DG204" i="30"/>
  <c r="CZ204" i="30" s="1"/>
  <c r="DF204" i="30"/>
  <c r="HL204" i="30"/>
  <c r="HL202" i="30"/>
  <c r="HM202" i="30" s="1"/>
  <c r="HL198" i="30"/>
  <c r="HL194" i="30"/>
  <c r="HM194" i="30" s="1"/>
  <c r="HL190" i="30"/>
  <c r="CL187" i="30"/>
  <c r="CM187" i="30"/>
  <c r="CI187" i="30"/>
  <c r="EQ181" i="30"/>
  <c r="EP181" i="30"/>
  <c r="CM181" i="30"/>
  <c r="CL181" i="30"/>
  <c r="CI181" i="30"/>
  <c r="CL184" i="30"/>
  <c r="CI184" i="30"/>
  <c r="EQ178" i="30"/>
  <c r="ER178" i="30" s="1"/>
  <c r="EG178" i="30"/>
  <c r="EH178" i="30" s="1"/>
  <c r="DE174" i="30"/>
  <c r="DF174" i="30" s="1"/>
  <c r="GJ173" i="30"/>
  <c r="DY173" i="30"/>
  <c r="EB173" i="30" s="1"/>
  <c r="HD171" i="30"/>
  <c r="BX171" i="30"/>
  <c r="BY171" i="30" s="1"/>
  <c r="EQ170" i="30"/>
  <c r="ER170" i="30" s="1"/>
  <c r="FV169" i="30"/>
  <c r="EF169" i="30"/>
  <c r="FS168" i="30"/>
  <c r="FJ168" i="30" s="1"/>
  <c r="FN168" i="30"/>
  <c r="FQ168" i="30"/>
  <c r="BP167" i="30"/>
  <c r="BL167" i="30"/>
  <c r="BO167" i="30"/>
  <c r="DE166" i="30"/>
  <c r="DF166" i="30" s="1"/>
  <c r="CI164" i="30"/>
  <c r="CL164" i="30"/>
  <c r="DO163" i="30"/>
  <c r="DP163" i="30" s="1"/>
  <c r="GU161" i="30"/>
  <c r="CU160" i="30"/>
  <c r="CV160" i="30" s="1"/>
  <c r="DE158" i="30"/>
  <c r="DF158" i="30" s="1"/>
  <c r="BX157" i="30"/>
  <c r="BY157" i="30" s="1"/>
  <c r="DE156" i="30"/>
  <c r="DF156" i="30" s="1"/>
  <c r="FV155" i="30"/>
  <c r="EF155" i="30"/>
  <c r="FN154" i="30"/>
  <c r="FQ154" i="30"/>
  <c r="FS154" i="30"/>
  <c r="FJ154" i="30" s="1"/>
  <c r="BP153" i="30"/>
  <c r="BL153" i="30"/>
  <c r="BO153" i="30"/>
  <c r="FV151" i="30"/>
  <c r="EF151" i="30"/>
  <c r="BX149" i="30"/>
  <c r="BY149" i="30" s="1"/>
  <c r="DG206" i="30"/>
  <c r="CZ206" i="30" s="1"/>
  <c r="GR199" i="30"/>
  <c r="FU191" i="30"/>
  <c r="FK191" i="30" s="1"/>
  <c r="FL191" i="30" s="1"/>
  <c r="EQ187" i="30"/>
  <c r="ER187" i="30" s="1"/>
  <c r="HJ187" i="30"/>
  <c r="HC187" i="30" s="1"/>
  <c r="EO184" i="30"/>
  <c r="EQ182" i="30"/>
  <c r="ER182" i="30" s="1"/>
  <c r="CQ182" i="30"/>
  <c r="CR182" i="30" s="1"/>
  <c r="EG182" i="30"/>
  <c r="EH182" i="30" s="1"/>
  <c r="FQ180" i="30"/>
  <c r="FN180" i="30"/>
  <c r="HC180" i="30"/>
  <c r="GX179" i="30"/>
  <c r="HG179" i="30"/>
  <c r="FP179" i="30"/>
  <c r="FU179" i="30" s="1"/>
  <c r="FK179" i="30" s="1"/>
  <c r="FL179" i="30" s="1"/>
  <c r="GO179" i="30"/>
  <c r="GR179" i="30" s="1"/>
  <c r="GK179" i="30" s="1"/>
  <c r="GB179" i="30"/>
  <c r="HP179" i="30"/>
  <c r="CL179" i="30"/>
  <c r="CI179" i="30"/>
  <c r="CM179" i="30"/>
  <c r="CL172" i="30"/>
  <c r="CI172" i="30"/>
  <c r="HJ201" i="30"/>
  <c r="HC201" i="30" s="1"/>
  <c r="GR193" i="30"/>
  <c r="DO182" i="30"/>
  <c r="DP182" i="30" s="1"/>
  <c r="HL182" i="30"/>
  <c r="DE182" i="30"/>
  <c r="DF182" i="30" s="1"/>
  <c r="CL180" i="30"/>
  <c r="CC180" i="30" s="1"/>
  <c r="CI180" i="30"/>
  <c r="GT178" i="30"/>
  <c r="DY178" i="30"/>
  <c r="EB178" i="30" s="1"/>
  <c r="DY174" i="30"/>
  <c r="EB174" i="30" s="1"/>
  <c r="DY172" i="30"/>
  <c r="EB172" i="30" s="1"/>
  <c r="DY170" i="30"/>
  <c r="EB170" i="30" s="1"/>
  <c r="DY168" i="30"/>
  <c r="EB168" i="30" s="1"/>
  <c r="DY166" i="30"/>
  <c r="EB166" i="30" s="1"/>
  <c r="HM163" i="30"/>
  <c r="EO163" i="30"/>
  <c r="EG163" i="30" s="1"/>
  <c r="EH163" i="30" s="1"/>
  <c r="S163" i="30"/>
  <c r="HM159" i="30"/>
  <c r="EO159" i="30"/>
  <c r="EG159" i="30" s="1"/>
  <c r="EH159" i="30" s="1"/>
  <c r="S159" i="30"/>
  <c r="BX158" i="30"/>
  <c r="BY158" i="30" s="1"/>
  <c r="HG158" i="30"/>
  <c r="HJ158" i="30" s="1"/>
  <c r="GX158" i="30"/>
  <c r="HA158" i="30" s="1"/>
  <c r="FF158" i="30"/>
  <c r="FI158" i="30" s="1"/>
  <c r="GO158" i="30"/>
  <c r="EV158" i="30"/>
  <c r="V158" i="30"/>
  <c r="HP158" i="30"/>
  <c r="GB158" i="30"/>
  <c r="FP158" i="30"/>
  <c r="DY156" i="30"/>
  <c r="EB156" i="30" s="1"/>
  <c r="DY154" i="30"/>
  <c r="EB154" i="30" s="1"/>
  <c r="EO203" i="30"/>
  <c r="EG203" i="30" s="1"/>
  <c r="EH203" i="30" s="1"/>
  <c r="EO195" i="30"/>
  <c r="AS195" i="30"/>
  <c r="AN195" i="30"/>
  <c r="DA191" i="30"/>
  <c r="DB191" i="30" s="1"/>
  <c r="V188" i="30"/>
  <c r="FU185" i="30"/>
  <c r="FK185" i="30" s="1"/>
  <c r="FL185" i="30" s="1"/>
  <c r="AN185" i="30"/>
  <c r="AP185" i="30" s="1"/>
  <c r="AO185" i="30" s="1"/>
  <c r="AT185" i="30" s="1"/>
  <c r="AS185" i="30"/>
  <c r="CM184" i="30"/>
  <c r="GS184" i="30"/>
  <c r="DE184" i="30"/>
  <c r="DF184" i="30" s="1"/>
  <c r="GH184" i="30"/>
  <c r="CL182" i="30"/>
  <c r="CC182" i="30" s="1"/>
  <c r="CI182" i="30"/>
  <c r="S182" i="30"/>
  <c r="BX180" i="30"/>
  <c r="BY180" i="30" s="1"/>
  <c r="CL178" i="30"/>
  <c r="CC178" i="30" s="1"/>
  <c r="CI178" i="30"/>
  <c r="GR178" i="30"/>
  <c r="GK178" i="30" s="1"/>
  <c r="GL178" i="30" s="1"/>
  <c r="HL172" i="30"/>
  <c r="DO170" i="30"/>
  <c r="DP170" i="30" s="1"/>
  <c r="HL168" i="30"/>
  <c r="HM168" i="30" s="1"/>
  <c r="GH164" i="30"/>
  <c r="GK163" i="30"/>
  <c r="GJ163" i="30"/>
  <c r="DA163" i="30"/>
  <c r="DB163" i="30" s="1"/>
  <c r="BP163" i="30"/>
  <c r="BL163" i="30"/>
  <c r="BO163" i="30"/>
  <c r="FN162" i="30"/>
  <c r="FQ162" i="30"/>
  <c r="DE162" i="30"/>
  <c r="DF162" i="30" s="1"/>
  <c r="GJ160" i="30"/>
  <c r="BX159" i="30"/>
  <c r="BY159" i="30" s="1"/>
  <c r="AN159" i="30"/>
  <c r="GH158" i="30"/>
  <c r="GS157" i="30"/>
  <c r="CM157" i="30"/>
  <c r="CI157" i="30"/>
  <c r="CL157" i="30"/>
  <c r="CU155" i="30"/>
  <c r="CV155" i="30" s="1"/>
  <c r="HL154" i="30"/>
  <c r="DO154" i="30"/>
  <c r="DP154" i="30" s="1"/>
  <c r="CL153" i="30"/>
  <c r="CM153" i="30"/>
  <c r="CI153" i="30"/>
  <c r="CM151" i="30"/>
  <c r="CL151" i="30"/>
  <c r="CI151" i="30"/>
  <c r="CL149" i="30"/>
  <c r="CI149" i="30"/>
  <c r="CM149" i="30"/>
  <c r="HA183" i="30"/>
  <c r="GT183" i="30" s="1"/>
  <c r="GU183" i="30" s="1"/>
  <c r="FU183" i="30"/>
  <c r="FK183" i="30" s="1"/>
  <c r="FL183" i="30" s="1"/>
  <c r="AN183" i="30"/>
  <c r="AP183" i="30" s="1"/>
  <c r="AO183" i="30" s="1"/>
  <c r="AT183" i="30" s="1"/>
  <c r="AS183" i="30"/>
  <c r="EO174" i="30"/>
  <c r="V172" i="30"/>
  <c r="V168" i="30"/>
  <c r="HA162" i="30"/>
  <c r="CN156" i="30"/>
  <c r="CJ156" i="30"/>
  <c r="HK154" i="30"/>
  <c r="AT154" i="30"/>
  <c r="AN153" i="30"/>
  <c r="AP153" i="30" s="1"/>
  <c r="AO153" i="30" s="1"/>
  <c r="AT153" i="30" s="1"/>
  <c r="AS153" i="30"/>
  <c r="GT150" i="30"/>
  <c r="HD146" i="30"/>
  <c r="BP146" i="30"/>
  <c r="BL146" i="30"/>
  <c r="BO146" i="30"/>
  <c r="GK144" i="30"/>
  <c r="GJ144" i="30"/>
  <c r="GL144" i="30" s="1"/>
  <c r="EF144" i="30"/>
  <c r="FN143" i="30"/>
  <c r="FQ143" i="30"/>
  <c r="GK140" i="30"/>
  <c r="GJ140" i="30"/>
  <c r="FN139" i="30"/>
  <c r="FQ139" i="30"/>
  <c r="EP139" i="30"/>
  <c r="ER139" i="30" s="1"/>
  <c r="HD138" i="30"/>
  <c r="BP138" i="30"/>
  <c r="BL138" i="30"/>
  <c r="BO138" i="30"/>
  <c r="GK136" i="30"/>
  <c r="GJ136" i="30"/>
  <c r="FJ136" i="30"/>
  <c r="EF136" i="30"/>
  <c r="FN135" i="30"/>
  <c r="FQ135" i="30"/>
  <c r="EQ133" i="30"/>
  <c r="ER133" i="30" s="1"/>
  <c r="DY132" i="30"/>
  <c r="BX132" i="30"/>
  <c r="BY132" i="30" s="1"/>
  <c r="BO130" i="30"/>
  <c r="BP130" i="30"/>
  <c r="BL130" i="30"/>
  <c r="HD128" i="30"/>
  <c r="BO128" i="30"/>
  <c r="BP128" i="30"/>
  <c r="BL128" i="30"/>
  <c r="EL170" i="30"/>
  <c r="DA169" i="30"/>
  <c r="DB169" i="30" s="1"/>
  <c r="GR167" i="30"/>
  <c r="HA160" i="30"/>
  <c r="GT160" i="30" s="1"/>
  <c r="GR157" i="30"/>
  <c r="GK157" i="30" s="1"/>
  <c r="AM150" i="30"/>
  <c r="AQ150" i="30" s="1"/>
  <c r="CL148" i="30"/>
  <c r="CC148" i="30" s="1"/>
  <c r="CI148" i="30"/>
  <c r="DO146" i="30"/>
  <c r="DP146" i="30" s="1"/>
  <c r="GI145" i="30"/>
  <c r="CU145" i="30"/>
  <c r="CV145" i="30" s="1"/>
  <c r="FS143" i="30"/>
  <c r="FJ143" i="30" s="1"/>
  <c r="EO143" i="30"/>
  <c r="EG143" i="30" s="1"/>
  <c r="EH143" i="30" s="1"/>
  <c r="AM141" i="30"/>
  <c r="AQ141" i="30" s="1"/>
  <c r="AM139" i="30"/>
  <c r="AQ139" i="30" s="1"/>
  <c r="EO137" i="30"/>
  <c r="CL135" i="30"/>
  <c r="CI135" i="30"/>
  <c r="AS134" i="30"/>
  <c r="S133" i="30"/>
  <c r="DO132" i="30"/>
  <c r="DP132" i="30" s="1"/>
  <c r="EO127" i="30"/>
  <c r="AS179" i="30"/>
  <c r="AN179" i="30"/>
  <c r="AP179" i="30" s="1"/>
  <c r="AO179" i="30" s="1"/>
  <c r="AT179" i="30" s="1"/>
  <c r="EV166" i="30"/>
  <c r="GS150" i="30"/>
  <c r="AM148" i="30"/>
  <c r="AQ148" i="30" s="1"/>
  <c r="HC147" i="30"/>
  <c r="HD147" i="30" s="1"/>
  <c r="BL147" i="30"/>
  <c r="BO147" i="30"/>
  <c r="BF147" i="30" s="1"/>
  <c r="GD147" i="30"/>
  <c r="FV147" i="30" s="1"/>
  <c r="GK145" i="30"/>
  <c r="GL145" i="30" s="1"/>
  <c r="BL145" i="30"/>
  <c r="BO145" i="30"/>
  <c r="BF145" i="30" s="1"/>
  <c r="GK143" i="30"/>
  <c r="BL143" i="30"/>
  <c r="BO143" i="30"/>
  <c r="BF143" i="30" s="1"/>
  <c r="GK141" i="30"/>
  <c r="GL141" i="30" s="1"/>
  <c r="BL141" i="30"/>
  <c r="BO141" i="30"/>
  <c r="GD139" i="30"/>
  <c r="DY139" i="30"/>
  <c r="EB139" i="30" s="1"/>
  <c r="HD137" i="30"/>
  <c r="BX135" i="30"/>
  <c r="BY135" i="30" s="1"/>
  <c r="BX133" i="30"/>
  <c r="BY133" i="30" s="1"/>
  <c r="BZ184" i="30"/>
  <c r="BS184" i="30" s="1"/>
  <c r="FU181" i="30"/>
  <c r="FK181" i="30" s="1"/>
  <c r="AS181" i="30"/>
  <c r="AN181" i="30"/>
  <c r="AP181" i="30" s="1"/>
  <c r="AO181" i="30" s="1"/>
  <c r="AT181" i="30" s="1"/>
  <c r="GR173" i="30"/>
  <c r="GK173" i="30" s="1"/>
  <c r="GR169" i="30"/>
  <c r="HA164" i="30"/>
  <c r="GT164" i="30" s="1"/>
  <c r="GU164" i="30" s="1"/>
  <c r="DA157" i="30"/>
  <c r="DB157" i="30" s="1"/>
  <c r="GI155" i="30"/>
  <c r="FW155" i="30" s="1"/>
  <c r="BT148" i="30"/>
  <c r="BU148" i="30" s="1"/>
  <c r="EQ148" i="30"/>
  <c r="ER148" i="30" s="1"/>
  <c r="HA147" i="30"/>
  <c r="CU146" i="30"/>
  <c r="CV146" i="30" s="1"/>
  <c r="HA145" i="30"/>
  <c r="GT145" i="30" s="1"/>
  <c r="FU144" i="30"/>
  <c r="FK144" i="30" s="1"/>
  <c r="FL144" i="30" s="1"/>
  <c r="EO144" i="30"/>
  <c r="EG144" i="30" s="1"/>
  <c r="DO143" i="30"/>
  <c r="DP143" i="30" s="1"/>
  <c r="CI142" i="30"/>
  <c r="CL142" i="30"/>
  <c r="CC142" i="30" s="1"/>
  <c r="CI140" i="30"/>
  <c r="CL140" i="30"/>
  <c r="CC140" i="30" s="1"/>
  <c r="CI138" i="30"/>
  <c r="CL138" i="30"/>
  <c r="CC138" i="30" s="1"/>
  <c r="GT136" i="30"/>
  <c r="HL135" i="30"/>
  <c r="HM135" i="30" s="1"/>
  <c r="CU134" i="30"/>
  <c r="CV134" i="30" s="1"/>
  <c r="HA133" i="30"/>
  <c r="FU132" i="30"/>
  <c r="FK132" i="30" s="1"/>
  <c r="FL132" i="30" s="1"/>
  <c r="EO132" i="30"/>
  <c r="EG132" i="30" s="1"/>
  <c r="EH132" i="30" s="1"/>
  <c r="GT128" i="30"/>
  <c r="GU128" i="30" s="1"/>
  <c r="CU128" i="30"/>
  <c r="CV128" i="30" s="1"/>
  <c r="BL121" i="30"/>
  <c r="BP121" i="30"/>
  <c r="BO121" i="30"/>
  <c r="GI151" i="30"/>
  <c r="FW151" i="30" s="1"/>
  <c r="GH138" i="30"/>
  <c r="AN127" i="30"/>
  <c r="AP127" i="30" s="1"/>
  <c r="AO127" i="30" s="1"/>
  <c r="AT127" i="30" s="1"/>
  <c r="BO126" i="30"/>
  <c r="BP126" i="30"/>
  <c r="BL126" i="30"/>
  <c r="GJ123" i="30"/>
  <c r="BL120" i="30"/>
  <c r="BO120" i="30"/>
  <c r="CU131" i="30"/>
  <c r="CV131" i="30" s="1"/>
  <c r="HK131" i="30"/>
  <c r="DE131" i="30"/>
  <c r="DF131" i="30" s="1"/>
  <c r="GH131" i="30"/>
  <c r="GH130" i="30"/>
  <c r="BL127" i="30"/>
  <c r="GH124" i="30"/>
  <c r="DO124" i="30"/>
  <c r="DP124" i="30" s="1"/>
  <c r="DE122" i="30"/>
  <c r="DF122" i="30" s="1"/>
  <c r="AQ120" i="30"/>
  <c r="AT120" i="30" s="1"/>
  <c r="HK119" i="30"/>
  <c r="HM119" i="30" s="1"/>
  <c r="CU129" i="30"/>
  <c r="CV129" i="30" s="1"/>
  <c r="HK129" i="30"/>
  <c r="DE129" i="30"/>
  <c r="DF129" i="30" s="1"/>
  <c r="GH129" i="30"/>
  <c r="GH128" i="30"/>
  <c r="HB125" i="30"/>
  <c r="HD125" i="30" s="1"/>
  <c r="EQ125" i="30"/>
  <c r="ER125" i="30" s="1"/>
  <c r="DA125" i="30"/>
  <c r="DB125" i="30" s="1"/>
  <c r="DY124" i="30"/>
  <c r="EB124" i="30" s="1"/>
  <c r="DE123" i="30"/>
  <c r="DF123" i="30" s="1"/>
  <c r="CU122" i="30"/>
  <c r="CV122" i="30" s="1"/>
  <c r="HG122" i="30"/>
  <c r="HJ122" i="30" s="1"/>
  <c r="HC122" i="30" s="1"/>
  <c r="HD122" i="30" s="1"/>
  <c r="GX122" i="30"/>
  <c r="HA122" i="30" s="1"/>
  <c r="EV122" i="30"/>
  <c r="GB122" i="30"/>
  <c r="FF122" i="30"/>
  <c r="FI122" i="30" s="1"/>
  <c r="FP122" i="30"/>
  <c r="HP122" i="30"/>
  <c r="GO122" i="30"/>
  <c r="GR122" i="30" s="1"/>
  <c r="GK122" i="30" s="1"/>
  <c r="GX121" i="30"/>
  <c r="HA121" i="30" s="1"/>
  <c r="HP121" i="30"/>
  <c r="GO121" i="30"/>
  <c r="GB121" i="30"/>
  <c r="HG121" i="30"/>
  <c r="FP121" i="30"/>
  <c r="HL120" i="30"/>
  <c r="DE120" i="30"/>
  <c r="DF120" i="30" s="1"/>
  <c r="CM118" i="30"/>
  <c r="CI118" i="30"/>
  <c r="CL118" i="30"/>
  <c r="CM116" i="30"/>
  <c r="CI116" i="30"/>
  <c r="CL116" i="30"/>
  <c r="CM114" i="30"/>
  <c r="CI114" i="30"/>
  <c r="CL114" i="30"/>
  <c r="CM112" i="30"/>
  <c r="CI112" i="30"/>
  <c r="CL112" i="30"/>
  <c r="CM110" i="30"/>
  <c r="CI110" i="30"/>
  <c r="CL110" i="30"/>
  <c r="CM108" i="30"/>
  <c r="CI108" i="30"/>
  <c r="CL108" i="30"/>
  <c r="CM106" i="30"/>
  <c r="CI106" i="30"/>
  <c r="CL106" i="30"/>
  <c r="CM104" i="30"/>
  <c r="CI104" i="30"/>
  <c r="CL104" i="30"/>
  <c r="CM102" i="30"/>
  <c r="CI102" i="30"/>
  <c r="CL102" i="30"/>
  <c r="CM100" i="30"/>
  <c r="CI100" i="30"/>
  <c r="CL100" i="30"/>
  <c r="CN154" i="30"/>
  <c r="CJ154" i="30"/>
  <c r="EC131" i="30"/>
  <c r="DT131" i="30" s="1"/>
  <c r="DY131" i="30"/>
  <c r="EB131" i="30" s="1"/>
  <c r="EO130" i="30"/>
  <c r="EG130" i="30" s="1"/>
  <c r="EH130" i="30" s="1"/>
  <c r="AN130" i="30"/>
  <c r="AP130" i="30" s="1"/>
  <c r="AO130" i="30" s="1"/>
  <c r="AT130" i="30" s="1"/>
  <c r="FQ125" i="30"/>
  <c r="FS125" i="30"/>
  <c r="FJ125" i="30" s="1"/>
  <c r="FN125" i="30"/>
  <c r="FU125" i="30" s="1"/>
  <c r="CJ125" i="30"/>
  <c r="CO125" i="30" s="1"/>
  <c r="GC125" i="30"/>
  <c r="GH125" i="30"/>
  <c r="BO124" i="30"/>
  <c r="BF124" i="30" s="1"/>
  <c r="BL124" i="30"/>
  <c r="FQ122" i="30"/>
  <c r="FN122" i="30"/>
  <c r="CL122" i="30"/>
  <c r="CC122" i="30" s="1"/>
  <c r="CI122" i="30"/>
  <c r="V122" i="30"/>
  <c r="EO121" i="30"/>
  <c r="DY120" i="30"/>
  <c r="EB120" i="30" s="1"/>
  <c r="BX120" i="30"/>
  <c r="BY120" i="30" s="1"/>
  <c r="FN119" i="30"/>
  <c r="FQ119" i="30"/>
  <c r="DE119" i="30"/>
  <c r="DF119" i="30" s="1"/>
  <c r="BX118" i="30"/>
  <c r="BY118" i="30" s="1"/>
  <c r="AS118" i="30"/>
  <c r="AN118" i="30"/>
  <c r="AP118" i="30" s="1"/>
  <c r="AO118" i="30" s="1"/>
  <c r="AT118" i="30" s="1"/>
  <c r="GH117" i="30"/>
  <c r="EQ117" i="30"/>
  <c r="ER117" i="30" s="1"/>
  <c r="GK116" i="30"/>
  <c r="GJ116" i="30"/>
  <c r="BP116" i="30"/>
  <c r="BL116" i="30"/>
  <c r="BO116" i="30"/>
  <c r="FN115" i="30"/>
  <c r="FQ115" i="30"/>
  <c r="DE115" i="30"/>
  <c r="DF115" i="30" s="1"/>
  <c r="BX114" i="30"/>
  <c r="BY114" i="30" s="1"/>
  <c r="GH113" i="30"/>
  <c r="EQ113" i="30"/>
  <c r="ER113" i="30" s="1"/>
  <c r="GK112" i="30"/>
  <c r="GJ112" i="30"/>
  <c r="BP112" i="30"/>
  <c r="BL112" i="30"/>
  <c r="BO112" i="30"/>
  <c r="FN111" i="30"/>
  <c r="FQ111" i="30"/>
  <c r="DE111" i="30"/>
  <c r="DF111" i="30" s="1"/>
  <c r="BX110" i="30"/>
  <c r="BY110" i="30" s="1"/>
  <c r="HC109" i="30"/>
  <c r="GH109" i="30"/>
  <c r="EQ109" i="30"/>
  <c r="ER109" i="30" s="1"/>
  <c r="GK108" i="30"/>
  <c r="GJ108" i="30"/>
  <c r="BP108" i="30"/>
  <c r="BL108" i="30"/>
  <c r="BO108" i="30"/>
  <c r="FN107" i="30"/>
  <c r="FQ107" i="30"/>
  <c r="DE107" i="30"/>
  <c r="DF107" i="30" s="1"/>
  <c r="BX106" i="30"/>
  <c r="BY106" i="30" s="1"/>
  <c r="HC105" i="30"/>
  <c r="GH105" i="30"/>
  <c r="EQ105" i="30"/>
  <c r="ER105" i="30" s="1"/>
  <c r="GK104" i="30"/>
  <c r="GJ104" i="30"/>
  <c r="BP104" i="30"/>
  <c r="BL104" i="30"/>
  <c r="BO104" i="30"/>
  <c r="FN103" i="30"/>
  <c r="FQ103" i="30"/>
  <c r="DE103" i="30"/>
  <c r="DF103" i="30" s="1"/>
  <c r="BX102" i="30"/>
  <c r="BY102" i="30" s="1"/>
  <c r="HC101" i="30"/>
  <c r="HD101" i="30" s="1"/>
  <c r="GH101" i="30"/>
  <c r="EQ101" i="30"/>
  <c r="ER101" i="30" s="1"/>
  <c r="GK100" i="30"/>
  <c r="GJ100" i="30"/>
  <c r="BP100" i="30"/>
  <c r="BL100" i="30"/>
  <c r="BO100" i="30"/>
  <c r="FN99" i="30"/>
  <c r="FQ99" i="30"/>
  <c r="DE99" i="30"/>
  <c r="DF99" i="30" s="1"/>
  <c r="HD98" i="30"/>
  <c r="BZ98" i="30"/>
  <c r="BX98" i="30"/>
  <c r="BY98" i="30" s="1"/>
  <c r="EG95" i="30"/>
  <c r="EH95" i="30" s="1"/>
  <c r="EQ95" i="30"/>
  <c r="ER95" i="30" s="1"/>
  <c r="BO94" i="30"/>
  <c r="BP94" i="30"/>
  <c r="BL94" i="30"/>
  <c r="BL90" i="30"/>
  <c r="BP90" i="30"/>
  <c r="BO90" i="30"/>
  <c r="HB86" i="30"/>
  <c r="HD86" i="30" s="1"/>
  <c r="BP86" i="30"/>
  <c r="BO86" i="30"/>
  <c r="BL86" i="30"/>
  <c r="DE95" i="30"/>
  <c r="DF95" i="30" s="1"/>
  <c r="GH95" i="30"/>
  <c r="CU95" i="30"/>
  <c r="CV95" i="30" s="1"/>
  <c r="HK95" i="30"/>
  <c r="HM95" i="30" s="1"/>
  <c r="EQ94" i="30"/>
  <c r="ER94" i="30" s="1"/>
  <c r="FS87" i="30"/>
  <c r="FJ87" i="30" s="1"/>
  <c r="FN87" i="30"/>
  <c r="FQ87" i="30"/>
  <c r="FU87" i="30" s="1"/>
  <c r="GU86" i="30"/>
  <c r="CU84" i="30"/>
  <c r="CV84" i="30" s="1"/>
  <c r="CU82" i="30"/>
  <c r="CV82" i="30" s="1"/>
  <c r="CU80" i="30"/>
  <c r="CV80" i="30" s="1"/>
  <c r="CU78" i="30"/>
  <c r="CV78" i="30" s="1"/>
  <c r="CU76" i="30"/>
  <c r="CV76" i="30" s="1"/>
  <c r="CU74" i="30"/>
  <c r="CV74" i="30" s="1"/>
  <c r="CU72" i="30"/>
  <c r="CW70" i="30"/>
  <c r="CP70" i="30" s="1"/>
  <c r="CU70" i="30"/>
  <c r="CV70" i="30" s="1"/>
  <c r="CU68" i="30"/>
  <c r="CV68" i="30" s="1"/>
  <c r="CU66" i="30"/>
  <c r="CV66" i="30" s="1"/>
  <c r="CU64" i="30"/>
  <c r="CV64" i="30" s="1"/>
  <c r="CU62" i="30"/>
  <c r="CV62" i="30" s="1"/>
  <c r="CU60" i="30"/>
  <c r="CV60" i="30" s="1"/>
  <c r="CU58" i="30"/>
  <c r="CV58" i="30" s="1"/>
  <c r="CW56" i="30"/>
  <c r="CP56" i="30" s="1"/>
  <c r="CU56" i="30"/>
  <c r="CV56" i="30" s="1"/>
  <c r="AN124" i="30"/>
  <c r="AP124" i="30" s="1"/>
  <c r="AO124" i="30" s="1"/>
  <c r="AT124" i="30" s="1"/>
  <c r="HA124" i="30"/>
  <c r="GR97" i="30"/>
  <c r="GK97" i="30" s="1"/>
  <c r="GL97" i="30" s="1"/>
  <c r="EO97" i="30"/>
  <c r="EC93" i="30"/>
  <c r="DT93" i="30" s="1"/>
  <c r="DY93" i="30"/>
  <c r="EB93" i="30" s="1"/>
  <c r="GT92" i="30"/>
  <c r="EG91" i="30"/>
  <c r="EH91" i="30" s="1"/>
  <c r="EQ91" i="30"/>
  <c r="ER91" i="30" s="1"/>
  <c r="EC87" i="30"/>
  <c r="DT87" i="30" s="1"/>
  <c r="CM86" i="30"/>
  <c r="CL86" i="30"/>
  <c r="CI86" i="30"/>
  <c r="HL86" i="30"/>
  <c r="DY84" i="30"/>
  <c r="EB84" i="30" s="1"/>
  <c r="DY82" i="30"/>
  <c r="EB82" i="30" s="1"/>
  <c r="DY80" i="30"/>
  <c r="EB80" i="30" s="1"/>
  <c r="DY78" i="30"/>
  <c r="EB78" i="30" s="1"/>
  <c r="DY76" i="30"/>
  <c r="EB76" i="30" s="1"/>
  <c r="DY74" i="30"/>
  <c r="EB74" i="30" s="1"/>
  <c r="DY72" i="30"/>
  <c r="EB72" i="30" s="1"/>
  <c r="DY70" i="30"/>
  <c r="EB70" i="30" s="1"/>
  <c r="DY68" i="30"/>
  <c r="EB68" i="30" s="1"/>
  <c r="DY66" i="30"/>
  <c r="EB66" i="30" s="1"/>
  <c r="EC64" i="30"/>
  <c r="DT64" i="30" s="1"/>
  <c r="DY64" i="30"/>
  <c r="EB64" i="30" s="1"/>
  <c r="DY62" i="30"/>
  <c r="EB62" i="30" s="1"/>
  <c r="DY60" i="30"/>
  <c r="EB60" i="30" s="1"/>
  <c r="DY58" i="30"/>
  <c r="EB58" i="30" s="1"/>
  <c r="DY56" i="30"/>
  <c r="EB56" i="30" s="1"/>
  <c r="EO126" i="30"/>
  <c r="EG126" i="30" s="1"/>
  <c r="EH126" i="30" s="1"/>
  <c r="HA126" i="30"/>
  <c r="HA119" i="30"/>
  <c r="DQ116" i="30"/>
  <c r="GR115" i="30"/>
  <c r="EO115" i="30"/>
  <c r="HA111" i="30"/>
  <c r="DQ108" i="30"/>
  <c r="GR107" i="30"/>
  <c r="GK107" i="30" s="1"/>
  <c r="EO107" i="30"/>
  <c r="HA103" i="30"/>
  <c r="DQ100" i="30"/>
  <c r="GR99" i="30"/>
  <c r="AN99" i="30"/>
  <c r="AP99" i="30" s="1"/>
  <c r="AO99" i="30" s="1"/>
  <c r="AT99" i="30" s="1"/>
  <c r="EO99" i="30"/>
  <c r="HA96" i="30"/>
  <c r="GT96" i="30" s="1"/>
  <c r="BO95" i="30"/>
  <c r="BF95" i="30" s="1"/>
  <c r="BL95" i="30"/>
  <c r="CU93" i="30"/>
  <c r="CV93" i="30" s="1"/>
  <c r="CW93" i="30"/>
  <c r="DQ92" i="30"/>
  <c r="DJ92" i="30" s="1"/>
  <c r="DP92" i="30"/>
  <c r="GK91" i="30"/>
  <c r="GL91" i="30" s="1"/>
  <c r="DO91" i="30"/>
  <c r="DP91" i="30" s="1"/>
  <c r="DU89" i="30"/>
  <c r="DV89" i="30" s="1"/>
  <c r="EQ89" i="30"/>
  <c r="ER89" i="30" s="1"/>
  <c r="CQ89" i="30"/>
  <c r="CR89" i="30" s="1"/>
  <c r="BL87" i="30"/>
  <c r="BO87" i="30"/>
  <c r="BF87" i="30" s="1"/>
  <c r="CM85" i="30"/>
  <c r="CI85" i="30"/>
  <c r="CL85" i="30"/>
  <c r="CM83" i="30"/>
  <c r="CI83" i="30"/>
  <c r="CL83" i="30"/>
  <c r="EO81" i="30"/>
  <c r="EG81" i="30" s="1"/>
  <c r="EH81" i="30" s="1"/>
  <c r="DO80" i="30"/>
  <c r="DP80" i="30" s="1"/>
  <c r="DQ80" i="30"/>
  <c r="DJ80" i="30" s="1"/>
  <c r="GS78" i="30"/>
  <c r="FK77" i="30"/>
  <c r="FL77" i="30" s="1"/>
  <c r="CM75" i="30"/>
  <c r="CI75" i="30"/>
  <c r="CL75" i="30"/>
  <c r="EO73" i="30"/>
  <c r="EG73" i="30" s="1"/>
  <c r="EH73" i="30" s="1"/>
  <c r="DO72" i="30"/>
  <c r="DP72" i="30" s="1"/>
  <c r="GS70" i="30"/>
  <c r="FK69" i="30"/>
  <c r="FL69" i="30" s="1"/>
  <c r="CM67" i="30"/>
  <c r="CI67" i="30"/>
  <c r="CL67" i="30"/>
  <c r="EO65" i="30"/>
  <c r="EG65" i="30" s="1"/>
  <c r="EH65" i="30" s="1"/>
  <c r="DO64" i="30"/>
  <c r="DP64" i="30" s="1"/>
  <c r="DQ64" i="30"/>
  <c r="DJ64" i="30" s="1"/>
  <c r="GS62" i="30"/>
  <c r="FK61" i="30"/>
  <c r="FL61" i="30" s="1"/>
  <c r="CM59" i="30"/>
  <c r="CI59" i="30"/>
  <c r="CL59" i="30"/>
  <c r="EO57" i="30"/>
  <c r="EG57" i="30" s="1"/>
  <c r="EH57" i="30" s="1"/>
  <c r="DO56" i="30"/>
  <c r="DP56" i="30" s="1"/>
  <c r="DQ56" i="30"/>
  <c r="DJ56" i="30" s="1"/>
  <c r="CL49" i="30"/>
  <c r="CI49" i="30"/>
  <c r="CM49" i="30"/>
  <c r="DE97" i="30"/>
  <c r="GH97" i="30"/>
  <c r="CU97" i="30"/>
  <c r="CV97" i="30" s="1"/>
  <c r="HK97" i="30"/>
  <c r="EQ96" i="30"/>
  <c r="ER96" i="30" s="1"/>
  <c r="BX95" i="30"/>
  <c r="BY95" i="30" s="1"/>
  <c r="HJ94" i="30"/>
  <c r="HC94" i="30" s="1"/>
  <c r="FU94" i="30"/>
  <c r="FK94" i="30" s="1"/>
  <c r="FL94" i="30" s="1"/>
  <c r="EO93" i="30"/>
  <c r="GI92" i="30"/>
  <c r="EO92" i="30"/>
  <c r="EG92" i="30" s="1"/>
  <c r="EH92" i="30" s="1"/>
  <c r="GT91" i="30"/>
  <c r="DG90" i="30"/>
  <c r="DF90" i="30"/>
  <c r="HL89" i="30"/>
  <c r="CJ89" i="30"/>
  <c r="CO89" i="30" s="1"/>
  <c r="CD89" i="30" s="1"/>
  <c r="CE89" i="30" s="1"/>
  <c r="S89" i="30"/>
  <c r="FS89" i="30"/>
  <c r="FJ89" i="30" s="1"/>
  <c r="FN89" i="30"/>
  <c r="FQ89" i="30"/>
  <c r="HC89" i="30"/>
  <c r="AM87" i="30"/>
  <c r="EP85" i="30"/>
  <c r="BX85" i="30"/>
  <c r="BY85" i="30" s="1"/>
  <c r="BZ85" i="30"/>
  <c r="FQ85" i="30"/>
  <c r="FS85" i="30"/>
  <c r="FN85" i="30"/>
  <c r="HB85" i="30"/>
  <c r="HC85" i="30"/>
  <c r="FN84" i="30"/>
  <c r="FQ84" i="30"/>
  <c r="DE84" i="30"/>
  <c r="DF84" i="30" s="1"/>
  <c r="BX83" i="30"/>
  <c r="HC82" i="30"/>
  <c r="GH82" i="30"/>
  <c r="EQ82" i="30"/>
  <c r="ER82" i="30" s="1"/>
  <c r="GK81" i="30"/>
  <c r="GJ81" i="30"/>
  <c r="GL81" i="30" s="1"/>
  <c r="BP81" i="30"/>
  <c r="BL81" i="30"/>
  <c r="BO81" i="30"/>
  <c r="FN80" i="30"/>
  <c r="FQ80" i="30"/>
  <c r="DE80" i="30"/>
  <c r="DF80" i="30" s="1"/>
  <c r="BX79" i="30"/>
  <c r="BY79" i="30" s="1"/>
  <c r="HC78" i="30"/>
  <c r="GH78" i="30"/>
  <c r="EQ78" i="30"/>
  <c r="GK77" i="30"/>
  <c r="GJ77" i="30"/>
  <c r="BP77" i="30"/>
  <c r="BL77" i="30"/>
  <c r="BO77" i="30"/>
  <c r="FN76" i="30"/>
  <c r="FQ76" i="30"/>
  <c r="DE76" i="30"/>
  <c r="DF76" i="30" s="1"/>
  <c r="BX75" i="30"/>
  <c r="BY75" i="30" s="1"/>
  <c r="AS75" i="30"/>
  <c r="AN75" i="30"/>
  <c r="AP75" i="30" s="1"/>
  <c r="AO75" i="30" s="1"/>
  <c r="AT75" i="30" s="1"/>
  <c r="HC74" i="30"/>
  <c r="GH74" i="30"/>
  <c r="EG74" i="30"/>
  <c r="EH74" i="30" s="1"/>
  <c r="EQ74" i="30"/>
  <c r="ER74" i="30" s="1"/>
  <c r="GK73" i="30"/>
  <c r="GJ73" i="30"/>
  <c r="BP73" i="30"/>
  <c r="BL73" i="30"/>
  <c r="BO73" i="30"/>
  <c r="FN72" i="30"/>
  <c r="FQ72" i="30"/>
  <c r="DE72" i="30"/>
  <c r="DF72" i="30" s="1"/>
  <c r="BX71" i="30"/>
  <c r="BY71" i="30" s="1"/>
  <c r="AS71" i="30"/>
  <c r="AN71" i="30"/>
  <c r="AP71" i="30" s="1"/>
  <c r="AO71" i="30" s="1"/>
  <c r="AT71" i="30" s="1"/>
  <c r="HC70" i="30"/>
  <c r="GH70" i="30"/>
  <c r="EQ70" i="30"/>
  <c r="ER70" i="30" s="1"/>
  <c r="GK69" i="30"/>
  <c r="GJ69" i="30"/>
  <c r="BP69" i="30"/>
  <c r="BL69" i="30"/>
  <c r="BO69" i="30"/>
  <c r="FN68" i="30"/>
  <c r="FQ68" i="30"/>
  <c r="FU68" i="30" s="1"/>
  <c r="FK68" i="30" s="1"/>
  <c r="FL68" i="30" s="1"/>
  <c r="DE68" i="30"/>
  <c r="DF68" i="30" s="1"/>
  <c r="DG68" i="30"/>
  <c r="CZ68" i="30" s="1"/>
  <c r="BX67" i="30"/>
  <c r="BY67" i="30" s="1"/>
  <c r="HC66" i="30"/>
  <c r="GH66" i="30"/>
  <c r="EQ66" i="30"/>
  <c r="ER66" i="30" s="1"/>
  <c r="GK65" i="30"/>
  <c r="GJ65" i="30"/>
  <c r="BP65" i="30"/>
  <c r="BL65" i="30"/>
  <c r="BO65" i="30"/>
  <c r="FN64" i="30"/>
  <c r="FQ64" i="30"/>
  <c r="DE64" i="30"/>
  <c r="DF64" i="30" s="1"/>
  <c r="BX63" i="30"/>
  <c r="BY63" i="30" s="1"/>
  <c r="AS63" i="30"/>
  <c r="AR63" i="30"/>
  <c r="AN63" i="30"/>
  <c r="AP63" i="30" s="1"/>
  <c r="AO63" i="30" s="1"/>
  <c r="AT63" i="30" s="1"/>
  <c r="HC62" i="30"/>
  <c r="GH62" i="30"/>
  <c r="EQ62" i="30"/>
  <c r="ER62" i="30" s="1"/>
  <c r="GK61" i="30"/>
  <c r="GJ61" i="30"/>
  <c r="BP61" i="30"/>
  <c r="BL61" i="30"/>
  <c r="BO61" i="30"/>
  <c r="FN60" i="30"/>
  <c r="FQ60" i="30"/>
  <c r="DE60" i="30"/>
  <c r="DF60" i="30" s="1"/>
  <c r="HJ59" i="30"/>
  <c r="HC59" i="30" s="1"/>
  <c r="BX59" i="30"/>
  <c r="BY59" i="30" s="1"/>
  <c r="HC58" i="30"/>
  <c r="GH58" i="30"/>
  <c r="EQ58" i="30"/>
  <c r="ER58" i="30" s="1"/>
  <c r="GK57" i="30"/>
  <c r="GJ57" i="30"/>
  <c r="BP57" i="30"/>
  <c r="BL57" i="30"/>
  <c r="BO57" i="30"/>
  <c r="FN56" i="30"/>
  <c r="FQ56" i="30"/>
  <c r="DE56" i="30"/>
  <c r="DF56" i="30" s="1"/>
  <c r="BX55" i="30"/>
  <c r="BY55" i="30" s="1"/>
  <c r="BX53" i="30"/>
  <c r="BY53" i="30" s="1"/>
  <c r="FV51" i="30"/>
  <c r="EF51" i="30"/>
  <c r="BO49" i="30"/>
  <c r="BL49" i="30"/>
  <c r="BN49" i="30" s="1"/>
  <c r="BP49" i="30"/>
  <c r="BL45" i="30"/>
  <c r="BP45" i="30"/>
  <c r="BO45" i="30"/>
  <c r="BP41" i="30"/>
  <c r="BO41" i="30"/>
  <c r="BL41" i="30"/>
  <c r="GI90" i="30"/>
  <c r="FW90" i="30" s="1"/>
  <c r="FX90" i="30" s="1"/>
  <c r="DG85" i="30"/>
  <c r="GR80" i="30"/>
  <c r="GK80" i="30" s="1"/>
  <c r="EO80" i="30"/>
  <c r="EQ77" i="30"/>
  <c r="ER77" i="30" s="1"/>
  <c r="HA72" i="30"/>
  <c r="GT72" i="30" s="1"/>
  <c r="HK68" i="30"/>
  <c r="HM68" i="30" s="1"/>
  <c r="GR64" i="30"/>
  <c r="GK64" i="30" s="1"/>
  <c r="AN64" i="30"/>
  <c r="AP64" i="30" s="1"/>
  <c r="AO64" i="30" s="1"/>
  <c r="AT64" i="30" s="1"/>
  <c r="EO64" i="30"/>
  <c r="EQ61" i="30"/>
  <c r="ER61" i="30" s="1"/>
  <c r="HA56" i="30"/>
  <c r="GT56" i="30" s="1"/>
  <c r="BX54" i="30"/>
  <c r="BY54" i="30" s="1"/>
  <c r="CU50" i="30"/>
  <c r="CV50" i="30" s="1"/>
  <c r="EQ49" i="30"/>
  <c r="ER49" i="30" s="1"/>
  <c r="FQ48" i="30"/>
  <c r="FN48" i="30"/>
  <c r="HC48" i="30"/>
  <c r="GJ47" i="30"/>
  <c r="EC44" i="30"/>
  <c r="DT44" i="30" s="1"/>
  <c r="BZ44" i="30"/>
  <c r="BS44" i="30" s="1"/>
  <c r="BY44" i="30"/>
  <c r="DG43" i="30"/>
  <c r="DF43" i="30"/>
  <c r="AS41" i="30"/>
  <c r="DE36" i="30"/>
  <c r="DF36" i="30" s="1"/>
  <c r="BP35" i="30"/>
  <c r="BL35" i="30"/>
  <c r="BO35" i="30"/>
  <c r="DE32" i="30"/>
  <c r="DF32" i="30" s="1"/>
  <c r="BP31" i="30"/>
  <c r="BL31" i="30"/>
  <c r="BO31" i="30"/>
  <c r="DE28" i="30"/>
  <c r="DF28" i="30" s="1"/>
  <c r="BP27" i="30"/>
  <c r="BL27" i="30"/>
  <c r="BO27" i="30"/>
  <c r="FA25" i="30"/>
  <c r="FB25" i="30" s="1"/>
  <c r="EQ25" i="30"/>
  <c r="ER25" i="30" s="1"/>
  <c r="CQ25" i="30"/>
  <c r="CR25" i="30" s="1"/>
  <c r="DE24" i="30"/>
  <c r="DF24" i="30" s="1"/>
  <c r="FA21" i="30"/>
  <c r="FB21" i="30" s="1"/>
  <c r="EQ21" i="30"/>
  <c r="ER21" i="30" s="1"/>
  <c r="CQ21" i="30"/>
  <c r="CR21" i="30" s="1"/>
  <c r="DE20" i="30"/>
  <c r="DF20" i="30" s="1"/>
  <c r="HK84" i="30"/>
  <c r="HM84" i="30" s="1"/>
  <c r="DQ77" i="30"/>
  <c r="GR74" i="30"/>
  <c r="GK74" i="30" s="1"/>
  <c r="AN74" i="30"/>
  <c r="EO74" i="30"/>
  <c r="EQ71" i="30"/>
  <c r="ER71" i="30" s="1"/>
  <c r="DG65" i="30"/>
  <c r="HA58" i="30"/>
  <c r="GT58" i="30" s="1"/>
  <c r="DE54" i="30"/>
  <c r="DF54" i="30" s="1"/>
  <c r="GH54" i="30"/>
  <c r="FQ52" i="30"/>
  <c r="FU52" i="30" s="1"/>
  <c r="FK52" i="30" s="1"/>
  <c r="FL52" i="30" s="1"/>
  <c r="FN52" i="30"/>
  <c r="HC52" i="30"/>
  <c r="CI52" i="30"/>
  <c r="CL52" i="30"/>
  <c r="CC52" i="30" s="1"/>
  <c r="GT52" i="30"/>
  <c r="GU52" i="30" s="1"/>
  <c r="BL50" i="30"/>
  <c r="BO50" i="30"/>
  <c r="BF50" i="30" s="1"/>
  <c r="FQ50" i="30"/>
  <c r="FN50" i="30"/>
  <c r="CM41" i="30"/>
  <c r="CL41" i="30"/>
  <c r="CI41" i="30"/>
  <c r="V39" i="30"/>
  <c r="AQ36" i="30"/>
  <c r="AT36" i="30" s="1"/>
  <c r="CL34" i="30"/>
  <c r="CI34" i="30"/>
  <c r="AQ28" i="30"/>
  <c r="AT28" i="30" s="1"/>
  <c r="CL26" i="30"/>
  <c r="CI26" i="30"/>
  <c r="EO25" i="30"/>
  <c r="EG25" i="30" s="1"/>
  <c r="EH25" i="30" s="1"/>
  <c r="CL25" i="30"/>
  <c r="CI25" i="30"/>
  <c r="CL23" i="30"/>
  <c r="CI23" i="30"/>
  <c r="EO19" i="30"/>
  <c r="DY15" i="30"/>
  <c r="EB15" i="30" s="1"/>
  <c r="DQ85" i="30"/>
  <c r="DG83" i="30"/>
  <c r="HK81" i="30"/>
  <c r="DQ71" i="30"/>
  <c r="DG67" i="30"/>
  <c r="HK65" i="30"/>
  <c r="DQ55" i="30"/>
  <c r="HA48" i="30"/>
  <c r="GT48" i="30" s="1"/>
  <c r="GU48" i="30" s="1"/>
  <c r="GJ46" i="30"/>
  <c r="AS44" i="30"/>
  <c r="AM44" i="30"/>
  <c r="AQ44" i="30" s="1"/>
  <c r="GS44" i="30"/>
  <c r="GR42" i="30"/>
  <c r="DA41" i="30"/>
  <c r="DB41" i="30" s="1"/>
  <c r="EQ41" i="30"/>
  <c r="ER41" i="30" s="1"/>
  <c r="BX40" i="30"/>
  <c r="BY40" i="30" s="1"/>
  <c r="HL39" i="30"/>
  <c r="EC38" i="30"/>
  <c r="DT38" i="30" s="1"/>
  <c r="DY38" i="30"/>
  <c r="EB38" i="30" s="1"/>
  <c r="DY36" i="30"/>
  <c r="EB36" i="30" s="1"/>
  <c r="DY34" i="30"/>
  <c r="EB34" i="30" s="1"/>
  <c r="DY32" i="30"/>
  <c r="EB32" i="30" s="1"/>
  <c r="EC30" i="30"/>
  <c r="DT30" i="30" s="1"/>
  <c r="DY30" i="30"/>
  <c r="EB30" i="30" s="1"/>
  <c r="DY28" i="30"/>
  <c r="EB28" i="30" s="1"/>
  <c r="DY26" i="30"/>
  <c r="EB26" i="30" s="1"/>
  <c r="HP26" i="30"/>
  <c r="GB26" i="30"/>
  <c r="GI26" i="30" s="1"/>
  <c r="FP26" i="30"/>
  <c r="HG26" i="30"/>
  <c r="HJ26" i="30" s="1"/>
  <c r="HC26" i="30" s="1"/>
  <c r="HD26" i="30" s="1"/>
  <c r="GX26" i="30"/>
  <c r="EV26" i="30"/>
  <c r="V26" i="30"/>
  <c r="GO26" i="30"/>
  <c r="GR26" i="30" s="1"/>
  <c r="GK26" i="30" s="1"/>
  <c r="GL26" i="30" s="1"/>
  <c r="GJ25" i="30"/>
  <c r="DY25" i="30"/>
  <c r="EB25" i="30" s="1"/>
  <c r="GX25" i="30"/>
  <c r="HA25" i="30" s="1"/>
  <c r="GO25" i="30"/>
  <c r="GR25" i="30" s="1"/>
  <c r="HP25" i="30"/>
  <c r="GB25" i="30"/>
  <c r="FP25" i="30"/>
  <c r="EV25" i="30"/>
  <c r="V25" i="30"/>
  <c r="HG25" i="30"/>
  <c r="HJ25" i="30" s="1"/>
  <c r="GJ24" i="30"/>
  <c r="DY24" i="30"/>
  <c r="EB24" i="30" s="1"/>
  <c r="GX24" i="30"/>
  <c r="HA24" i="30" s="1"/>
  <c r="GO24" i="30"/>
  <c r="GR24" i="30" s="1"/>
  <c r="HP24" i="30"/>
  <c r="GB24" i="30"/>
  <c r="FP24" i="30"/>
  <c r="EV24" i="30"/>
  <c r="V24" i="30"/>
  <c r="HG24" i="30"/>
  <c r="HJ24" i="30" s="1"/>
  <c r="DY23" i="30"/>
  <c r="EB23" i="30" s="1"/>
  <c r="GX23" i="30"/>
  <c r="HA23" i="30" s="1"/>
  <c r="GO23" i="30"/>
  <c r="GR23" i="30" s="1"/>
  <c r="HP23" i="30"/>
  <c r="GB23" i="30"/>
  <c r="FP23" i="30"/>
  <c r="EV23" i="30"/>
  <c r="V23" i="30"/>
  <c r="HG23" i="30"/>
  <c r="HJ23" i="30" s="1"/>
  <c r="GJ22" i="30"/>
  <c r="DY22" i="30"/>
  <c r="EB22" i="30" s="1"/>
  <c r="GX22" i="30"/>
  <c r="HA22" i="30" s="1"/>
  <c r="GO22" i="30"/>
  <c r="GR22" i="30" s="1"/>
  <c r="GK22" i="30" s="1"/>
  <c r="HP22" i="30"/>
  <c r="GB22" i="30"/>
  <c r="FP22" i="30"/>
  <c r="EV22" i="30"/>
  <c r="V22" i="30"/>
  <c r="HG22" i="30"/>
  <c r="HJ22" i="30" s="1"/>
  <c r="GJ21" i="30"/>
  <c r="DY21" i="30"/>
  <c r="EB21" i="30" s="1"/>
  <c r="BL20" i="30"/>
  <c r="BO20" i="30"/>
  <c r="BF20" i="30" s="1"/>
  <c r="FN19" i="30"/>
  <c r="FQ19" i="30"/>
  <c r="BX18" i="30"/>
  <c r="BY18" i="30" s="1"/>
  <c r="GX18" i="30"/>
  <c r="HA18" i="30" s="1"/>
  <c r="GO18" i="30"/>
  <c r="GR18" i="30" s="1"/>
  <c r="HP18" i="30"/>
  <c r="GB18" i="30"/>
  <c r="FP18" i="30"/>
  <c r="EV18" i="30"/>
  <c r="V18" i="30"/>
  <c r="HG18" i="30"/>
  <c r="HJ18" i="30" s="1"/>
  <c r="DY17" i="30"/>
  <c r="EB17" i="30" s="1"/>
  <c r="DQ81" i="30"/>
  <c r="GR78" i="30"/>
  <c r="GK78" i="30" s="1"/>
  <c r="EO78" i="30"/>
  <c r="EG78" i="30" s="1"/>
  <c r="EH78" i="30" s="1"/>
  <c r="EQ75" i="30"/>
  <c r="ER75" i="30" s="1"/>
  <c r="DG69" i="30"/>
  <c r="HA62" i="30"/>
  <c r="GT62" i="30" s="1"/>
  <c r="HK58" i="30"/>
  <c r="HM58" i="30" s="1"/>
  <c r="HA54" i="30"/>
  <c r="HJ53" i="30"/>
  <c r="HC53" i="30" s="1"/>
  <c r="HD53" i="30" s="1"/>
  <c r="FU53" i="30"/>
  <c r="FK53" i="30" s="1"/>
  <c r="HJ51" i="30"/>
  <c r="HC51" i="30" s="1"/>
  <c r="FU51" i="30"/>
  <c r="FK51" i="30" s="1"/>
  <c r="DA47" i="30"/>
  <c r="DB47" i="30" s="1"/>
  <c r="EQ47" i="30"/>
  <c r="ER47" i="30" s="1"/>
  <c r="GD46" i="30"/>
  <c r="FV46" i="30" s="1"/>
  <c r="HP46" i="30"/>
  <c r="GB46" i="30"/>
  <c r="GI46" i="30" s="1"/>
  <c r="FP46" i="30"/>
  <c r="GX46" i="30"/>
  <c r="HA46" i="30" s="1"/>
  <c r="HG46" i="30"/>
  <c r="HJ46" i="30" s="1"/>
  <c r="EV46" i="30"/>
  <c r="GO46" i="30"/>
  <c r="CQ45" i="30"/>
  <c r="CR45" i="30" s="1"/>
  <c r="GX45" i="30"/>
  <c r="HG45" i="30"/>
  <c r="FP45" i="30"/>
  <c r="HP45" i="30"/>
  <c r="GO45" i="30"/>
  <c r="GB45" i="30"/>
  <c r="HL44" i="30"/>
  <c r="HM44" i="30" s="1"/>
  <c r="CJ44" i="30"/>
  <c r="FS44" i="30"/>
  <c r="FJ44" i="30" s="1"/>
  <c r="FN44" i="30"/>
  <c r="FQ44" i="30"/>
  <c r="CV41" i="30"/>
  <c r="CW41" i="30"/>
  <c r="CP41" i="30" s="1"/>
  <c r="S41" i="30"/>
  <c r="CL40" i="30"/>
  <c r="CC40" i="30" s="1"/>
  <c r="CI40" i="30"/>
  <c r="GS38" i="30"/>
  <c r="GS37" i="30"/>
  <c r="CM35" i="30"/>
  <c r="CI35" i="30"/>
  <c r="CL35" i="30"/>
  <c r="CM34" i="30"/>
  <c r="DO32" i="30"/>
  <c r="DP32" i="30" s="1"/>
  <c r="CU31" i="30"/>
  <c r="CV31" i="30" s="1"/>
  <c r="HL30" i="30"/>
  <c r="HM30" i="30" s="1"/>
  <c r="GS29" i="30"/>
  <c r="CM27" i="30"/>
  <c r="CI27" i="30"/>
  <c r="CL27" i="30"/>
  <c r="CM26" i="30"/>
  <c r="HK22" i="30"/>
  <c r="HM22" i="30" s="1"/>
  <c r="DO21" i="30"/>
  <c r="DP21" i="30" s="1"/>
  <c r="DO16" i="30"/>
  <c r="DP16" i="30" s="1"/>
  <c r="DE16" i="30"/>
  <c r="DF16" i="30" s="1"/>
  <c r="EO22" i="30"/>
  <c r="EO21" i="30"/>
  <c r="EG21" i="30" s="1"/>
  <c r="EH21" i="30" s="1"/>
  <c r="EO20" i="30"/>
  <c r="CL19" i="30"/>
  <c r="CC19" i="30" s="1"/>
  <c r="CI19" i="30"/>
  <c r="CI17" i="30"/>
  <c r="CL17" i="30"/>
  <c r="CC17" i="30" s="1"/>
  <c r="BX15" i="30"/>
  <c r="BY15" i="30" s="1"/>
  <c r="DA33" i="30"/>
  <c r="DB33" i="30" s="1"/>
  <c r="FI16" i="30"/>
  <c r="HB50" i="30"/>
  <c r="CQ49" i="30"/>
  <c r="CR49" i="30" s="1"/>
  <c r="GR37" i="30"/>
  <c r="EO35" i="30"/>
  <c r="FU33" i="30"/>
  <c r="FK33" i="30" s="1"/>
  <c r="FL33" i="30" s="1"/>
  <c r="DQ31" i="30"/>
  <c r="GI31" i="30"/>
  <c r="HA31" i="30"/>
  <c r="HJ31" i="30"/>
  <c r="HC31" i="30" s="1"/>
  <c r="HD31" i="30" s="1"/>
  <c r="GR29" i="30"/>
  <c r="EO27" i="30"/>
  <c r="EG27" i="30" s="1"/>
  <c r="EH27" i="30" s="1"/>
  <c r="AS27" i="30"/>
  <c r="AN27" i="30"/>
  <c r="AP27" i="30" s="1"/>
  <c r="AO27" i="30" s="1"/>
  <c r="AT27" i="30" s="1"/>
  <c r="EQ35" i="30"/>
  <c r="ER35" i="30" s="1"/>
  <c r="EQ27" i="30"/>
  <c r="ER27" i="30" s="1"/>
  <c r="EL45" i="30"/>
  <c r="V45" i="30"/>
  <c r="DG39" i="30"/>
  <c r="CZ39" i="30" s="1"/>
  <c r="GX297" i="30"/>
  <c r="HA297" i="30" s="1"/>
  <c r="GT297" i="30" s="1"/>
  <c r="GU297" i="30" s="1"/>
  <c r="GB297" i="30"/>
  <c r="HG297" i="30"/>
  <c r="HJ297" i="30" s="1"/>
  <c r="HC297" i="30" s="1"/>
  <c r="HD297" i="30" s="1"/>
  <c r="FP297" i="30"/>
  <c r="FU297" i="30" s="1"/>
  <c r="FK297" i="30" s="1"/>
  <c r="FL297" i="30" s="1"/>
  <c r="GO297" i="30"/>
  <c r="GR297" i="30" s="1"/>
  <c r="GK297" i="30" s="1"/>
  <c r="HP297" i="30"/>
  <c r="HL296" i="30"/>
  <c r="HM296" i="30" s="1"/>
  <c r="AN296" i="30"/>
  <c r="AP296" i="30" s="1"/>
  <c r="AO296" i="30" s="1"/>
  <c r="AT296" i="30" s="1"/>
  <c r="DE296" i="30"/>
  <c r="DF296" i="30" s="1"/>
  <c r="GH296" i="30"/>
  <c r="GT296" i="30"/>
  <c r="GU296" i="30" s="1"/>
  <c r="DY296" i="30"/>
  <c r="EB296" i="30" s="1"/>
  <c r="GX295" i="30"/>
  <c r="HA295" i="30" s="1"/>
  <c r="GT295" i="30" s="1"/>
  <c r="GU295" i="30" s="1"/>
  <c r="HP295" i="30"/>
  <c r="GO295" i="30"/>
  <c r="GR295" i="30" s="1"/>
  <c r="GK295" i="30" s="1"/>
  <c r="GL295" i="30" s="1"/>
  <c r="GB295" i="30"/>
  <c r="GI295" i="30" s="1"/>
  <c r="FW295" i="30" s="1"/>
  <c r="FX295" i="30" s="1"/>
  <c r="HG295" i="30"/>
  <c r="HJ295" i="30" s="1"/>
  <c r="HC295" i="30" s="1"/>
  <c r="HD295" i="30" s="1"/>
  <c r="FP295" i="30"/>
  <c r="FU295" i="30" s="1"/>
  <c r="FK295" i="30" s="1"/>
  <c r="HL294" i="30"/>
  <c r="HM294" i="30" s="1"/>
  <c r="FU294" i="30"/>
  <c r="GR298" i="30"/>
  <c r="GK298" i="30" s="1"/>
  <c r="GL298" i="30" s="1"/>
  <c r="BL296" i="30"/>
  <c r="BO296" i="30"/>
  <c r="BF296" i="30" s="1"/>
  <c r="GR296" i="30"/>
  <c r="GK296" i="30" s="1"/>
  <c r="HL293" i="30"/>
  <c r="BX291" i="30"/>
  <c r="BY291" i="30" s="1"/>
  <c r="HL291" i="30"/>
  <c r="HM291" i="30" s="1"/>
  <c r="CV290" i="30"/>
  <c r="CW290" i="30"/>
  <c r="CP290" i="30" s="1"/>
  <c r="GR292" i="30"/>
  <c r="GK292" i="30" s="1"/>
  <c r="DU292" i="30"/>
  <c r="DV292" i="30" s="1"/>
  <c r="BT292" i="30"/>
  <c r="BU292" i="30" s="1"/>
  <c r="EG292" i="30"/>
  <c r="EH292" i="30" s="1"/>
  <c r="FW292" i="30"/>
  <c r="EQ292" i="30"/>
  <c r="ER292" i="30" s="1"/>
  <c r="CQ292" i="30"/>
  <c r="CR292" i="30" s="1"/>
  <c r="DA292" i="30"/>
  <c r="DB292" i="30" s="1"/>
  <c r="DY288" i="30"/>
  <c r="EB288" i="30" s="1"/>
  <c r="BX286" i="30"/>
  <c r="BY286" i="30" s="1"/>
  <c r="HK284" i="30"/>
  <c r="HM284" i="30" s="1"/>
  <c r="GJ284" i="30"/>
  <c r="DY284" i="30"/>
  <c r="EB284" i="30" s="1"/>
  <c r="HJ288" i="30"/>
  <c r="HC288" i="30" s="1"/>
  <c r="CL285" i="30"/>
  <c r="CC285" i="30" s="1"/>
  <c r="CI285" i="30"/>
  <c r="DO289" i="30"/>
  <c r="DP289" i="30" s="1"/>
  <c r="BX289" i="30"/>
  <c r="BY289" i="30" s="1"/>
  <c r="DE289" i="30"/>
  <c r="DF289" i="30" s="1"/>
  <c r="CU289" i="30"/>
  <c r="CV289" i="30" s="1"/>
  <c r="HL288" i="30"/>
  <c r="HM288" i="30" s="1"/>
  <c r="DO287" i="30"/>
  <c r="DP287" i="30" s="1"/>
  <c r="GR291" i="30"/>
  <c r="GK291" i="30" s="1"/>
  <c r="FU291" i="30"/>
  <c r="FK291" i="30" s="1"/>
  <c r="FL291" i="30" s="1"/>
  <c r="GT287" i="30"/>
  <c r="GU287" i="30" s="1"/>
  <c r="DY287" i="30"/>
  <c r="EB287" i="30" s="1"/>
  <c r="HL286" i="30"/>
  <c r="DO285" i="30"/>
  <c r="DP285" i="30" s="1"/>
  <c r="HJ289" i="30"/>
  <c r="HC289" i="30" s="1"/>
  <c r="GI286" i="30"/>
  <c r="FW286" i="30" s="1"/>
  <c r="FX286" i="30" s="1"/>
  <c r="DA286" i="30"/>
  <c r="DB286" i="30" s="1"/>
  <c r="DK286" i="30"/>
  <c r="DL286" i="30" s="1"/>
  <c r="EQ286" i="30"/>
  <c r="ER286" i="30" s="1"/>
  <c r="CQ286" i="30"/>
  <c r="CR286" i="30" s="1"/>
  <c r="HP285" i="30"/>
  <c r="GB285" i="30"/>
  <c r="GI285" i="30" s="1"/>
  <c r="FW285" i="30" s="1"/>
  <c r="FP285" i="30"/>
  <c r="FU285" i="30" s="1"/>
  <c r="GX285" i="30"/>
  <c r="HA285" i="30" s="1"/>
  <c r="GT285" i="30" s="1"/>
  <c r="GU285" i="30" s="1"/>
  <c r="HG285" i="30"/>
  <c r="HJ285" i="30" s="1"/>
  <c r="HC285" i="30" s="1"/>
  <c r="HD285" i="30" s="1"/>
  <c r="EV285" i="30"/>
  <c r="GO285" i="30"/>
  <c r="GR285" i="30" s="1"/>
  <c r="GK285" i="30" s="1"/>
  <c r="GL285" i="30" s="1"/>
  <c r="GR283" i="30"/>
  <c r="GK283" i="30" s="1"/>
  <c r="GL283" i="30" s="1"/>
  <c r="AN282" i="30"/>
  <c r="AP282" i="30" s="1"/>
  <c r="AO282" i="30" s="1"/>
  <c r="AT282" i="30" s="1"/>
  <c r="HC280" i="30"/>
  <c r="HD280" i="30" s="1"/>
  <c r="CI280" i="30"/>
  <c r="CL280" i="30"/>
  <c r="CC280" i="30" s="1"/>
  <c r="EQ280" i="30"/>
  <c r="ER280" i="30" s="1"/>
  <c r="EG280" i="30"/>
  <c r="EH280" i="30" s="1"/>
  <c r="DY279" i="30"/>
  <c r="EB279" i="30" s="1"/>
  <c r="CU279" i="30"/>
  <c r="CV279" i="30" s="1"/>
  <c r="HK279" i="30"/>
  <c r="HM279" i="30" s="1"/>
  <c r="CU282" i="30"/>
  <c r="CV282" i="30" s="1"/>
  <c r="FQ280" i="30"/>
  <c r="FN280" i="30"/>
  <c r="S280" i="30"/>
  <c r="EO278" i="30"/>
  <c r="EG278" i="30" s="1"/>
  <c r="EH278" i="30" s="1"/>
  <c r="BX283" i="30"/>
  <c r="BY283" i="30" s="1"/>
  <c r="HC282" i="30"/>
  <c r="HD282" i="30" s="1"/>
  <c r="CI281" i="30"/>
  <c r="CM281" i="30"/>
  <c r="CL281" i="30"/>
  <c r="GT281" i="30"/>
  <c r="GS281" i="30"/>
  <c r="FS280" i="30"/>
  <c r="FJ280" i="30" s="1"/>
  <c r="DY280" i="30"/>
  <c r="EB280" i="30" s="1"/>
  <c r="HD278" i="30"/>
  <c r="DY278" i="30"/>
  <c r="EB278" i="30" s="1"/>
  <c r="HB274" i="30"/>
  <c r="BL274" i="30"/>
  <c r="BP274" i="30"/>
  <c r="BO274" i="30"/>
  <c r="GO276" i="30"/>
  <c r="HG276" i="30"/>
  <c r="HJ276" i="30" s="1"/>
  <c r="HC276" i="30" s="1"/>
  <c r="GX276" i="30"/>
  <c r="HA276" i="30" s="1"/>
  <c r="GT276" i="30" s="1"/>
  <c r="GU276" i="30" s="1"/>
  <c r="EL276" i="30"/>
  <c r="EO276" i="30" s="1"/>
  <c r="EG276" i="30" s="1"/>
  <c r="EH276" i="30" s="1"/>
  <c r="FP276" i="30"/>
  <c r="HP276" i="30"/>
  <c r="GB276" i="30"/>
  <c r="HK276" i="30"/>
  <c r="HM276" i="30" s="1"/>
  <c r="BO275" i="30"/>
  <c r="BF275" i="30" s="1"/>
  <c r="BL275" i="30"/>
  <c r="DE275" i="30"/>
  <c r="DF275" i="30" s="1"/>
  <c r="GH275" i="30"/>
  <c r="FQ277" i="30"/>
  <c r="FN277" i="30"/>
  <c r="HC277" i="30"/>
  <c r="HD277" i="30" s="1"/>
  <c r="GJ276" i="30"/>
  <c r="HA275" i="30"/>
  <c r="EO273" i="30"/>
  <c r="EG273" i="30" s="1"/>
  <c r="EH273" i="30" s="1"/>
  <c r="EQ271" i="30"/>
  <c r="ER271" i="30" s="1"/>
  <c r="CQ271" i="30"/>
  <c r="CR271" i="30" s="1"/>
  <c r="FK271" i="30"/>
  <c r="FL271" i="30" s="1"/>
  <c r="DK271" i="30"/>
  <c r="DL271" i="30" s="1"/>
  <c r="DA271" i="30"/>
  <c r="DB271" i="30" s="1"/>
  <c r="GD270" i="30"/>
  <c r="FV270" i="30" s="1"/>
  <c r="BO270" i="30"/>
  <c r="BF270" i="30" s="1"/>
  <c r="BL270" i="30"/>
  <c r="HA279" i="30"/>
  <c r="GT279" i="30" s="1"/>
  <c r="GU279" i="30" s="1"/>
  <c r="AN279" i="30"/>
  <c r="AP279" i="30" s="1"/>
  <c r="AO279" i="30" s="1"/>
  <c r="AT279" i="30" s="1"/>
  <c r="EO279" i="30"/>
  <c r="EG279" i="30" s="1"/>
  <c r="EH279" i="30" s="1"/>
  <c r="HB275" i="30"/>
  <c r="HD275" i="30" s="1"/>
  <c r="EO275" i="30"/>
  <c r="EG275" i="30" s="1"/>
  <c r="EH275" i="30" s="1"/>
  <c r="CI274" i="30"/>
  <c r="CM274" i="30"/>
  <c r="CL274" i="30"/>
  <c r="DQ274" i="30"/>
  <c r="DJ274" i="30" s="1"/>
  <c r="DP274" i="30"/>
  <c r="HL273" i="30"/>
  <c r="S273" i="30"/>
  <c r="FQ273" i="30"/>
  <c r="FN273" i="30"/>
  <c r="DO270" i="30"/>
  <c r="DP270" i="30" s="1"/>
  <c r="HL268" i="30"/>
  <c r="DO268" i="30"/>
  <c r="DP268" i="30" s="1"/>
  <c r="GD277" i="30"/>
  <c r="FV277" i="30" s="1"/>
  <c r="GR277" i="30"/>
  <c r="GK277" i="30" s="1"/>
  <c r="S276" i="30"/>
  <c r="GD273" i="30"/>
  <c r="FV273" i="30" s="1"/>
  <c r="HP273" i="30"/>
  <c r="GB273" i="30"/>
  <c r="FP273" i="30"/>
  <c r="GX273" i="30"/>
  <c r="HA273" i="30" s="1"/>
  <c r="GT273" i="30" s="1"/>
  <c r="GU273" i="30" s="1"/>
  <c r="HG273" i="30"/>
  <c r="GO273" i="30"/>
  <c r="GR273" i="30" s="1"/>
  <c r="GK273" i="30" s="1"/>
  <c r="FS272" i="30"/>
  <c r="FJ272" i="30" s="1"/>
  <c r="FN272" i="30"/>
  <c r="FQ272" i="30"/>
  <c r="BP272" i="30"/>
  <c r="GK271" i="30"/>
  <c r="GJ270" i="30"/>
  <c r="GD267" i="30"/>
  <c r="FV267" i="30" s="1"/>
  <c r="DY267" i="30"/>
  <c r="EB267" i="30" s="1"/>
  <c r="EC267" i="30"/>
  <c r="DT267" i="30" s="1"/>
  <c r="EF265" i="30"/>
  <c r="BX265" i="30"/>
  <c r="BY265" i="30" s="1"/>
  <c r="DY263" i="30"/>
  <c r="V266" i="30"/>
  <c r="HJ262" i="30"/>
  <c r="DY261" i="30"/>
  <c r="EB261" i="30" s="1"/>
  <c r="EV270" i="30"/>
  <c r="EO270" i="30"/>
  <c r="EG270" i="30" s="1"/>
  <c r="EH270" i="30" s="1"/>
  <c r="DG269" i="30"/>
  <c r="CZ269" i="30" s="1"/>
  <c r="AS266" i="30"/>
  <c r="AM266" i="30"/>
  <c r="AQ266" i="30" s="1"/>
  <c r="GD262" i="30"/>
  <c r="CL262" i="30"/>
  <c r="CC262" i="30" s="1"/>
  <c r="CI262" i="30"/>
  <c r="CW276" i="30"/>
  <c r="CP276" i="30" s="1"/>
  <c r="DE266" i="30"/>
  <c r="DF266" i="30" s="1"/>
  <c r="GH266" i="30"/>
  <c r="V265" i="30"/>
  <c r="GI264" i="30"/>
  <c r="AN264" i="30"/>
  <c r="AP264" i="30" s="1"/>
  <c r="AO264" i="30" s="1"/>
  <c r="AT264" i="30" s="1"/>
  <c r="AS264" i="30"/>
  <c r="FJ262" i="30"/>
  <c r="BP262" i="30"/>
  <c r="BL262" i="30"/>
  <c r="BO262" i="30"/>
  <c r="GJ262" i="30"/>
  <c r="GL262" i="30" s="1"/>
  <c r="HC261" i="30"/>
  <c r="GH261" i="30"/>
  <c r="HD260" i="30"/>
  <c r="BX260" i="30"/>
  <c r="BY260" i="30" s="1"/>
  <c r="DQ269" i="30"/>
  <c r="DJ269" i="30" s="1"/>
  <c r="CI268" i="30"/>
  <c r="CL268" i="30"/>
  <c r="CC268" i="30" s="1"/>
  <c r="FK267" i="30"/>
  <c r="FL267" i="30" s="1"/>
  <c r="DA267" i="30"/>
  <c r="DB267" i="30" s="1"/>
  <c r="S267" i="30"/>
  <c r="EQ267" i="30"/>
  <c r="ER267" i="30" s="1"/>
  <c r="CQ267" i="30"/>
  <c r="CR267" i="30" s="1"/>
  <c r="CU266" i="30"/>
  <c r="CV266" i="30" s="1"/>
  <c r="HJ264" i="30"/>
  <c r="HC264" i="30" s="1"/>
  <c r="HD264" i="30" s="1"/>
  <c r="DE264" i="30"/>
  <c r="DF264" i="30" s="1"/>
  <c r="CI261" i="30"/>
  <c r="CL261" i="30"/>
  <c r="CC261" i="30" s="1"/>
  <c r="CM260" i="30"/>
  <c r="CU258" i="30"/>
  <c r="CV258" i="30" s="1"/>
  <c r="FU256" i="30"/>
  <c r="HK253" i="30"/>
  <c r="HM253" i="30" s="1"/>
  <c r="FQ253" i="30"/>
  <c r="FS253" i="30"/>
  <c r="FJ253" i="30" s="1"/>
  <c r="FN253" i="30"/>
  <c r="AM251" i="30"/>
  <c r="AQ251" i="30" s="1"/>
  <c r="DO250" i="30"/>
  <c r="DP250" i="30" s="1"/>
  <c r="AS267" i="30"/>
  <c r="AN267" i="30"/>
  <c r="AP267" i="30" s="1"/>
  <c r="AO267" i="30" s="1"/>
  <c r="AT267" i="30" s="1"/>
  <c r="FU267" i="30"/>
  <c r="GR267" i="30"/>
  <c r="GK267" i="30" s="1"/>
  <c r="GR263" i="30"/>
  <c r="GK263" i="30" s="1"/>
  <c r="GL263" i="30" s="1"/>
  <c r="FU263" i="30"/>
  <c r="EL263" i="30"/>
  <c r="EO263" i="30" s="1"/>
  <c r="EG263" i="30" s="1"/>
  <c r="EH263" i="30" s="1"/>
  <c r="EV263" i="30"/>
  <c r="GD259" i="30"/>
  <c r="FV259" i="30" s="1"/>
  <c r="S259" i="30"/>
  <c r="CI259" i="30"/>
  <c r="CL259" i="30"/>
  <c r="AS259" i="30"/>
  <c r="GR258" i="30"/>
  <c r="HJ258" i="30"/>
  <c r="HC258" i="30" s="1"/>
  <c r="HD258" i="30" s="1"/>
  <c r="HL257" i="30"/>
  <c r="GR256" i="30"/>
  <c r="GK256" i="30" s="1"/>
  <c r="GL256" i="30" s="1"/>
  <c r="CK258" i="30"/>
  <c r="AL258" i="30"/>
  <c r="FQ257" i="30"/>
  <c r="FN257" i="30"/>
  <c r="CU255" i="30"/>
  <c r="CV255" i="30" s="1"/>
  <c r="HK255" i="30"/>
  <c r="HM255" i="30" s="1"/>
  <c r="DG262" i="30"/>
  <c r="CZ262" i="30" s="1"/>
  <c r="GH260" i="30"/>
  <c r="EQ260" i="30"/>
  <c r="ER260" i="30" s="1"/>
  <c r="GR259" i="30"/>
  <c r="GH258" i="30"/>
  <c r="DO258" i="30"/>
  <c r="DP258" i="30" s="1"/>
  <c r="HL258" i="30"/>
  <c r="AM256" i="30"/>
  <c r="AQ256" i="30" s="1"/>
  <c r="HC256" i="30"/>
  <c r="FQ255" i="30"/>
  <c r="FN255" i="30"/>
  <c r="DO253" i="30"/>
  <c r="DP253" i="30" s="1"/>
  <c r="EQ251" i="30"/>
  <c r="ER251" i="30" s="1"/>
  <c r="GK250" i="30"/>
  <c r="GJ250" i="30"/>
  <c r="HK250" i="30"/>
  <c r="HM250" i="30" s="1"/>
  <c r="DY250" i="30"/>
  <c r="EB250" i="30" s="1"/>
  <c r="HB256" i="30"/>
  <c r="EQ254" i="30"/>
  <c r="ER254" i="30" s="1"/>
  <c r="DO252" i="30"/>
  <c r="DP252" i="30" s="1"/>
  <c r="EO251" i="30"/>
  <c r="EG251" i="30" s="1"/>
  <c r="EH251" i="30" s="1"/>
  <c r="HJ251" i="30"/>
  <c r="HC251" i="30" s="1"/>
  <c r="CU249" i="30"/>
  <c r="CV249" i="30" s="1"/>
  <c r="BX248" i="30"/>
  <c r="BY248" i="30" s="1"/>
  <c r="BL247" i="30"/>
  <c r="BO247" i="30"/>
  <c r="GT245" i="30"/>
  <c r="EO245" i="30"/>
  <c r="BP245" i="30"/>
  <c r="DE242" i="30"/>
  <c r="DF242" i="30" s="1"/>
  <c r="BP254" i="30"/>
  <c r="DY254" i="30"/>
  <c r="GS254" i="30"/>
  <c r="HP253" i="30"/>
  <c r="GB253" i="30"/>
  <c r="FP253" i="30"/>
  <c r="FU253" i="30" s="1"/>
  <c r="GX253" i="30"/>
  <c r="HA253" i="30" s="1"/>
  <c r="GT253" i="30" s="1"/>
  <c r="GU253" i="30" s="1"/>
  <c r="HG253" i="30"/>
  <c r="GO253" i="30"/>
  <c r="FQ252" i="30"/>
  <c r="FN252" i="30"/>
  <c r="HC252" i="30"/>
  <c r="GS248" i="30"/>
  <c r="CL246" i="30"/>
  <c r="CC246" i="30" s="1"/>
  <c r="CI246" i="30"/>
  <c r="BO244" i="30"/>
  <c r="BF244" i="30" s="1"/>
  <c r="BL244" i="30"/>
  <c r="BN244" i="30" s="1"/>
  <c r="FS242" i="30"/>
  <c r="FJ242" i="30" s="1"/>
  <c r="EO242" i="30"/>
  <c r="EG242" i="30" s="1"/>
  <c r="EH242" i="30" s="1"/>
  <c r="EQ241" i="30"/>
  <c r="ER241" i="30" s="1"/>
  <c r="EO255" i="30"/>
  <c r="EG255" i="30" s="1"/>
  <c r="EH255" i="30" s="1"/>
  <c r="CI251" i="30"/>
  <c r="CL251" i="30"/>
  <c r="CC251" i="30" s="1"/>
  <c r="GT251" i="30"/>
  <c r="DY251" i="30"/>
  <c r="EB251" i="30" s="1"/>
  <c r="GK251" i="30"/>
  <c r="GL251" i="30" s="1"/>
  <c r="FS247" i="30"/>
  <c r="BP247" i="30"/>
  <c r="HL245" i="30"/>
  <c r="GS245" i="30"/>
  <c r="GH244" i="30"/>
  <c r="DE244" i="30"/>
  <c r="DF244" i="30" s="1"/>
  <c r="HK243" i="30"/>
  <c r="HM243" i="30" s="1"/>
  <c r="HJ242" i="30"/>
  <c r="HC242" i="30" s="1"/>
  <c r="DY242" i="30"/>
  <c r="EB242" i="30" s="1"/>
  <c r="HA257" i="30"/>
  <c r="GT257" i="30" s="1"/>
  <c r="GR254" i="30"/>
  <c r="HA254" i="30"/>
  <c r="GT254" i="30" s="1"/>
  <c r="BX252" i="30"/>
  <c r="BY252" i="30" s="1"/>
  <c r="CI250" i="30"/>
  <c r="HJ249" i="30"/>
  <c r="HC249" i="30" s="1"/>
  <c r="HD249" i="30" s="1"/>
  <c r="GJ249" i="30"/>
  <c r="DE249" i="30"/>
  <c r="DF249" i="30" s="1"/>
  <c r="CU248" i="30"/>
  <c r="CV248" i="30" s="1"/>
  <c r="BP248" i="30"/>
  <c r="HB247" i="30"/>
  <c r="HD247" i="30" s="1"/>
  <c r="BP246" i="30"/>
  <c r="BL246" i="30"/>
  <c r="BO246" i="30"/>
  <c r="FN245" i="30"/>
  <c r="FQ245" i="30"/>
  <c r="HB243" i="30"/>
  <c r="S243" i="30"/>
  <c r="GT241" i="30"/>
  <c r="GS241" i="30"/>
  <c r="GU241" i="30" s="1"/>
  <c r="CU241" i="30"/>
  <c r="CV241" i="30" s="1"/>
  <c r="FV239" i="30"/>
  <c r="FX239" i="30" s="1"/>
  <c r="EF239" i="30"/>
  <c r="EH239" i="30" s="1"/>
  <c r="BX239" i="30"/>
  <c r="BY239" i="30" s="1"/>
  <c r="GK237" i="30"/>
  <c r="HK237" i="30"/>
  <c r="GJ237" i="30"/>
  <c r="FJ237" i="30"/>
  <c r="DY237" i="30"/>
  <c r="EB237" i="30" s="1"/>
  <c r="AN244" i="30"/>
  <c r="AP244" i="30" s="1"/>
  <c r="AO244" i="30" s="1"/>
  <c r="AT244" i="30" s="1"/>
  <c r="BM241" i="30"/>
  <c r="BR241" i="30" s="1"/>
  <c r="BG241" i="30" s="1"/>
  <c r="BH241" i="30" s="1"/>
  <c r="GD238" i="30"/>
  <c r="HL237" i="30"/>
  <c r="DO236" i="30"/>
  <c r="DP236" i="30" s="1"/>
  <c r="FS236" i="30"/>
  <c r="FJ236" i="30" s="1"/>
  <c r="FN236" i="30"/>
  <c r="FQ236" i="30"/>
  <c r="HC236" i="30"/>
  <c r="HD236" i="30" s="1"/>
  <c r="GJ234" i="30"/>
  <c r="EG234" i="30"/>
  <c r="EH234" i="30" s="1"/>
  <c r="EQ234" i="30"/>
  <c r="ER234" i="30" s="1"/>
  <c r="DY233" i="30"/>
  <c r="EB233" i="30" s="1"/>
  <c r="BZ233" i="30"/>
  <c r="BX233" i="30"/>
  <c r="BY233" i="30" s="1"/>
  <c r="DE232" i="30"/>
  <c r="DF232" i="30" s="1"/>
  <c r="HD231" i="30"/>
  <c r="BP231" i="30"/>
  <c r="BL231" i="30"/>
  <c r="BO231" i="30"/>
  <c r="FS230" i="30"/>
  <c r="FQ230" i="30"/>
  <c r="FN230" i="30"/>
  <c r="FS226" i="30"/>
  <c r="FJ226" i="30" s="1"/>
  <c r="CU226" i="30"/>
  <c r="CV226" i="30" s="1"/>
  <c r="GT225" i="30"/>
  <c r="GU225" i="30" s="1"/>
  <c r="CL225" i="30"/>
  <c r="CM225" i="30"/>
  <c r="CI225" i="30"/>
  <c r="EO243" i="30"/>
  <c r="EG243" i="30" s="1"/>
  <c r="EH243" i="30" s="1"/>
  <c r="HA243" i="30"/>
  <c r="BL238" i="30"/>
  <c r="BO238" i="30"/>
  <c r="BF238" i="30" s="1"/>
  <c r="EC236" i="30"/>
  <c r="DT236" i="30" s="1"/>
  <c r="GT234" i="30"/>
  <c r="GU234" i="30" s="1"/>
  <c r="FS234" i="30"/>
  <c r="AN234" i="30"/>
  <c r="AP234" i="30" s="1"/>
  <c r="AO234" i="30" s="1"/>
  <c r="AT234" i="30" s="1"/>
  <c r="HK245" i="30"/>
  <c r="GK240" i="30"/>
  <c r="GL240" i="30" s="1"/>
  <c r="HJ239" i="30"/>
  <c r="HC239" i="30" s="1"/>
  <c r="GI238" i="30"/>
  <c r="BL236" i="30"/>
  <c r="GK234" i="30"/>
  <c r="BL234" i="30"/>
  <c r="BO234" i="30"/>
  <c r="BF234" i="30" s="1"/>
  <c r="GK232" i="30"/>
  <c r="GL232" i="30" s="1"/>
  <c r="BL232" i="30"/>
  <c r="BO232" i="30"/>
  <c r="BF232" i="30" s="1"/>
  <c r="FU246" i="30"/>
  <c r="GR246" i="30"/>
  <c r="GK246" i="30" s="1"/>
  <c r="GL246" i="30" s="1"/>
  <c r="EC241" i="30"/>
  <c r="DA241" i="30"/>
  <c r="DB241" i="30" s="1"/>
  <c r="GT240" i="30"/>
  <c r="GU240" i="30" s="1"/>
  <c r="DY240" i="30"/>
  <c r="EB240" i="30" s="1"/>
  <c r="BX240" i="30"/>
  <c r="BY240" i="30" s="1"/>
  <c r="DG239" i="30"/>
  <c r="DF239" i="30"/>
  <c r="HL239" i="30"/>
  <c r="GK238" i="30"/>
  <c r="GL238" i="30" s="1"/>
  <c r="DO238" i="30"/>
  <c r="DP238" i="30" s="1"/>
  <c r="EQ236" i="30"/>
  <c r="ER236" i="30" s="1"/>
  <c r="CQ236" i="30"/>
  <c r="CR236" i="30" s="1"/>
  <c r="HK235" i="30"/>
  <c r="HM235" i="30" s="1"/>
  <c r="FU235" i="30"/>
  <c r="FK235" i="30" s="1"/>
  <c r="EO235" i="30"/>
  <c r="EG235" i="30" s="1"/>
  <c r="EH235" i="30" s="1"/>
  <c r="CM235" i="30"/>
  <c r="CI235" i="30"/>
  <c r="CL235" i="30"/>
  <c r="GT233" i="30"/>
  <c r="GS233" i="30"/>
  <c r="DO232" i="30"/>
  <c r="DP232" i="30" s="1"/>
  <c r="CU231" i="30"/>
  <c r="CV231" i="30" s="1"/>
  <c r="DO229" i="30"/>
  <c r="DP229" i="30" s="1"/>
  <c r="DE227" i="30"/>
  <c r="DF227" i="30" s="1"/>
  <c r="DE225" i="30"/>
  <c r="DF225" i="30" s="1"/>
  <c r="FU237" i="30"/>
  <c r="FK237" i="30" s="1"/>
  <c r="EO237" i="30"/>
  <c r="EG237" i="30" s="1"/>
  <c r="EH237" i="30" s="1"/>
  <c r="EC230" i="30"/>
  <c r="BO228" i="30"/>
  <c r="BL228" i="30"/>
  <c r="HB226" i="30"/>
  <c r="HD226" i="30" s="1"/>
  <c r="AS226" i="30"/>
  <c r="EO226" i="30"/>
  <c r="EG226" i="30" s="1"/>
  <c r="EH226" i="30" s="1"/>
  <c r="GK224" i="30"/>
  <c r="GJ224" i="30"/>
  <c r="GD223" i="30"/>
  <c r="FZ223" i="30"/>
  <c r="GI223" i="30" s="1"/>
  <c r="GL222" i="30"/>
  <c r="EP222" i="30"/>
  <c r="ER222" i="30" s="1"/>
  <c r="FS220" i="30"/>
  <c r="FN220" i="30"/>
  <c r="FQ220" i="30"/>
  <c r="DE220" i="30"/>
  <c r="DF220" i="30" s="1"/>
  <c r="GH219" i="30"/>
  <c r="GJ218" i="30"/>
  <c r="GL218" i="30" s="1"/>
  <c r="CI215" i="30"/>
  <c r="CL215" i="30"/>
  <c r="CC215" i="30" s="1"/>
  <c r="DO214" i="30"/>
  <c r="DP214" i="30" s="1"/>
  <c r="CQ214" i="30"/>
  <c r="CR214" i="30" s="1"/>
  <c r="GU212" i="30"/>
  <c r="DO210" i="30"/>
  <c r="DP210" i="30" s="1"/>
  <c r="DO204" i="30"/>
  <c r="DP204" i="30" s="1"/>
  <c r="HA228" i="30"/>
  <c r="GT228" i="30" s="1"/>
  <c r="AM226" i="30"/>
  <c r="AQ226" i="30" s="1"/>
  <c r="BR225" i="30"/>
  <c r="GI218" i="30"/>
  <c r="BO215" i="30"/>
  <c r="BF215" i="30" s="1"/>
  <c r="BL215" i="30"/>
  <c r="BO213" i="30"/>
  <c r="BF213" i="30" s="1"/>
  <c r="BL213" i="30"/>
  <c r="CL229" i="30"/>
  <c r="AE228" i="30"/>
  <c r="AD228" i="30" s="1"/>
  <c r="AG228" i="30"/>
  <c r="AF228" i="30"/>
  <c r="FW225" i="30"/>
  <c r="FX225" i="30" s="1"/>
  <c r="EO218" i="30"/>
  <c r="S218" i="30"/>
  <c r="FK216" i="30"/>
  <c r="FL216" i="30" s="1"/>
  <c r="EO214" i="30"/>
  <c r="S214" i="30"/>
  <c r="GS213" i="30"/>
  <c r="BY229" i="30"/>
  <c r="BZ229" i="30"/>
  <c r="AM228" i="30"/>
  <c r="AQ228" i="30" s="1"/>
  <c r="DO222" i="30"/>
  <c r="DP222" i="30" s="1"/>
  <c r="GU221" i="30"/>
  <c r="GU220" i="30"/>
  <c r="EQ220" i="30"/>
  <c r="ER220" i="30" s="1"/>
  <c r="DO219" i="30"/>
  <c r="DP219" i="30" s="1"/>
  <c r="GJ217" i="30"/>
  <c r="BX216" i="30"/>
  <c r="BY216" i="30" s="1"/>
  <c r="AN216" i="30"/>
  <c r="AP216" i="30" s="1"/>
  <c r="AO216" i="30" s="1"/>
  <c r="AT216" i="30" s="1"/>
  <c r="GH215" i="30"/>
  <c r="EQ215" i="30"/>
  <c r="ER215" i="30" s="1"/>
  <c r="HD214" i="30"/>
  <c r="DY214" i="30"/>
  <c r="EB214" i="30" s="1"/>
  <c r="DY212" i="30"/>
  <c r="EB212" i="30" s="1"/>
  <c r="BX212" i="30"/>
  <c r="BY212" i="30" s="1"/>
  <c r="BX210" i="30"/>
  <c r="BY210" i="30" s="1"/>
  <c r="BP208" i="30"/>
  <c r="BO208" i="30"/>
  <c r="BL208" i="30"/>
  <c r="DY206" i="30"/>
  <c r="EB206" i="30" s="1"/>
  <c r="EQ205" i="30"/>
  <c r="ER205" i="30" s="1"/>
  <c r="HA230" i="30"/>
  <c r="GT230" i="30" s="1"/>
  <c r="GU230" i="30" s="1"/>
  <c r="GI230" i="30"/>
  <c r="EO229" i="30"/>
  <c r="EG229" i="30" s="1"/>
  <c r="EH229" i="30" s="1"/>
  <c r="AM229" i="30"/>
  <c r="AQ229" i="30" s="1"/>
  <c r="AS229" i="30"/>
  <c r="CL224" i="30"/>
  <c r="CJ220" i="30"/>
  <c r="AE220" i="30"/>
  <c r="AD220" i="30" s="1"/>
  <c r="AG220" i="30"/>
  <c r="AN210" i="30"/>
  <c r="AP210" i="30" s="1"/>
  <c r="AO210" i="30" s="1"/>
  <c r="AT210" i="30" s="1"/>
  <c r="DQ207" i="30"/>
  <c r="DJ207" i="30" s="1"/>
  <c r="HK206" i="30"/>
  <c r="HM206" i="30" s="1"/>
  <c r="AM206" i="30"/>
  <c r="AQ206" i="30" s="1"/>
  <c r="HD201" i="30"/>
  <c r="BX201" i="30"/>
  <c r="BY201" i="30" s="1"/>
  <c r="EQ200" i="30"/>
  <c r="ER200" i="30" s="1"/>
  <c r="CQ200" i="30"/>
  <c r="CR200" i="30" s="1"/>
  <c r="FV199" i="30"/>
  <c r="EF199" i="30"/>
  <c r="FS198" i="30"/>
  <c r="FJ198" i="30" s="1"/>
  <c r="FN198" i="30"/>
  <c r="FQ198" i="30"/>
  <c r="BP197" i="30"/>
  <c r="BL197" i="30"/>
  <c r="BO197" i="30"/>
  <c r="DE196" i="30"/>
  <c r="DF196" i="30" s="1"/>
  <c r="GJ195" i="30"/>
  <c r="EC195" i="30"/>
  <c r="DY195" i="30"/>
  <c r="EB195" i="30" s="1"/>
  <c r="BX193" i="30"/>
  <c r="BY193" i="30" s="1"/>
  <c r="EQ192" i="30"/>
  <c r="ER192" i="30" s="1"/>
  <c r="CQ192" i="30"/>
  <c r="CR192" i="30" s="1"/>
  <c r="EF191" i="30"/>
  <c r="FS190" i="30"/>
  <c r="FJ190" i="30" s="1"/>
  <c r="FN190" i="30"/>
  <c r="FQ190" i="30"/>
  <c r="BP189" i="30"/>
  <c r="BL189" i="30"/>
  <c r="BO189" i="30"/>
  <c r="DG188" i="30"/>
  <c r="CZ188" i="30" s="1"/>
  <c r="DE188" i="30"/>
  <c r="DF188" i="30" s="1"/>
  <c r="HD187" i="30"/>
  <c r="BZ187" i="30"/>
  <c r="BX187" i="30"/>
  <c r="BY187" i="30" s="1"/>
  <c r="BP185" i="30"/>
  <c r="BL185" i="30"/>
  <c r="BO185" i="30"/>
  <c r="BO183" i="30"/>
  <c r="BP183" i="30"/>
  <c r="BL183" i="30"/>
  <c r="BO181" i="30"/>
  <c r="BL181" i="30"/>
  <c r="BP181" i="30"/>
  <c r="BL221" i="30"/>
  <c r="AL221" i="30"/>
  <c r="EO221" i="30"/>
  <c r="EG221" i="30" s="1"/>
  <c r="EH221" i="30" s="1"/>
  <c r="EQ218" i="30"/>
  <c r="ER218" i="30" s="1"/>
  <c r="GR217" i="30"/>
  <c r="GK217" i="30" s="1"/>
  <c r="AN217" i="30"/>
  <c r="AP217" i="30" s="1"/>
  <c r="AO217" i="30" s="1"/>
  <c r="AT217" i="30" s="1"/>
  <c r="EO217" i="30"/>
  <c r="HA215" i="30"/>
  <c r="EO212" i="30"/>
  <c r="EG212" i="30" s="1"/>
  <c r="AN211" i="30"/>
  <c r="AP211" i="30" s="1"/>
  <c r="AO211" i="30" s="1"/>
  <c r="AT211" i="30" s="1"/>
  <c r="BO209" i="30"/>
  <c r="BF209" i="30" s="1"/>
  <c r="BL209" i="30"/>
  <c r="DE209" i="30"/>
  <c r="DF209" i="30" s="1"/>
  <c r="GH208" i="30"/>
  <c r="GO206" i="30"/>
  <c r="GR206" i="30" s="1"/>
  <c r="GK206" i="30" s="1"/>
  <c r="GX206" i="30"/>
  <c r="HA206" i="30" s="1"/>
  <c r="GT206" i="30" s="1"/>
  <c r="GU206" i="30" s="1"/>
  <c r="HP206" i="30"/>
  <c r="GB206" i="30"/>
  <c r="EL206" i="30"/>
  <c r="EO206" i="30" s="1"/>
  <c r="EG206" i="30" s="1"/>
  <c r="EH206" i="30" s="1"/>
  <c r="HG206" i="30"/>
  <c r="FP206" i="30"/>
  <c r="FU206" i="30" s="1"/>
  <c r="FK206" i="30" s="1"/>
  <c r="FL206" i="30" s="1"/>
  <c r="BO205" i="30"/>
  <c r="BF205" i="30" s="1"/>
  <c r="BL205" i="30"/>
  <c r="DE205" i="30"/>
  <c r="DF205" i="30" s="1"/>
  <c r="GH205" i="30"/>
  <c r="EQ204" i="30"/>
  <c r="ER204" i="30" s="1"/>
  <c r="CL196" i="30"/>
  <c r="CI196" i="30"/>
  <c r="CL222" i="30"/>
  <c r="HA222" i="30"/>
  <c r="GT222" i="30" s="1"/>
  <c r="HA213" i="30"/>
  <c r="GT213" i="30" s="1"/>
  <c r="EQ212" i="30"/>
  <c r="ER212" i="30" s="1"/>
  <c r="S208" i="30"/>
  <c r="BX202" i="30"/>
  <c r="BY202" i="30" s="1"/>
  <c r="HP202" i="30"/>
  <c r="GB202" i="30"/>
  <c r="FP202" i="30"/>
  <c r="HG202" i="30"/>
  <c r="GX202" i="30"/>
  <c r="GO202" i="30"/>
  <c r="GR202" i="30" s="1"/>
  <c r="GK202" i="30" s="1"/>
  <c r="GL202" i="30" s="1"/>
  <c r="BX200" i="30"/>
  <c r="BY200" i="30" s="1"/>
  <c r="HP200" i="30"/>
  <c r="GB200" i="30"/>
  <c r="FP200" i="30"/>
  <c r="HG200" i="30"/>
  <c r="HJ200" i="30" s="1"/>
  <c r="HC200" i="30" s="1"/>
  <c r="HD200" i="30" s="1"/>
  <c r="GX200" i="30"/>
  <c r="HA200" i="30" s="1"/>
  <c r="GT200" i="30" s="1"/>
  <c r="GU200" i="30" s="1"/>
  <c r="GO200" i="30"/>
  <c r="BX198" i="30"/>
  <c r="BY198" i="30" s="1"/>
  <c r="HP198" i="30"/>
  <c r="GB198" i="30"/>
  <c r="FP198" i="30"/>
  <c r="HG198" i="30"/>
  <c r="HJ198" i="30" s="1"/>
  <c r="HC198" i="30" s="1"/>
  <c r="HD198" i="30" s="1"/>
  <c r="GX198" i="30"/>
  <c r="HA198" i="30" s="1"/>
  <c r="GT198" i="30" s="1"/>
  <c r="GU198" i="30" s="1"/>
  <c r="GO198" i="30"/>
  <c r="HB196" i="30"/>
  <c r="BX196" i="30"/>
  <c r="BY196" i="30" s="1"/>
  <c r="HP196" i="30"/>
  <c r="GB196" i="30"/>
  <c r="GI196" i="30" s="1"/>
  <c r="FP196" i="30"/>
  <c r="HG196" i="30"/>
  <c r="GX196" i="30"/>
  <c r="GO196" i="30"/>
  <c r="BX194" i="30"/>
  <c r="BY194" i="30" s="1"/>
  <c r="HP194" i="30"/>
  <c r="GB194" i="30"/>
  <c r="FP194" i="30"/>
  <c r="HG194" i="30"/>
  <c r="GX194" i="30"/>
  <c r="HA194" i="30" s="1"/>
  <c r="GT194" i="30" s="1"/>
  <c r="GO194" i="30"/>
  <c r="HB192" i="30"/>
  <c r="BX192" i="30"/>
  <c r="BY192" i="30" s="1"/>
  <c r="HP192" i="30"/>
  <c r="GB192" i="30"/>
  <c r="GI192" i="30" s="1"/>
  <c r="FP192" i="30"/>
  <c r="HG192" i="30"/>
  <c r="GX192" i="30"/>
  <c r="GO192" i="30"/>
  <c r="BX190" i="30"/>
  <c r="BY190" i="30" s="1"/>
  <c r="HP190" i="30"/>
  <c r="GB190" i="30"/>
  <c r="FP190" i="30"/>
  <c r="HG190" i="30"/>
  <c r="HJ190" i="30" s="1"/>
  <c r="HC190" i="30" s="1"/>
  <c r="HD190" i="30" s="1"/>
  <c r="GX190" i="30"/>
  <c r="HA190" i="30" s="1"/>
  <c r="GT190" i="30" s="1"/>
  <c r="GU190" i="30" s="1"/>
  <c r="GO190" i="30"/>
  <c r="DY188" i="30"/>
  <c r="EB188" i="30" s="1"/>
  <c r="DY186" i="30"/>
  <c r="EB186" i="30" s="1"/>
  <c r="CL223" i="30"/>
  <c r="HA223" i="30"/>
  <c r="GT223" i="30" s="1"/>
  <c r="CJ219" i="30"/>
  <c r="HJ219" i="30"/>
  <c r="HC219" i="30" s="1"/>
  <c r="AE219" i="30"/>
  <c r="AD219" i="30" s="1"/>
  <c r="AG219" i="30"/>
  <c r="AF219" i="30"/>
  <c r="GR219" i="30"/>
  <c r="GK219" i="30" s="1"/>
  <c r="GL219" i="30" s="1"/>
  <c r="GD211" i="30"/>
  <c r="FV211" i="30" s="1"/>
  <c r="GR211" i="30"/>
  <c r="GK211" i="30" s="1"/>
  <c r="EO211" i="30"/>
  <c r="EG211" i="30" s="1"/>
  <c r="EH211" i="30" s="1"/>
  <c r="EQ210" i="30"/>
  <c r="ER210" i="30" s="1"/>
  <c r="CQ210" i="30"/>
  <c r="CR210" i="30" s="1"/>
  <c r="EG210" i="30"/>
  <c r="EH210" i="30" s="1"/>
  <c r="BX209" i="30"/>
  <c r="BY209" i="30" s="1"/>
  <c r="GO208" i="30"/>
  <c r="GR208" i="30" s="1"/>
  <c r="GK208" i="30" s="1"/>
  <c r="GX208" i="30"/>
  <c r="HG208" i="30"/>
  <c r="HJ208" i="30" s="1"/>
  <c r="HC208" i="30" s="1"/>
  <c r="HD208" i="30" s="1"/>
  <c r="FP208" i="30"/>
  <c r="HP208" i="30"/>
  <c r="GB208" i="30"/>
  <c r="GK207" i="30"/>
  <c r="BO207" i="30"/>
  <c r="BF207" i="30" s="1"/>
  <c r="BL207" i="30"/>
  <c r="FQ207" i="30"/>
  <c r="FN207" i="30"/>
  <c r="HC207" i="30"/>
  <c r="HB207" i="30"/>
  <c r="GH206" i="30"/>
  <c r="EQ206" i="30"/>
  <c r="ER206" i="30" s="1"/>
  <c r="CQ206" i="30"/>
  <c r="CR206" i="30" s="1"/>
  <c r="DA206" i="30"/>
  <c r="DB206" i="30" s="1"/>
  <c r="BX205" i="30"/>
  <c r="BY205" i="30" s="1"/>
  <c r="GO204" i="30"/>
  <c r="GR204" i="30" s="1"/>
  <c r="GK204" i="30" s="1"/>
  <c r="GX204" i="30"/>
  <c r="HA204" i="30" s="1"/>
  <c r="GT204" i="30" s="1"/>
  <c r="GU204" i="30" s="1"/>
  <c r="HG204" i="30"/>
  <c r="FP204" i="30"/>
  <c r="HP204" i="30"/>
  <c r="GB204" i="30"/>
  <c r="DJ203" i="30"/>
  <c r="DL203" i="30" s="1"/>
  <c r="DO202" i="30"/>
  <c r="DP202" i="30" s="1"/>
  <c r="DQ202" i="30"/>
  <c r="DJ202" i="30" s="1"/>
  <c r="CM201" i="30"/>
  <c r="CI201" i="30"/>
  <c r="CL201" i="30"/>
  <c r="DO198" i="30"/>
  <c r="DP198" i="30" s="1"/>
  <c r="CM198" i="30"/>
  <c r="HK197" i="30"/>
  <c r="HM197" i="30" s="1"/>
  <c r="CM197" i="30"/>
  <c r="CI197" i="30"/>
  <c r="CL197" i="30"/>
  <c r="EG195" i="30"/>
  <c r="EH195" i="30" s="1"/>
  <c r="DO194" i="30"/>
  <c r="DP194" i="30" s="1"/>
  <c r="DQ194" i="30"/>
  <c r="DJ194" i="30" s="1"/>
  <c r="CM193" i="30"/>
  <c r="CI193" i="30"/>
  <c r="CL193" i="30"/>
  <c r="DO190" i="30"/>
  <c r="DP190" i="30" s="1"/>
  <c r="CM190" i="30"/>
  <c r="HK189" i="30"/>
  <c r="HM189" i="30" s="1"/>
  <c r="CM189" i="30"/>
  <c r="CI189" i="30"/>
  <c r="CL189" i="30"/>
  <c r="DO186" i="30"/>
  <c r="DP186" i="30" s="1"/>
  <c r="EQ183" i="30"/>
  <c r="EP183" i="30"/>
  <c r="CM183" i="30"/>
  <c r="CL183" i="30"/>
  <c r="CI183" i="30"/>
  <c r="EV202" i="30"/>
  <c r="EO202" i="30"/>
  <c r="EG202" i="30" s="1"/>
  <c r="EH202" i="30" s="1"/>
  <c r="HJ194" i="30"/>
  <c r="HC194" i="30" s="1"/>
  <c r="HD194" i="30" s="1"/>
  <c r="EL194" i="30"/>
  <c r="EO194" i="30" s="1"/>
  <c r="EG194" i="30" s="1"/>
  <c r="EH194" i="30" s="1"/>
  <c r="EO189" i="30"/>
  <c r="EG189" i="30" s="1"/>
  <c r="EH189" i="30" s="1"/>
  <c r="EQ188" i="30"/>
  <c r="ER188" i="30" s="1"/>
  <c r="CL186" i="30"/>
  <c r="CC186" i="30" s="1"/>
  <c r="CI186" i="30"/>
  <c r="HP184" i="30"/>
  <c r="GB184" i="30"/>
  <c r="FP184" i="30"/>
  <c r="GX184" i="30"/>
  <c r="GO184" i="30"/>
  <c r="HG184" i="30"/>
  <c r="BX182" i="30"/>
  <c r="BY182" i="30" s="1"/>
  <c r="CU180" i="30"/>
  <c r="CV180" i="30" s="1"/>
  <c r="FS174" i="30"/>
  <c r="FJ174" i="30" s="1"/>
  <c r="FN174" i="30"/>
  <c r="FQ174" i="30"/>
  <c r="BP173" i="30"/>
  <c r="BL173" i="30"/>
  <c r="BO173" i="30"/>
  <c r="DE172" i="30"/>
  <c r="DF172" i="30" s="1"/>
  <c r="GK171" i="30"/>
  <c r="GJ171" i="30"/>
  <c r="FJ171" i="30"/>
  <c r="DY171" i="30"/>
  <c r="EB171" i="30" s="1"/>
  <c r="BX169" i="30"/>
  <c r="BY169" i="30" s="1"/>
  <c r="EQ168" i="30"/>
  <c r="ER168" i="30" s="1"/>
  <c r="CQ168" i="30"/>
  <c r="CR168" i="30" s="1"/>
  <c r="EF167" i="30"/>
  <c r="FS166" i="30"/>
  <c r="FJ166" i="30" s="1"/>
  <c r="FN166" i="30"/>
  <c r="FQ166" i="30"/>
  <c r="CI162" i="30"/>
  <c r="CL162" i="30"/>
  <c r="DO161" i="30"/>
  <c r="DP161" i="30" s="1"/>
  <c r="CQ161" i="30"/>
  <c r="CR161" i="30" s="1"/>
  <c r="GU159" i="30"/>
  <c r="GT158" i="30"/>
  <c r="GJ157" i="30"/>
  <c r="FJ157" i="30"/>
  <c r="DY157" i="30"/>
  <c r="EB157" i="30" s="1"/>
  <c r="BX155" i="30"/>
  <c r="BY155" i="30" s="1"/>
  <c r="DE154" i="30"/>
  <c r="DF154" i="30" s="1"/>
  <c r="FV153" i="30"/>
  <c r="FX153" i="30" s="1"/>
  <c r="EF153" i="30"/>
  <c r="BX151" i="30"/>
  <c r="BY151" i="30" s="1"/>
  <c r="GJ149" i="30"/>
  <c r="GK149" i="30"/>
  <c r="DY149" i="30"/>
  <c r="EB149" i="30" s="1"/>
  <c r="EO199" i="30"/>
  <c r="EG199" i="30" s="1"/>
  <c r="EQ197" i="30"/>
  <c r="ER197" i="30" s="1"/>
  <c r="AN196" i="30"/>
  <c r="AP196" i="30" s="1"/>
  <c r="AO196" i="30" s="1"/>
  <c r="AT196" i="30" s="1"/>
  <c r="GR196" i="30"/>
  <c r="HA191" i="30"/>
  <c r="GT191" i="30" s="1"/>
  <c r="GU191" i="30" s="1"/>
  <c r="HJ191" i="30"/>
  <c r="HC191" i="30" s="1"/>
  <c r="EO187" i="30"/>
  <c r="EG187" i="30" s="1"/>
  <c r="EH187" i="30" s="1"/>
  <c r="AR184" i="30"/>
  <c r="AN184" i="30"/>
  <c r="AP184" i="30" s="1"/>
  <c r="AO184" i="30" s="1"/>
  <c r="AT184" i="30" s="1"/>
  <c r="EV184" i="30"/>
  <c r="DQ180" i="30"/>
  <c r="DJ180" i="30" s="1"/>
  <c r="DO180" i="30"/>
  <c r="DP180" i="30" s="1"/>
  <c r="HL180" i="30"/>
  <c r="DE180" i="30"/>
  <c r="DF180" i="30" s="1"/>
  <c r="GH180" i="30"/>
  <c r="GJ179" i="30"/>
  <c r="S178" i="30"/>
  <c r="FQ178" i="30"/>
  <c r="FU178" i="30" s="1"/>
  <c r="FK178" i="30" s="1"/>
  <c r="FL178" i="30" s="1"/>
  <c r="FN178" i="30"/>
  <c r="HC178" i="30"/>
  <c r="HD178" i="30" s="1"/>
  <c r="CL170" i="30"/>
  <c r="CC170" i="30" s="1"/>
  <c r="CI170" i="30"/>
  <c r="S170" i="30"/>
  <c r="HK166" i="30"/>
  <c r="HM166" i="30" s="1"/>
  <c r="BX164" i="30"/>
  <c r="BY164" i="30" s="1"/>
  <c r="BX162" i="30"/>
  <c r="BY162" i="30" s="1"/>
  <c r="BX160" i="30"/>
  <c r="BY160" i="30" s="1"/>
  <c r="DG210" i="30"/>
  <c r="CZ210" i="30" s="1"/>
  <c r="GR201" i="30"/>
  <c r="FU198" i="30"/>
  <c r="FK198" i="30" s="1"/>
  <c r="EL198" i="30"/>
  <c r="EO198" i="30" s="1"/>
  <c r="EG198" i="30" s="1"/>
  <c r="EH198" i="30" s="1"/>
  <c r="EO193" i="30"/>
  <c r="EG193" i="30" s="1"/>
  <c r="EH193" i="30" s="1"/>
  <c r="AS193" i="30"/>
  <c r="AR193" i="30"/>
  <c r="AN193" i="30"/>
  <c r="AP193" i="30" s="1"/>
  <c r="AO193" i="30" s="1"/>
  <c r="AT193" i="30" s="1"/>
  <c r="V190" i="30"/>
  <c r="GI190" i="30"/>
  <c r="BL182" i="30"/>
  <c r="BO182" i="30"/>
  <c r="AS182" i="30"/>
  <c r="BP182" i="30"/>
  <c r="GJ182" i="30"/>
  <c r="GD174" i="30"/>
  <c r="FV174" i="30" s="1"/>
  <c r="BL174" i="30"/>
  <c r="BO174" i="30"/>
  <c r="BF174" i="30" s="1"/>
  <c r="GD172" i="30"/>
  <c r="FV172" i="30" s="1"/>
  <c r="BL172" i="30"/>
  <c r="BO172" i="30"/>
  <c r="BF172" i="30" s="1"/>
  <c r="GD170" i="30"/>
  <c r="FV170" i="30" s="1"/>
  <c r="BL170" i="30"/>
  <c r="BO170" i="30"/>
  <c r="BF170" i="30" s="1"/>
  <c r="GD168" i="30"/>
  <c r="FV168" i="30" s="1"/>
  <c r="BL168" i="30"/>
  <c r="BO168" i="30"/>
  <c r="BF168" i="30" s="1"/>
  <c r="GD166" i="30"/>
  <c r="FV166" i="30" s="1"/>
  <c r="BL166" i="30"/>
  <c r="BO166" i="30"/>
  <c r="BF166" i="30" s="1"/>
  <c r="DO164" i="30"/>
  <c r="DP164" i="30" s="1"/>
  <c r="EQ164" i="30"/>
  <c r="ER164" i="30" s="1"/>
  <c r="CM162" i="30"/>
  <c r="CI161" i="30"/>
  <c r="CL161" i="30"/>
  <c r="CC161" i="30" s="1"/>
  <c r="DO160" i="30"/>
  <c r="DP160" i="30" s="1"/>
  <c r="FU159" i="30"/>
  <c r="FK159" i="30" s="1"/>
  <c r="FL159" i="30" s="1"/>
  <c r="GS158" i="30"/>
  <c r="EC158" i="30"/>
  <c r="DT158" i="30" s="1"/>
  <c r="DY158" i="30"/>
  <c r="EB158" i="30" s="1"/>
  <c r="GD156" i="30"/>
  <c r="FV156" i="30" s="1"/>
  <c r="GD154" i="30"/>
  <c r="FV154" i="30" s="1"/>
  <c r="V200" i="30"/>
  <c r="GI200" i="30"/>
  <c r="DA199" i="30"/>
  <c r="DB199" i="30" s="1"/>
  <c r="FU195" i="30"/>
  <c r="FK195" i="30" s="1"/>
  <c r="FL195" i="30" s="1"/>
  <c r="EQ193" i="30"/>
  <c r="ER193" i="30" s="1"/>
  <c r="AN192" i="30"/>
  <c r="AP192" i="30" s="1"/>
  <c r="AO192" i="30" s="1"/>
  <c r="AT192" i="30" s="1"/>
  <c r="GR192" i="30"/>
  <c r="CW188" i="30"/>
  <c r="CP188" i="30" s="1"/>
  <c r="AN188" i="30"/>
  <c r="AP188" i="30" s="1"/>
  <c r="AO188" i="30" s="1"/>
  <c r="AT188" i="30" s="1"/>
  <c r="EO188" i="30"/>
  <c r="EG188" i="30" s="1"/>
  <c r="EH188" i="30" s="1"/>
  <c r="GI185" i="30"/>
  <c r="FW185" i="30" s="1"/>
  <c r="FX185" i="30" s="1"/>
  <c r="HP182" i="30"/>
  <c r="GB182" i="30"/>
  <c r="FP182" i="30"/>
  <c r="GO182" i="30"/>
  <c r="HG182" i="30"/>
  <c r="HJ182" i="30" s="1"/>
  <c r="GX182" i="30"/>
  <c r="V182" i="30"/>
  <c r="HB180" i="30"/>
  <c r="HD180" i="30" s="1"/>
  <c r="GR180" i="30"/>
  <c r="GK180" i="30" s="1"/>
  <c r="GL180" i="30" s="1"/>
  <c r="BL178" i="30"/>
  <c r="BO178" i="30"/>
  <c r="BF178" i="30" s="1"/>
  <c r="DO174" i="30"/>
  <c r="DP174" i="30" s="1"/>
  <c r="DQ174" i="30"/>
  <c r="DJ174" i="30" s="1"/>
  <c r="HK173" i="30"/>
  <c r="HM173" i="30" s="1"/>
  <c r="DO172" i="30"/>
  <c r="DP172" i="30" s="1"/>
  <c r="DQ172" i="30"/>
  <c r="DJ172" i="30" s="1"/>
  <c r="CM172" i="30"/>
  <c r="HK171" i="30"/>
  <c r="HM171" i="30" s="1"/>
  <c r="GS169" i="30"/>
  <c r="DO168" i="30"/>
  <c r="DP168" i="30" s="1"/>
  <c r="CM167" i="30"/>
  <c r="CI167" i="30"/>
  <c r="CL167" i="30"/>
  <c r="GJ162" i="30"/>
  <c r="BX161" i="30"/>
  <c r="BY161" i="30" s="1"/>
  <c r="GH160" i="30"/>
  <c r="EQ160" i="30"/>
  <c r="ER160" i="30" s="1"/>
  <c r="HD159" i="30"/>
  <c r="DY159" i="30"/>
  <c r="EB159" i="30" s="1"/>
  <c r="FN158" i="30"/>
  <c r="FQ158" i="30"/>
  <c r="DO158" i="30"/>
  <c r="DP158" i="30" s="1"/>
  <c r="GT153" i="30"/>
  <c r="GS153" i="30"/>
  <c r="GS151" i="30"/>
  <c r="GS149" i="30"/>
  <c r="GI183" i="30"/>
  <c r="FW183" i="30" s="1"/>
  <c r="FX183" i="30" s="1"/>
  <c r="HK182" i="30"/>
  <c r="HM182" i="30" s="1"/>
  <c r="EV174" i="30"/>
  <c r="EQ173" i="30"/>
  <c r="ER173" i="30" s="1"/>
  <c r="EO171" i="30"/>
  <c r="EG171" i="30" s="1"/>
  <c r="EH171" i="30" s="1"/>
  <c r="AS171" i="30"/>
  <c r="AR171" i="30"/>
  <c r="AN171" i="30"/>
  <c r="AP171" i="30" s="1"/>
  <c r="AO171" i="30" s="1"/>
  <c r="AT171" i="30" s="1"/>
  <c r="EQ169" i="30"/>
  <c r="ER169" i="30" s="1"/>
  <c r="AN168" i="30"/>
  <c r="AP168" i="30" s="1"/>
  <c r="AO168" i="30" s="1"/>
  <c r="AT168" i="30" s="1"/>
  <c r="EC152" i="30"/>
  <c r="DT152" i="30" s="1"/>
  <c r="CU150" i="30"/>
  <c r="CV150" i="30" s="1"/>
  <c r="EQ147" i="30"/>
  <c r="ER147" i="30" s="1"/>
  <c r="GI147" i="30"/>
  <c r="FW147" i="30" s="1"/>
  <c r="GK146" i="30"/>
  <c r="GJ146" i="30"/>
  <c r="FN145" i="30"/>
  <c r="FQ145" i="30"/>
  <c r="FU145" i="30" s="1"/>
  <c r="GL143" i="30"/>
  <c r="EQ143" i="30"/>
  <c r="DY142" i="30"/>
  <c r="EB142" i="30" s="1"/>
  <c r="BX142" i="30"/>
  <c r="DE141" i="30"/>
  <c r="DF141" i="30" s="1"/>
  <c r="GK138" i="30"/>
  <c r="GJ138" i="30"/>
  <c r="FN137" i="30"/>
  <c r="FQ137" i="30"/>
  <c r="AN136" i="30"/>
  <c r="AP136" i="30" s="1"/>
  <c r="AO136" i="30" s="1"/>
  <c r="AT136" i="30" s="1"/>
  <c r="EQ135" i="30"/>
  <c r="ER135" i="30" s="1"/>
  <c r="DY134" i="30"/>
  <c r="EB134" i="30" s="1"/>
  <c r="BZ134" i="30"/>
  <c r="BX134" i="30"/>
  <c r="BY134" i="30" s="1"/>
  <c r="DE133" i="30"/>
  <c r="DF133" i="30" s="1"/>
  <c r="HD132" i="30"/>
  <c r="BP132" i="30"/>
  <c r="BL132" i="30"/>
  <c r="BO132" i="30"/>
  <c r="GJ130" i="30"/>
  <c r="DY130" i="30"/>
  <c r="EB130" i="30" s="1"/>
  <c r="GK128" i="30"/>
  <c r="GJ128" i="30"/>
  <c r="DY128" i="30"/>
  <c r="EB128" i="30" s="1"/>
  <c r="EO167" i="30"/>
  <c r="EG167" i="30" s="1"/>
  <c r="AS167" i="30"/>
  <c r="AN167" i="30"/>
  <c r="AP167" i="30" s="1"/>
  <c r="AO167" i="30" s="1"/>
  <c r="AT167" i="30" s="1"/>
  <c r="EO157" i="30"/>
  <c r="EG157" i="30" s="1"/>
  <c r="EH157" i="30" s="1"/>
  <c r="GK150" i="30"/>
  <c r="EQ149" i="30"/>
  <c r="ER149" i="30" s="1"/>
  <c r="DO147" i="30"/>
  <c r="DP147" i="30" s="1"/>
  <c r="FS145" i="30"/>
  <c r="FJ145" i="30" s="1"/>
  <c r="EO145" i="30"/>
  <c r="FU143" i="30"/>
  <c r="CL143" i="30"/>
  <c r="CC143" i="30" s="1"/>
  <c r="CI143" i="30"/>
  <c r="AS142" i="30"/>
  <c r="CL141" i="30"/>
  <c r="CI141" i="30"/>
  <c r="AS140" i="30"/>
  <c r="FS139" i="30"/>
  <c r="FJ139" i="30" s="1"/>
  <c r="CL139" i="30"/>
  <c r="CI139" i="30"/>
  <c r="FU137" i="30"/>
  <c r="CL137" i="30"/>
  <c r="CI137" i="30"/>
  <c r="AS136" i="30"/>
  <c r="S135" i="30"/>
  <c r="DO134" i="30"/>
  <c r="DP134" i="30" s="1"/>
  <c r="GT133" i="30"/>
  <c r="GI133" i="30"/>
  <c r="CU133" i="30"/>
  <c r="CV133" i="30" s="1"/>
  <c r="EO131" i="30"/>
  <c r="DO130" i="30"/>
  <c r="DP130" i="30" s="1"/>
  <c r="EO129" i="30"/>
  <c r="DO128" i="30"/>
  <c r="DP128" i="30" s="1"/>
  <c r="GI179" i="30"/>
  <c r="EV179" i="30"/>
  <c r="EL166" i="30"/>
  <c r="EO166" i="30" s="1"/>
  <c r="EG166" i="30" s="1"/>
  <c r="EH166" i="30" s="1"/>
  <c r="HK150" i="30"/>
  <c r="HM150" i="30" s="1"/>
  <c r="FQ150" i="30"/>
  <c r="FN150" i="30"/>
  <c r="HC150" i="30"/>
  <c r="EC148" i="30"/>
  <c r="DT148" i="30" s="1"/>
  <c r="GJ147" i="30"/>
  <c r="DE147" i="30"/>
  <c r="DF147" i="30" s="1"/>
  <c r="AN147" i="30"/>
  <c r="AP147" i="30" s="1"/>
  <c r="AO147" i="30" s="1"/>
  <c r="AT147" i="30" s="1"/>
  <c r="DY147" i="30"/>
  <c r="EB147" i="30" s="1"/>
  <c r="GK147" i="30"/>
  <c r="GD145" i="30"/>
  <c r="FV145" i="30" s="1"/>
  <c r="DY145" i="30"/>
  <c r="EB145" i="30" s="1"/>
  <c r="AN145" i="30"/>
  <c r="AP145" i="30" s="1"/>
  <c r="AO145" i="30" s="1"/>
  <c r="AT145" i="30" s="1"/>
  <c r="EC143" i="30"/>
  <c r="DT143" i="30" s="1"/>
  <c r="DY143" i="30"/>
  <c r="EB143" i="30" s="1"/>
  <c r="AN143" i="30"/>
  <c r="AP143" i="30" s="1"/>
  <c r="AO143" i="30" s="1"/>
  <c r="AT143" i="30" s="1"/>
  <c r="GD141" i="30"/>
  <c r="DY141" i="30"/>
  <c r="EB141" i="30" s="1"/>
  <c r="HD139" i="30"/>
  <c r="BX137" i="30"/>
  <c r="BY137" i="30" s="1"/>
  <c r="GK135" i="30"/>
  <c r="GL135" i="30" s="1"/>
  <c r="BL135" i="30"/>
  <c r="BO135" i="30"/>
  <c r="BF135" i="30" s="1"/>
  <c r="GK133" i="30"/>
  <c r="GL133" i="30" s="1"/>
  <c r="BL133" i="30"/>
  <c r="BO133" i="30"/>
  <c r="BF133" i="30" s="1"/>
  <c r="GI181" i="30"/>
  <c r="FW181" i="30" s="1"/>
  <c r="FX181" i="30" s="1"/>
  <c r="EO173" i="30"/>
  <c r="EG173" i="30" s="1"/>
  <c r="EH173" i="30" s="1"/>
  <c r="EO169" i="30"/>
  <c r="EG169" i="30" s="1"/>
  <c r="EH169" i="30" s="1"/>
  <c r="AS169" i="30"/>
  <c r="AN169" i="30"/>
  <c r="AP169" i="30" s="1"/>
  <c r="AO169" i="30" s="1"/>
  <c r="AT169" i="30" s="1"/>
  <c r="HK156" i="30"/>
  <c r="HM156" i="30" s="1"/>
  <c r="HJ155" i="30"/>
  <c r="HC155" i="30" s="1"/>
  <c r="HD155" i="30" s="1"/>
  <c r="DO152" i="30"/>
  <c r="DP152" i="30" s="1"/>
  <c r="HL152" i="30"/>
  <c r="HM152" i="30" s="1"/>
  <c r="FQ152" i="30"/>
  <c r="FN152" i="30"/>
  <c r="FS152" i="30"/>
  <c r="FJ152" i="30" s="1"/>
  <c r="BX150" i="30"/>
  <c r="EO148" i="30"/>
  <c r="EG148" i="30" s="1"/>
  <c r="EH148" i="30" s="1"/>
  <c r="GT146" i="30"/>
  <c r="GU146" i="30" s="1"/>
  <c r="HL145" i="30"/>
  <c r="GS145" i="30"/>
  <c r="AS145" i="30"/>
  <c r="HK144" i="30"/>
  <c r="CU144" i="30"/>
  <c r="CV144" i="30" s="1"/>
  <c r="HA143" i="30"/>
  <c r="FU142" i="30"/>
  <c r="EO142" i="30"/>
  <c r="S142" i="30"/>
  <c r="FU140" i="30"/>
  <c r="EO140" i="30"/>
  <c r="S140" i="30"/>
  <c r="FU138" i="30"/>
  <c r="EO138" i="30"/>
  <c r="S138" i="30"/>
  <c r="DO137" i="30"/>
  <c r="DP137" i="30" s="1"/>
  <c r="CM137" i="30"/>
  <c r="CI136" i="30"/>
  <c r="CL136" i="30"/>
  <c r="GT134" i="30"/>
  <c r="AM134" i="30"/>
  <c r="AQ134" i="30" s="1"/>
  <c r="HL133" i="30"/>
  <c r="HM133" i="30" s="1"/>
  <c r="GS133" i="30"/>
  <c r="GU133" i="30" s="1"/>
  <c r="CU132" i="30"/>
  <c r="CV132" i="30" s="1"/>
  <c r="CI130" i="30"/>
  <c r="CL130" i="30"/>
  <c r="DY121" i="30"/>
  <c r="EB121" i="30" s="1"/>
  <c r="HJ151" i="30"/>
  <c r="HC151" i="30" s="1"/>
  <c r="HD151" i="30" s="1"/>
  <c r="EO128" i="30"/>
  <c r="CL127" i="30"/>
  <c r="CC127" i="30" s="1"/>
  <c r="CI127" i="30"/>
  <c r="GT127" i="30"/>
  <c r="GU127" i="30" s="1"/>
  <c r="FQ127" i="30"/>
  <c r="FN127" i="30"/>
  <c r="HC127" i="30"/>
  <c r="HD127" i="30" s="1"/>
  <c r="BX126" i="30"/>
  <c r="BY126" i="30" s="1"/>
  <c r="DE124" i="30"/>
  <c r="DF124" i="30" s="1"/>
  <c r="DO123" i="30"/>
  <c r="DP123" i="30" s="1"/>
  <c r="FA122" i="30"/>
  <c r="FB122" i="30" s="1"/>
  <c r="EQ122" i="30"/>
  <c r="ER122" i="30" s="1"/>
  <c r="FU121" i="30"/>
  <c r="CI119" i="30"/>
  <c r="CL119" i="30"/>
  <c r="CC119" i="30" s="1"/>
  <c r="CI117" i="30"/>
  <c r="CL117" i="30"/>
  <c r="CC117" i="30" s="1"/>
  <c r="CI115" i="30"/>
  <c r="CL115" i="30"/>
  <c r="CC115" i="30" s="1"/>
  <c r="CI113" i="30"/>
  <c r="CL113" i="30"/>
  <c r="CC113" i="30" s="1"/>
  <c r="CI111" i="30"/>
  <c r="CL111" i="30"/>
  <c r="CC111" i="30" s="1"/>
  <c r="CI109" i="30"/>
  <c r="CL109" i="30"/>
  <c r="CC109" i="30" s="1"/>
  <c r="CI107" i="30"/>
  <c r="CL107" i="30"/>
  <c r="CC107" i="30" s="1"/>
  <c r="CI105" i="30"/>
  <c r="CL105" i="30"/>
  <c r="CC105" i="30" s="1"/>
  <c r="CI103" i="30"/>
  <c r="CL103" i="30"/>
  <c r="CC103" i="30" s="1"/>
  <c r="CI101" i="30"/>
  <c r="CL101" i="30"/>
  <c r="CC101" i="30" s="1"/>
  <c r="CI99" i="30"/>
  <c r="CL99" i="30"/>
  <c r="CC99" i="30" s="1"/>
  <c r="GU96" i="30"/>
  <c r="GH140" i="30"/>
  <c r="GK129" i="30"/>
  <c r="GL129" i="30" s="1"/>
  <c r="BO125" i="30"/>
  <c r="BF125" i="30" s="1"/>
  <c r="DO122" i="30"/>
  <c r="DP122" i="30" s="1"/>
  <c r="GT121" i="30"/>
  <c r="HJ121" i="30"/>
  <c r="HC121" i="30" s="1"/>
  <c r="HD121" i="30" s="1"/>
  <c r="BZ119" i="30"/>
  <c r="BS119" i="30" s="1"/>
  <c r="BX119" i="30"/>
  <c r="BY119" i="30" s="1"/>
  <c r="BX117" i="30"/>
  <c r="BY117" i="30" s="1"/>
  <c r="BX115" i="30"/>
  <c r="BY115" i="30" s="1"/>
  <c r="BX113" i="30"/>
  <c r="BY113" i="30" s="1"/>
  <c r="BX111" i="30"/>
  <c r="BY111" i="30" s="1"/>
  <c r="HD109" i="30"/>
  <c r="BX109" i="30"/>
  <c r="BY109" i="30" s="1"/>
  <c r="BX107" i="30"/>
  <c r="BY107" i="30" s="1"/>
  <c r="HD105" i="30"/>
  <c r="BX105" i="30"/>
  <c r="BY105" i="30" s="1"/>
  <c r="BZ103" i="30"/>
  <c r="BS103" i="30" s="1"/>
  <c r="BX103" i="30"/>
  <c r="BY103" i="30" s="1"/>
  <c r="BX101" i="30"/>
  <c r="BY101" i="30" s="1"/>
  <c r="BX99" i="30"/>
  <c r="BY99" i="30" s="1"/>
  <c r="GH136" i="30"/>
  <c r="DO129" i="30"/>
  <c r="DP129" i="30" s="1"/>
  <c r="DQ129" i="30"/>
  <c r="DJ129" i="30" s="1"/>
  <c r="HL129" i="30"/>
  <c r="DO126" i="30"/>
  <c r="DP126" i="30" s="1"/>
  <c r="EO125" i="30"/>
  <c r="EG125" i="30" s="1"/>
  <c r="EH125" i="30" s="1"/>
  <c r="FQ124" i="30"/>
  <c r="FN124" i="30"/>
  <c r="HC123" i="30"/>
  <c r="HD123" i="30" s="1"/>
  <c r="GH122" i="30"/>
  <c r="BX122" i="30"/>
  <c r="BY122" i="30" s="1"/>
  <c r="HK120" i="30"/>
  <c r="HM120" i="30" s="1"/>
  <c r="BP120" i="30"/>
  <c r="DO119" i="30"/>
  <c r="DP119" i="30" s="1"/>
  <c r="EO118" i="30"/>
  <c r="DO117" i="30"/>
  <c r="DP117" i="30" s="1"/>
  <c r="EO116" i="30"/>
  <c r="EG116" i="30" s="1"/>
  <c r="DO115" i="30"/>
  <c r="DP115" i="30" s="1"/>
  <c r="EO114" i="30"/>
  <c r="DO113" i="30"/>
  <c r="DP113" i="30" s="1"/>
  <c r="EO112" i="30"/>
  <c r="EG112" i="30" s="1"/>
  <c r="DO111" i="30"/>
  <c r="DP111" i="30" s="1"/>
  <c r="EO110" i="30"/>
  <c r="DO109" i="30"/>
  <c r="DP109" i="30" s="1"/>
  <c r="EO108" i="30"/>
  <c r="EG108" i="30" s="1"/>
  <c r="DO107" i="30"/>
  <c r="DP107" i="30" s="1"/>
  <c r="EO106" i="30"/>
  <c r="DO105" i="30"/>
  <c r="DP105" i="30" s="1"/>
  <c r="EO104" i="30"/>
  <c r="EG104" i="30" s="1"/>
  <c r="DO103" i="30"/>
  <c r="DP103" i="30" s="1"/>
  <c r="EO102" i="30"/>
  <c r="DO101" i="30"/>
  <c r="DP101" i="30" s="1"/>
  <c r="EO100" i="30"/>
  <c r="EG100" i="30" s="1"/>
  <c r="DO99" i="30"/>
  <c r="DP99" i="30" s="1"/>
  <c r="CM96" i="30"/>
  <c r="CI96" i="30"/>
  <c r="CL96" i="30"/>
  <c r="GH144" i="30"/>
  <c r="BX131" i="30"/>
  <c r="BY131" i="30" s="1"/>
  <c r="GR130" i="30"/>
  <c r="GK130" i="30" s="1"/>
  <c r="FU130" i="30"/>
  <c r="FK130" i="30" s="1"/>
  <c r="FL130" i="30" s="1"/>
  <c r="EQ126" i="30"/>
  <c r="ER126" i="30" s="1"/>
  <c r="GK125" i="30"/>
  <c r="S125" i="30"/>
  <c r="GU125" i="30"/>
  <c r="GJ122" i="30"/>
  <c r="BL122" i="30"/>
  <c r="BO122" i="30"/>
  <c r="BF122" i="30" s="1"/>
  <c r="FU122" i="30"/>
  <c r="FK122" i="30" s="1"/>
  <c r="FL122" i="30" s="1"/>
  <c r="GI121" i="30"/>
  <c r="FW121" i="30" s="1"/>
  <c r="FX121" i="30" s="1"/>
  <c r="EQ121" i="30"/>
  <c r="ER121" i="30" s="1"/>
  <c r="EG121" i="30"/>
  <c r="EH121" i="30" s="1"/>
  <c r="CQ121" i="30"/>
  <c r="CR121" i="30" s="1"/>
  <c r="FK121" i="30"/>
  <c r="FL121" i="30" s="1"/>
  <c r="GD120" i="30"/>
  <c r="FV120" i="30" s="1"/>
  <c r="HP120" i="30"/>
  <c r="GB120" i="30"/>
  <c r="GI120" i="30" s="1"/>
  <c r="FP120" i="30"/>
  <c r="GX120" i="30"/>
  <c r="HA120" i="30" s="1"/>
  <c r="GT120" i="30" s="1"/>
  <c r="GU120" i="30" s="1"/>
  <c r="HG120" i="30"/>
  <c r="HJ120" i="30" s="1"/>
  <c r="EV120" i="30"/>
  <c r="GO120" i="30"/>
  <c r="GR120" i="30" s="1"/>
  <c r="GK120" i="30" s="1"/>
  <c r="GL120" i="30" s="1"/>
  <c r="HD118" i="30"/>
  <c r="DY118" i="30"/>
  <c r="EB118" i="30" s="1"/>
  <c r="HL116" i="30"/>
  <c r="HM116" i="30" s="1"/>
  <c r="EF116" i="30"/>
  <c r="GJ115" i="30"/>
  <c r="HD114" i="30"/>
  <c r="DY114" i="30"/>
  <c r="HL112" i="30"/>
  <c r="HM112" i="30" s="1"/>
  <c r="EF112" i="30"/>
  <c r="GJ111" i="30"/>
  <c r="HD110" i="30"/>
  <c r="DY110" i="30"/>
  <c r="EB110" i="30" s="1"/>
  <c r="HL108" i="30"/>
  <c r="HM108" i="30" s="1"/>
  <c r="EF108" i="30"/>
  <c r="GJ107" i="30"/>
  <c r="HD106" i="30"/>
  <c r="DY106" i="30"/>
  <c r="EB106" i="30" s="1"/>
  <c r="HL104" i="30"/>
  <c r="HM104" i="30" s="1"/>
  <c r="EF104" i="30"/>
  <c r="GJ103" i="30"/>
  <c r="HD102" i="30"/>
  <c r="DY102" i="30"/>
  <c r="EB102" i="30" s="1"/>
  <c r="HL100" i="30"/>
  <c r="HM100" i="30" s="1"/>
  <c r="EF100" i="30"/>
  <c r="GJ99" i="30"/>
  <c r="GK98" i="30"/>
  <c r="GJ98" i="30"/>
  <c r="DY98" i="30"/>
  <c r="EB98" i="30" s="1"/>
  <c r="BX96" i="30"/>
  <c r="BY96" i="30" s="1"/>
  <c r="EF94" i="30"/>
  <c r="BX92" i="30"/>
  <c r="BY92" i="30" s="1"/>
  <c r="GK90" i="30"/>
  <c r="HK90" i="30"/>
  <c r="HM90" i="30" s="1"/>
  <c r="GJ90" i="30"/>
  <c r="DY90" i="30"/>
  <c r="EB90" i="30" s="1"/>
  <c r="BX88" i="30"/>
  <c r="BY88" i="30" s="1"/>
  <c r="DY86" i="30"/>
  <c r="EB86" i="30" s="1"/>
  <c r="EC123" i="30"/>
  <c r="DT123" i="30" s="1"/>
  <c r="EQ116" i="30"/>
  <c r="ER116" i="30" s="1"/>
  <c r="EQ112" i="30"/>
  <c r="ER112" i="30" s="1"/>
  <c r="EQ108" i="30"/>
  <c r="ER108" i="30" s="1"/>
  <c r="EQ104" i="30"/>
  <c r="ER104" i="30" s="1"/>
  <c r="EQ100" i="30"/>
  <c r="ER100" i="30" s="1"/>
  <c r="DO95" i="30"/>
  <c r="DP95" i="30" s="1"/>
  <c r="CI93" i="30"/>
  <c r="CL93" i="30"/>
  <c r="GJ92" i="30"/>
  <c r="DG88" i="30"/>
  <c r="DF88" i="30"/>
  <c r="DE87" i="30"/>
  <c r="DF87" i="30" s="1"/>
  <c r="FZ87" i="30"/>
  <c r="GI87" i="30" s="1"/>
  <c r="GD87" i="30"/>
  <c r="FV87" i="30" s="1"/>
  <c r="ER85" i="30"/>
  <c r="EC125" i="30"/>
  <c r="DT125" i="30" s="1"/>
  <c r="GR124" i="30"/>
  <c r="AS98" i="30"/>
  <c r="AN98" i="30"/>
  <c r="AP98" i="30" s="1"/>
  <c r="AO98" i="30" s="1"/>
  <c r="AT98" i="30" s="1"/>
  <c r="BM97" i="30"/>
  <c r="DO93" i="30"/>
  <c r="DP93" i="30" s="1"/>
  <c r="GT93" i="30"/>
  <c r="GU93" i="30" s="1"/>
  <c r="GR92" i="30"/>
  <c r="GR89" i="30"/>
  <c r="FU126" i="30"/>
  <c r="FK126" i="30" s="1"/>
  <c r="FL126" i="30" s="1"/>
  <c r="DG121" i="30"/>
  <c r="CZ121" i="30" s="1"/>
  <c r="HA117" i="30"/>
  <c r="FU115" i="30"/>
  <c r="DQ114" i="30"/>
  <c r="GR113" i="30"/>
  <c r="EO113" i="30"/>
  <c r="EG113" i="30" s="1"/>
  <c r="EH113" i="30" s="1"/>
  <c r="HA109" i="30"/>
  <c r="FU107" i="30"/>
  <c r="DQ106" i="30"/>
  <c r="GR105" i="30"/>
  <c r="EO105" i="30"/>
  <c r="EG105" i="30" s="1"/>
  <c r="EH105" i="30" s="1"/>
  <c r="HA101" i="30"/>
  <c r="FU99" i="30"/>
  <c r="DQ98" i="30"/>
  <c r="AS96" i="30"/>
  <c r="AN96" i="30"/>
  <c r="AP96" i="30" s="1"/>
  <c r="AO96" i="30" s="1"/>
  <c r="AT96" i="30" s="1"/>
  <c r="GR95" i="30"/>
  <c r="CI92" i="30"/>
  <c r="CM92" i="30"/>
  <c r="CL92" i="30"/>
  <c r="HL92" i="30"/>
  <c r="HM92" i="30" s="1"/>
  <c r="S91" i="30"/>
  <c r="FQ91" i="30"/>
  <c r="FN91" i="30"/>
  <c r="HC91" i="30"/>
  <c r="HD91" i="30" s="1"/>
  <c r="HD89" i="30"/>
  <c r="EO86" i="30"/>
  <c r="EG86" i="30" s="1"/>
  <c r="EH86" i="30" s="1"/>
  <c r="DA86" i="30"/>
  <c r="DB86" i="30" s="1"/>
  <c r="FW86" i="30"/>
  <c r="EQ86" i="30"/>
  <c r="ER86" i="30" s="1"/>
  <c r="CQ86" i="30"/>
  <c r="CR86" i="30" s="1"/>
  <c r="EO85" i="30"/>
  <c r="EG85" i="30" s="1"/>
  <c r="EH85" i="30" s="1"/>
  <c r="DO84" i="30"/>
  <c r="DP84" i="30" s="1"/>
  <c r="EO83" i="30"/>
  <c r="EG83" i="30" s="1"/>
  <c r="EH83" i="30" s="1"/>
  <c r="DO82" i="30"/>
  <c r="DP82" i="30" s="1"/>
  <c r="DQ82" i="30"/>
  <c r="DJ82" i="30" s="1"/>
  <c r="GS80" i="30"/>
  <c r="CM77" i="30"/>
  <c r="CI77" i="30"/>
  <c r="CL77" i="30"/>
  <c r="EO75" i="30"/>
  <c r="EG75" i="30" s="1"/>
  <c r="EH75" i="30" s="1"/>
  <c r="DO74" i="30"/>
  <c r="DP74" i="30" s="1"/>
  <c r="GS72" i="30"/>
  <c r="CM69" i="30"/>
  <c r="CI69" i="30"/>
  <c r="CL69" i="30"/>
  <c r="EO67" i="30"/>
  <c r="EG67" i="30" s="1"/>
  <c r="EH67" i="30" s="1"/>
  <c r="DO66" i="30"/>
  <c r="DP66" i="30" s="1"/>
  <c r="GS64" i="30"/>
  <c r="CM61" i="30"/>
  <c r="CI61" i="30"/>
  <c r="CL61" i="30"/>
  <c r="EO59" i="30"/>
  <c r="EG59" i="30" s="1"/>
  <c r="EH59" i="30" s="1"/>
  <c r="DO58" i="30"/>
  <c r="DP58" i="30" s="1"/>
  <c r="GS56" i="30"/>
  <c r="CM53" i="30"/>
  <c r="CI53" i="30"/>
  <c r="CL53" i="30"/>
  <c r="DO97" i="30"/>
  <c r="DP97" i="30" s="1"/>
  <c r="HL97" i="30"/>
  <c r="GI94" i="30"/>
  <c r="FW94" i="30" s="1"/>
  <c r="FX94" i="30" s="1"/>
  <c r="HA94" i="30"/>
  <c r="GT94" i="30" s="1"/>
  <c r="S92" i="30"/>
  <c r="DK92" i="30"/>
  <c r="DL92" i="30" s="1"/>
  <c r="FW92" i="30"/>
  <c r="FX92" i="30" s="1"/>
  <c r="EQ92" i="30"/>
  <c r="ER92" i="30" s="1"/>
  <c r="EC91" i="30"/>
  <c r="DT91" i="30" s="1"/>
  <c r="DY91" i="30"/>
  <c r="EB91" i="30" s="1"/>
  <c r="BX91" i="30"/>
  <c r="BY91" i="30" s="1"/>
  <c r="HK89" i="30"/>
  <c r="HM89" i="30" s="1"/>
  <c r="FU89" i="30"/>
  <c r="FK89" i="30" s="1"/>
  <c r="DE89" i="30"/>
  <c r="DF89" i="30" s="1"/>
  <c r="GD89" i="30"/>
  <c r="FV89" i="30" s="1"/>
  <c r="FZ89" i="30"/>
  <c r="HB87" i="30"/>
  <c r="HD87" i="30" s="1"/>
  <c r="FW85" i="30"/>
  <c r="DY85" i="30"/>
  <c r="EB85" i="30" s="1"/>
  <c r="GJ84" i="30"/>
  <c r="HD83" i="30"/>
  <c r="EC83" i="30"/>
  <c r="DY83" i="30"/>
  <c r="EB83" i="30" s="1"/>
  <c r="HL81" i="30"/>
  <c r="GJ80" i="30"/>
  <c r="HD79" i="30"/>
  <c r="DY79" i="30"/>
  <c r="HL77" i="30"/>
  <c r="GJ76" i="30"/>
  <c r="HD75" i="30"/>
  <c r="DY75" i="30"/>
  <c r="EB75" i="30" s="1"/>
  <c r="HL73" i="30"/>
  <c r="GJ72" i="30"/>
  <c r="HD71" i="30"/>
  <c r="DY71" i="30"/>
  <c r="EB71" i="30" s="1"/>
  <c r="HL69" i="30"/>
  <c r="GJ68" i="30"/>
  <c r="HD67" i="30"/>
  <c r="DY67" i="30"/>
  <c r="EB67" i="30" s="1"/>
  <c r="HL65" i="30"/>
  <c r="GJ64" i="30"/>
  <c r="HD63" i="30"/>
  <c r="DY63" i="30"/>
  <c r="EB63" i="30" s="1"/>
  <c r="HL61" i="30"/>
  <c r="GJ60" i="30"/>
  <c r="HD59" i="30"/>
  <c r="DY59" i="30"/>
  <c r="EB59" i="30" s="1"/>
  <c r="HL57" i="30"/>
  <c r="GJ56" i="30"/>
  <c r="HD55" i="30"/>
  <c r="DY55" i="30"/>
  <c r="EB55" i="30" s="1"/>
  <c r="GK53" i="30"/>
  <c r="GJ53" i="30"/>
  <c r="FL53" i="30"/>
  <c r="DY53" i="30"/>
  <c r="EB53" i="30" s="1"/>
  <c r="HD51" i="30"/>
  <c r="BX51" i="30"/>
  <c r="BY51" i="30" s="1"/>
  <c r="BX47" i="30"/>
  <c r="BY47" i="30" s="1"/>
  <c r="HK45" i="30"/>
  <c r="HM45" i="30" s="1"/>
  <c r="GJ45" i="30"/>
  <c r="DY45" i="30"/>
  <c r="EB45" i="30" s="1"/>
  <c r="BX43" i="30"/>
  <c r="BY43" i="30" s="1"/>
  <c r="DY41" i="30"/>
  <c r="EB41" i="30" s="1"/>
  <c r="BX39" i="30"/>
  <c r="BY39" i="30" s="1"/>
  <c r="DQ83" i="30"/>
  <c r="FU80" i="30"/>
  <c r="DG79" i="30"/>
  <c r="HK77" i="30"/>
  <c r="DQ67" i="30"/>
  <c r="FU64" i="30"/>
  <c r="DG63" i="30"/>
  <c r="HK61" i="30"/>
  <c r="HM61" i="30" s="1"/>
  <c r="EQ53" i="30"/>
  <c r="ER53" i="30" s="1"/>
  <c r="DY52" i="30"/>
  <c r="EB52" i="30" s="1"/>
  <c r="DE48" i="30"/>
  <c r="DF48" i="30" s="1"/>
  <c r="HP44" i="30"/>
  <c r="GB44" i="30"/>
  <c r="GI44" i="30" s="1"/>
  <c r="FW44" i="30" s="1"/>
  <c r="FX44" i="30" s="1"/>
  <c r="FP44" i="30"/>
  <c r="FU44" i="30" s="1"/>
  <c r="FK44" i="30" s="1"/>
  <c r="GO44" i="30"/>
  <c r="GX44" i="30"/>
  <c r="HA44" i="30" s="1"/>
  <c r="GT44" i="30" s="1"/>
  <c r="HG44" i="30"/>
  <c r="GK42" i="30"/>
  <c r="DQ42" i="30"/>
  <c r="DJ42" i="30" s="1"/>
  <c r="DO42" i="30"/>
  <c r="DP42" i="30" s="1"/>
  <c r="FS42" i="30"/>
  <c r="FJ42" i="30" s="1"/>
  <c r="FN42" i="30"/>
  <c r="FQ42" i="30"/>
  <c r="FS38" i="30"/>
  <c r="FJ38" i="30" s="1"/>
  <c r="FN38" i="30"/>
  <c r="FQ38" i="30"/>
  <c r="DU38" i="30"/>
  <c r="DV38" i="30" s="1"/>
  <c r="EG38" i="30"/>
  <c r="EH38" i="30" s="1"/>
  <c r="EQ38" i="30"/>
  <c r="ER38" i="30" s="1"/>
  <c r="CQ38" i="30"/>
  <c r="CR38" i="30" s="1"/>
  <c r="BX37" i="30"/>
  <c r="BY37" i="30" s="1"/>
  <c r="GJ35" i="30"/>
  <c r="DY35" i="30"/>
  <c r="EB35" i="30" s="1"/>
  <c r="FS34" i="30"/>
  <c r="FJ34" i="30" s="1"/>
  <c r="FN34" i="30"/>
  <c r="FQ34" i="30"/>
  <c r="EG34" i="30"/>
  <c r="EH34" i="30" s="1"/>
  <c r="EQ34" i="30"/>
  <c r="ER34" i="30" s="1"/>
  <c r="BX33" i="30"/>
  <c r="BY33" i="30" s="1"/>
  <c r="GJ31" i="30"/>
  <c r="EC31" i="30"/>
  <c r="DY31" i="30"/>
  <c r="EB31" i="30" s="1"/>
  <c r="FS30" i="30"/>
  <c r="FJ30" i="30" s="1"/>
  <c r="FN30" i="30"/>
  <c r="FQ30" i="30"/>
  <c r="DU30" i="30"/>
  <c r="DV30" i="30" s="1"/>
  <c r="EG30" i="30"/>
  <c r="EH30" i="30" s="1"/>
  <c r="EQ30" i="30"/>
  <c r="ER30" i="30" s="1"/>
  <c r="CQ30" i="30"/>
  <c r="CR30" i="30" s="1"/>
  <c r="BX29" i="30"/>
  <c r="BY29" i="30" s="1"/>
  <c r="GJ27" i="30"/>
  <c r="DY27" i="30"/>
  <c r="EB27" i="30" s="1"/>
  <c r="FS26" i="30"/>
  <c r="FJ26" i="30" s="1"/>
  <c r="FN26" i="30"/>
  <c r="FQ26" i="30"/>
  <c r="EG26" i="30"/>
  <c r="EH26" i="30" s="1"/>
  <c r="EQ26" i="30"/>
  <c r="ER26" i="30" s="1"/>
  <c r="CQ26" i="30"/>
  <c r="CR26" i="30" s="1"/>
  <c r="DE25" i="30"/>
  <c r="DF25" i="30" s="1"/>
  <c r="GK23" i="30"/>
  <c r="GL23" i="30" s="1"/>
  <c r="EQ22" i="30"/>
  <c r="ER22" i="30" s="1"/>
  <c r="CQ22" i="30"/>
  <c r="CR22" i="30" s="1"/>
  <c r="FA22" i="30"/>
  <c r="FB22" i="30" s="1"/>
  <c r="EG22" i="30"/>
  <c r="EH22" i="30" s="1"/>
  <c r="DG21" i="30"/>
  <c r="CZ21" i="30" s="1"/>
  <c r="DE21" i="30"/>
  <c r="DF21" i="30" s="1"/>
  <c r="EQ17" i="30"/>
  <c r="ER17" i="30" s="1"/>
  <c r="EQ15" i="30"/>
  <c r="ER15" i="30" s="1"/>
  <c r="EG15" i="30"/>
  <c r="EH15" i="30" s="1"/>
  <c r="CU16" i="30"/>
  <c r="CV16" i="30" s="1"/>
  <c r="GL15" i="30"/>
  <c r="DG92" i="30"/>
  <c r="CZ92" i="30" s="1"/>
  <c r="GR82" i="30"/>
  <c r="GK82" i="30" s="1"/>
  <c r="EO82" i="30"/>
  <c r="EG82" i="30" s="1"/>
  <c r="EH82" i="30" s="1"/>
  <c r="EQ79" i="30"/>
  <c r="ER79" i="30" s="1"/>
  <c r="DG73" i="30"/>
  <c r="HA66" i="30"/>
  <c r="GT66" i="30" s="1"/>
  <c r="HK62" i="30"/>
  <c r="HM62" i="30" s="1"/>
  <c r="DO54" i="30"/>
  <c r="DP54" i="30" s="1"/>
  <c r="AN54" i="30"/>
  <c r="AP54" i="30" s="1"/>
  <c r="AO54" i="30" s="1"/>
  <c r="AT54" i="30" s="1"/>
  <c r="DE52" i="30"/>
  <c r="DF52" i="30" s="1"/>
  <c r="CW52" i="30"/>
  <c r="CP52" i="30" s="1"/>
  <c r="CU52" i="30"/>
  <c r="CV52" i="30" s="1"/>
  <c r="DE50" i="30"/>
  <c r="DF50" i="30" s="1"/>
  <c r="CI48" i="30"/>
  <c r="EG46" i="30"/>
  <c r="EH46" i="30" s="1"/>
  <c r="EQ46" i="30"/>
  <c r="ER46" i="30" s="1"/>
  <c r="V44" i="30"/>
  <c r="AM41" i="30"/>
  <c r="AQ41" i="30" s="1"/>
  <c r="HL41" i="30"/>
  <c r="FQ40" i="30"/>
  <c r="FN40" i="30"/>
  <c r="HC40" i="30"/>
  <c r="HD40" i="30" s="1"/>
  <c r="AS39" i="30"/>
  <c r="AN39" i="30"/>
  <c r="AP39" i="30" s="1"/>
  <c r="AO39" i="30" s="1"/>
  <c r="AT39" i="30" s="1"/>
  <c r="CL32" i="30"/>
  <c r="CI32" i="30"/>
  <c r="GH15" i="30"/>
  <c r="HK80" i="30"/>
  <c r="HM80" i="30" s="1"/>
  <c r="GR76" i="30"/>
  <c r="GK76" i="30" s="1"/>
  <c r="AN76" i="30"/>
  <c r="AP76" i="30" s="1"/>
  <c r="AO76" i="30" s="1"/>
  <c r="AT76" i="30" s="1"/>
  <c r="EO76" i="30"/>
  <c r="EQ73" i="30"/>
  <c r="ER73" i="30" s="1"/>
  <c r="HA68" i="30"/>
  <c r="GT68" i="30" s="1"/>
  <c r="HK64" i="30"/>
  <c r="HM64" i="30" s="1"/>
  <c r="GR60" i="30"/>
  <c r="GK60" i="30" s="1"/>
  <c r="AN60" i="30"/>
  <c r="AP60" i="30" s="1"/>
  <c r="AO60" i="30" s="1"/>
  <c r="AT60" i="30" s="1"/>
  <c r="EO60" i="30"/>
  <c r="EQ57" i="30"/>
  <c r="ER57" i="30" s="1"/>
  <c r="AN52" i="30"/>
  <c r="AP52" i="30" s="1"/>
  <c r="AO52" i="30" s="1"/>
  <c r="AT52" i="30" s="1"/>
  <c r="CI50" i="30"/>
  <c r="CL50" i="30"/>
  <c r="CC50" i="30" s="1"/>
  <c r="GD48" i="30"/>
  <c r="FV48" i="30" s="1"/>
  <c r="DU44" i="30"/>
  <c r="DV44" i="30" s="1"/>
  <c r="BT44" i="30"/>
  <c r="BU44" i="30" s="1"/>
  <c r="EQ44" i="30"/>
  <c r="ER44" i="30" s="1"/>
  <c r="CQ44" i="30"/>
  <c r="CR44" i="30" s="1"/>
  <c r="GT40" i="30"/>
  <c r="FS40" i="30"/>
  <c r="FJ40" i="30" s="1"/>
  <c r="DY40" i="30"/>
  <c r="EB40" i="30" s="1"/>
  <c r="GX39" i="30"/>
  <c r="HA39" i="30" s="1"/>
  <c r="HP39" i="30"/>
  <c r="GO39" i="30"/>
  <c r="GR39" i="30" s="1"/>
  <c r="GK39" i="30" s="1"/>
  <c r="GL39" i="30" s="1"/>
  <c r="GB39" i="30"/>
  <c r="HG39" i="30"/>
  <c r="FP39" i="30"/>
  <c r="GD38" i="30"/>
  <c r="FV38" i="30" s="1"/>
  <c r="BL38" i="30"/>
  <c r="BO38" i="30"/>
  <c r="BF38" i="30" s="1"/>
  <c r="GD36" i="30"/>
  <c r="FV36" i="30" s="1"/>
  <c r="BL36" i="30"/>
  <c r="BO36" i="30"/>
  <c r="BF36" i="30" s="1"/>
  <c r="GD34" i="30"/>
  <c r="FV34" i="30" s="1"/>
  <c r="BL34" i="30"/>
  <c r="BO34" i="30"/>
  <c r="BF34" i="30" s="1"/>
  <c r="GD32" i="30"/>
  <c r="FV32" i="30" s="1"/>
  <c r="BL32" i="30"/>
  <c r="BO32" i="30"/>
  <c r="BF32" i="30" s="1"/>
  <c r="GD30" i="30"/>
  <c r="FV30" i="30" s="1"/>
  <c r="BL30" i="30"/>
  <c r="BO30" i="30"/>
  <c r="BF30" i="30" s="1"/>
  <c r="GD28" i="30"/>
  <c r="FV28" i="30" s="1"/>
  <c r="BL28" i="30"/>
  <c r="BO28" i="30"/>
  <c r="BF28" i="30" s="1"/>
  <c r="GD26" i="30"/>
  <c r="FV26" i="30" s="1"/>
  <c r="BL26" i="30"/>
  <c r="BO26" i="30"/>
  <c r="BF26" i="30" s="1"/>
  <c r="HC25" i="30"/>
  <c r="BL25" i="30"/>
  <c r="BO25" i="30"/>
  <c r="BF25" i="30" s="1"/>
  <c r="HC24" i="30"/>
  <c r="HD24" i="30" s="1"/>
  <c r="BL24" i="30"/>
  <c r="BO24" i="30"/>
  <c r="BF24" i="30" s="1"/>
  <c r="HC23" i="30"/>
  <c r="HD23" i="30" s="1"/>
  <c r="BL23" i="30"/>
  <c r="BO23" i="30"/>
  <c r="BF23" i="30" s="1"/>
  <c r="HC22" i="30"/>
  <c r="BL22" i="30"/>
  <c r="BO22" i="30"/>
  <c r="BF22" i="30" s="1"/>
  <c r="BL21" i="30"/>
  <c r="BO21" i="30"/>
  <c r="BF21" i="30" s="1"/>
  <c r="FN20" i="30"/>
  <c r="FQ20" i="30"/>
  <c r="BX19" i="30"/>
  <c r="BY19" i="30" s="1"/>
  <c r="GX19" i="30"/>
  <c r="HA19" i="30" s="1"/>
  <c r="GT19" i="30" s="1"/>
  <c r="GO19" i="30"/>
  <c r="GR19" i="30" s="1"/>
  <c r="GK19" i="30" s="1"/>
  <c r="HP19" i="30"/>
  <c r="GB19" i="30"/>
  <c r="GI19" i="30" s="1"/>
  <c r="FP19" i="30"/>
  <c r="EV19" i="30"/>
  <c r="V19" i="30"/>
  <c r="HG19" i="30"/>
  <c r="HJ19" i="30" s="1"/>
  <c r="GJ18" i="30"/>
  <c r="DY18" i="30"/>
  <c r="EB18" i="30" s="1"/>
  <c r="GH17" i="30"/>
  <c r="BL17" i="30"/>
  <c r="BO17" i="30"/>
  <c r="GH16" i="30"/>
  <c r="BX16" i="30"/>
  <c r="BY16" i="30" s="1"/>
  <c r="BZ16" i="30"/>
  <c r="BS16" i="30" s="1"/>
  <c r="CW92" i="30"/>
  <c r="CP92" i="30" s="1"/>
  <c r="GR84" i="30"/>
  <c r="GK84" i="30" s="1"/>
  <c r="EO84" i="30"/>
  <c r="DG77" i="30"/>
  <c r="HA70" i="30"/>
  <c r="GT70" i="30" s="1"/>
  <c r="HK66" i="30"/>
  <c r="HM66" i="30" s="1"/>
  <c r="DQ57" i="30"/>
  <c r="BO54" i="30"/>
  <c r="BF54" i="30" s="1"/>
  <c r="BL54" i="30"/>
  <c r="HJ54" i="30"/>
  <c r="HA53" i="30"/>
  <c r="GT53" i="30" s="1"/>
  <c r="GU53" i="30" s="1"/>
  <c r="GI51" i="30"/>
  <c r="FW51" i="30" s="1"/>
  <c r="HA51" i="30"/>
  <c r="GT51" i="30" s="1"/>
  <c r="GU51" i="30" s="1"/>
  <c r="EO50" i="30"/>
  <c r="DF49" i="30"/>
  <c r="DG49" i="30"/>
  <c r="EO48" i="30"/>
  <c r="CU46" i="30"/>
  <c r="CV46" i="30" s="1"/>
  <c r="CI45" i="30"/>
  <c r="CM45" i="30"/>
  <c r="CL45" i="30"/>
  <c r="DE44" i="30"/>
  <c r="DF44" i="30" s="1"/>
  <c r="BT42" i="30"/>
  <c r="BU42" i="30" s="1"/>
  <c r="EQ42" i="30"/>
  <c r="ER42" i="30" s="1"/>
  <c r="CQ42" i="30"/>
  <c r="CR42" i="30" s="1"/>
  <c r="HK41" i="30"/>
  <c r="BL40" i="30"/>
  <c r="BO40" i="30"/>
  <c r="BF40" i="30" s="1"/>
  <c r="GR40" i="30"/>
  <c r="GK40" i="30" s="1"/>
  <c r="GL40" i="30" s="1"/>
  <c r="DO38" i="30"/>
  <c r="DP38" i="30" s="1"/>
  <c r="CU37" i="30"/>
  <c r="CV37" i="30" s="1"/>
  <c r="HL36" i="30"/>
  <c r="HM36" i="30" s="1"/>
  <c r="GS35" i="30"/>
  <c r="EG35" i="30"/>
  <c r="EH35" i="30" s="1"/>
  <c r="CM33" i="30"/>
  <c r="CI33" i="30"/>
  <c r="CL33" i="30"/>
  <c r="CM32" i="30"/>
  <c r="DO30" i="30"/>
  <c r="DP30" i="30" s="1"/>
  <c r="CU29" i="30"/>
  <c r="HL28" i="30"/>
  <c r="HM28" i="30" s="1"/>
  <c r="GS27" i="30"/>
  <c r="HA26" i="30"/>
  <c r="GT26" i="30" s="1"/>
  <c r="DO25" i="30"/>
  <c r="DP25" i="30" s="1"/>
  <c r="GT24" i="30"/>
  <c r="DO23" i="30"/>
  <c r="DP23" i="30" s="1"/>
  <c r="GT22" i="30"/>
  <c r="GI22" i="30"/>
  <c r="FW22" i="30" s="1"/>
  <c r="FX22" i="30" s="1"/>
  <c r="AS22" i="30"/>
  <c r="DO20" i="30"/>
  <c r="DP20" i="30" s="1"/>
  <c r="DO18" i="30"/>
  <c r="DP18" i="30" s="1"/>
  <c r="HM15" i="30"/>
  <c r="DO15" i="30"/>
  <c r="DP15" i="30" s="1"/>
  <c r="EL17" i="30"/>
  <c r="BP17" i="30"/>
  <c r="GK16" i="30"/>
  <c r="GL16" i="30" s="1"/>
  <c r="CL24" i="30"/>
  <c r="CC24" i="30" s="1"/>
  <c r="CI24" i="30"/>
  <c r="AQ18" i="30"/>
  <c r="AT18" i="30" s="1"/>
  <c r="GS15" i="30"/>
  <c r="GU15" i="30" s="1"/>
  <c r="FN15" i="30"/>
  <c r="FQ15" i="30"/>
  <c r="FI15" i="30"/>
  <c r="FA15" i="30" s="1"/>
  <c r="FB15" i="30" s="1"/>
  <c r="AN49" i="30"/>
  <c r="AP49" i="30" s="1"/>
  <c r="AO49" i="30" s="1"/>
  <c r="AT49" i="30" s="1"/>
  <c r="AS49" i="30"/>
  <c r="DQ47" i="30"/>
  <c r="DJ47" i="30" s="1"/>
  <c r="HB42" i="30"/>
  <c r="FU35" i="30"/>
  <c r="FK35" i="30" s="1"/>
  <c r="FL35" i="30" s="1"/>
  <c r="DQ33" i="30"/>
  <c r="HA33" i="30"/>
  <c r="HJ33" i="30"/>
  <c r="HC33" i="30" s="1"/>
  <c r="GR31" i="30"/>
  <c r="GK31" i="30" s="1"/>
  <c r="FU27" i="30"/>
  <c r="FK27" i="30" s="1"/>
  <c r="FL27" i="30" s="1"/>
  <c r="EQ37" i="30"/>
  <c r="ER37" i="30" s="1"/>
  <c r="EQ29" i="30"/>
  <c r="ER29" i="30" s="1"/>
  <c r="HB48" i="30"/>
  <c r="HD48" i="30" s="1"/>
  <c r="HA45" i="30"/>
  <c r="GT45" i="30" s="1"/>
  <c r="GU45" i="30" s="1"/>
  <c r="GR45" i="30"/>
  <c r="GK45" i="30" s="1"/>
  <c r="FU45" i="30"/>
  <c r="FK45" i="30" s="1"/>
  <c r="FL45" i="30" s="1"/>
  <c r="EO45" i="30"/>
  <c r="EG45" i="30" s="1"/>
  <c r="EH45" i="30" s="1"/>
  <c r="DQ41" i="30"/>
  <c r="DJ41" i="30" s="1"/>
  <c r="DA31" i="30"/>
  <c r="DB31" i="30" s="1"/>
  <c r="CL275" i="30"/>
  <c r="CC275" i="30" s="1"/>
  <c r="CI275" i="30"/>
  <c r="GT275" i="30"/>
  <c r="CI270" i="30"/>
  <c r="CL270" i="30"/>
  <c r="CC270" i="30" s="1"/>
  <c r="DE277" i="30"/>
  <c r="DF277" i="30" s="1"/>
  <c r="GI273" i="30"/>
  <c r="AS273" i="30"/>
  <c r="AM273" i="30"/>
  <c r="AQ273" i="30" s="1"/>
  <c r="BZ272" i="30"/>
  <c r="BS272" i="30" s="1"/>
  <c r="BX272" i="30"/>
  <c r="BY272" i="30" s="1"/>
  <c r="GX272" i="30"/>
  <c r="HA272" i="30" s="1"/>
  <c r="GT272" i="30" s="1"/>
  <c r="GU272" i="30" s="1"/>
  <c r="HG272" i="30"/>
  <c r="HJ272" i="30" s="1"/>
  <c r="HC272" i="30" s="1"/>
  <c r="HD272" i="30" s="1"/>
  <c r="HP272" i="30"/>
  <c r="GO272" i="30"/>
  <c r="GR272" i="30" s="1"/>
  <c r="GK272" i="30" s="1"/>
  <c r="GL272" i="30" s="1"/>
  <c r="GB272" i="30"/>
  <c r="GI272" i="30" s="1"/>
  <c r="FP272" i="30"/>
  <c r="FU272" i="30" s="1"/>
  <c r="EQ269" i="30"/>
  <c r="ER269" i="30" s="1"/>
  <c r="CQ269" i="30"/>
  <c r="CR269" i="30" s="1"/>
  <c r="FW269" i="30"/>
  <c r="FX269" i="30" s="1"/>
  <c r="FK269" i="30"/>
  <c r="DK269" i="30"/>
  <c r="DL269" i="30" s="1"/>
  <c r="DA269" i="30"/>
  <c r="DB269" i="30" s="1"/>
  <c r="BZ268" i="30"/>
  <c r="BS268" i="30" s="1"/>
  <c r="BX268" i="30"/>
  <c r="BY268" i="30" s="1"/>
  <c r="FU279" i="30"/>
  <c r="AN277" i="30"/>
  <c r="AP277" i="30" s="1"/>
  <c r="AO277" i="30" s="1"/>
  <c r="AT277" i="30" s="1"/>
  <c r="AN275" i="30"/>
  <c r="AP275" i="30" s="1"/>
  <c r="AO275" i="30" s="1"/>
  <c r="AT275" i="30" s="1"/>
  <c r="HM273" i="30"/>
  <c r="FU273" i="30"/>
  <c r="FK273" i="30" s="1"/>
  <c r="FL273" i="30" s="1"/>
  <c r="DE273" i="30"/>
  <c r="DF273" i="30" s="1"/>
  <c r="GR276" i="30"/>
  <c r="GK276" i="30" s="1"/>
  <c r="AS275" i="30"/>
  <c r="DA274" i="30"/>
  <c r="DB274" i="30" s="1"/>
  <c r="S274" i="30"/>
  <c r="DK274" i="30"/>
  <c r="DL274" i="30" s="1"/>
  <c r="EQ274" i="30"/>
  <c r="ER274" i="30" s="1"/>
  <c r="CQ274" i="30"/>
  <c r="CR274" i="30" s="1"/>
  <c r="CU273" i="30"/>
  <c r="CV273" i="30" s="1"/>
  <c r="EQ272" i="30"/>
  <c r="ER272" i="30" s="1"/>
  <c r="DY271" i="30"/>
  <c r="EB271" i="30" s="1"/>
  <c r="BX271" i="30"/>
  <c r="BY271" i="30" s="1"/>
  <c r="DE270" i="30"/>
  <c r="DF270" i="30" s="1"/>
  <c r="HD269" i="30"/>
  <c r="BP269" i="30"/>
  <c r="BL269" i="30"/>
  <c r="BO269" i="30"/>
  <c r="GJ268" i="30"/>
  <c r="BL265" i="30"/>
  <c r="BP265" i="30"/>
  <c r="BO265" i="30"/>
  <c r="V272" i="30"/>
  <c r="AS271" i="30"/>
  <c r="AN271" i="30"/>
  <c r="AP271" i="30" s="1"/>
  <c r="AO271" i="30" s="1"/>
  <c r="AT271" i="30" s="1"/>
  <c r="AN269" i="30"/>
  <c r="AP269" i="30" s="1"/>
  <c r="AO269" i="30" s="1"/>
  <c r="AT269" i="30" s="1"/>
  <c r="AS269" i="30"/>
  <c r="EO265" i="30"/>
  <c r="EG265" i="30" s="1"/>
  <c r="EH265" i="30" s="1"/>
  <c r="CL263" i="30"/>
  <c r="CI263" i="30"/>
  <c r="CM263" i="30"/>
  <c r="DQ263" i="30"/>
  <c r="DJ263" i="30" s="1"/>
  <c r="DP263" i="30"/>
  <c r="AS274" i="30"/>
  <c r="AN274" i="30"/>
  <c r="AP274" i="30" s="1"/>
  <c r="AO274" i="30" s="1"/>
  <c r="AT274" i="30" s="1"/>
  <c r="GX268" i="30"/>
  <c r="HA268" i="30" s="1"/>
  <c r="GT268" i="30" s="1"/>
  <c r="GU268" i="30" s="1"/>
  <c r="GO268" i="30"/>
  <c r="HP268" i="30"/>
  <c r="GB268" i="30"/>
  <c r="FP268" i="30"/>
  <c r="FU268" i="30" s="1"/>
  <c r="FK268" i="30" s="1"/>
  <c r="HG268" i="30"/>
  <c r="HJ268" i="30" s="1"/>
  <c r="HC268" i="30" s="1"/>
  <c r="HD268" i="30" s="1"/>
  <c r="CL264" i="30"/>
  <c r="CI264" i="30"/>
  <c r="CM264" i="30"/>
  <c r="DA263" i="30"/>
  <c r="DB263" i="30" s="1"/>
  <c r="EQ263" i="30"/>
  <c r="ER263" i="30" s="1"/>
  <c r="FK263" i="30"/>
  <c r="FL263" i="30" s="1"/>
  <c r="CU260" i="30"/>
  <c r="CV260" i="30" s="1"/>
  <c r="HK270" i="30"/>
  <c r="HM270" i="30" s="1"/>
  <c r="EO268" i="30"/>
  <c r="EG268" i="30" s="1"/>
  <c r="EH268" i="30" s="1"/>
  <c r="CI267" i="30"/>
  <c r="CM267" i="30"/>
  <c r="CL267" i="30"/>
  <c r="DQ267" i="30"/>
  <c r="DJ267" i="30" s="1"/>
  <c r="DP267" i="30"/>
  <c r="GJ267" i="30"/>
  <c r="HJ266" i="30"/>
  <c r="HC266" i="30" s="1"/>
  <c r="HD266" i="30" s="1"/>
  <c r="BM266" i="30"/>
  <c r="BR266" i="30" s="1"/>
  <c r="BG266" i="30" s="1"/>
  <c r="BH266" i="30" s="1"/>
  <c r="AS265" i="30"/>
  <c r="BT264" i="30"/>
  <c r="BU264" i="30" s="1"/>
  <c r="FW264" i="30"/>
  <c r="FX264" i="30" s="1"/>
  <c r="EG264" i="30"/>
  <c r="EH264" i="30" s="1"/>
  <c r="EQ264" i="30"/>
  <c r="ER264" i="30" s="1"/>
  <c r="CQ264" i="30"/>
  <c r="CR264" i="30" s="1"/>
  <c r="HM263" i="30"/>
  <c r="DE261" i="30"/>
  <c r="DF261" i="30" s="1"/>
  <c r="GJ260" i="30"/>
  <c r="GK260" i="30"/>
  <c r="DY260" i="30"/>
  <c r="EB260" i="30" s="1"/>
  <c r="DG265" i="30"/>
  <c r="DF265" i="30"/>
  <c r="AM265" i="30"/>
  <c r="AQ265" i="30" s="1"/>
  <c r="GK264" i="30"/>
  <c r="DO264" i="30"/>
  <c r="DP264" i="30" s="1"/>
  <c r="GJ264" i="30"/>
  <c r="DO262" i="30"/>
  <c r="DP262" i="30" s="1"/>
  <c r="HK261" i="30"/>
  <c r="HM261" i="30" s="1"/>
  <c r="S261" i="30"/>
  <c r="DO260" i="30"/>
  <c r="DP260" i="30" s="1"/>
  <c r="DF260" i="30"/>
  <c r="DG260" i="30"/>
  <c r="HK260" i="30"/>
  <c r="HM260" i="30" s="1"/>
  <c r="DE257" i="30"/>
  <c r="DF257" i="30" s="1"/>
  <c r="DO256" i="30"/>
  <c r="DP256" i="30" s="1"/>
  <c r="BO255" i="30"/>
  <c r="BL255" i="30"/>
  <c r="GI252" i="30"/>
  <c r="BO250" i="30"/>
  <c r="BP250" i="30"/>
  <c r="BL250" i="30"/>
  <c r="EV267" i="30"/>
  <c r="GI267" i="30"/>
  <c r="FW267" i="30" s="1"/>
  <c r="CO266" i="30"/>
  <c r="HA263" i="30"/>
  <c r="GT263" i="30" s="1"/>
  <c r="GU263" i="30" s="1"/>
  <c r="HJ263" i="30"/>
  <c r="HC263" i="30" s="1"/>
  <c r="HD263" i="30" s="1"/>
  <c r="CU259" i="30"/>
  <c r="CV259" i="30" s="1"/>
  <c r="FQ259" i="30"/>
  <c r="FN259" i="30"/>
  <c r="HC259" i="30"/>
  <c r="HD259" i="30" s="1"/>
  <c r="CL257" i="30"/>
  <c r="CI257" i="30"/>
  <c r="AN260" i="30"/>
  <c r="EO260" i="30"/>
  <c r="EG260" i="30" s="1"/>
  <c r="EH260" i="30" s="1"/>
  <c r="GK259" i="30"/>
  <c r="GL259" i="30" s="1"/>
  <c r="FK258" i="30"/>
  <c r="EQ258" i="30"/>
  <c r="ER258" i="30" s="1"/>
  <c r="DA258" i="30"/>
  <c r="DB258" i="30" s="1"/>
  <c r="DO255" i="30"/>
  <c r="DP255" i="30" s="1"/>
  <c r="BX259" i="30"/>
  <c r="BY259" i="30" s="1"/>
  <c r="CJ258" i="30"/>
  <c r="GT258" i="30"/>
  <c r="GS257" i="30"/>
  <c r="GH256" i="30"/>
  <c r="EO256" i="30"/>
  <c r="EG256" i="30" s="1"/>
  <c r="EH256" i="30" s="1"/>
  <c r="EQ256" i="30"/>
  <c r="ER256" i="30" s="1"/>
  <c r="CQ256" i="30"/>
  <c r="CR256" i="30" s="1"/>
  <c r="DU256" i="30"/>
  <c r="DV256" i="30" s="1"/>
  <c r="BT256" i="30"/>
  <c r="BU256" i="30" s="1"/>
  <c r="FK256" i="30"/>
  <c r="GJ255" i="30"/>
  <c r="GL255" i="30" s="1"/>
  <c r="GR253" i="30"/>
  <c r="GK253" i="30" s="1"/>
  <c r="GL253" i="30" s="1"/>
  <c r="AN251" i="30"/>
  <c r="AP251" i="30" s="1"/>
  <c r="AO251" i="30" s="1"/>
  <c r="FU251" i="30"/>
  <c r="FK251" i="30" s="1"/>
  <c r="FL251" i="30" s="1"/>
  <c r="DY248" i="30"/>
  <c r="EB248" i="30" s="1"/>
  <c r="FU245" i="30"/>
  <c r="FK245" i="30" s="1"/>
  <c r="FL245" i="30" s="1"/>
  <c r="CI245" i="30"/>
  <c r="CK245" i="30" s="1"/>
  <c r="CL245" i="30"/>
  <c r="EG245" i="30"/>
  <c r="EH245" i="30" s="1"/>
  <c r="EQ245" i="30"/>
  <c r="ER245" i="30" s="1"/>
  <c r="DO243" i="30"/>
  <c r="DP243" i="30" s="1"/>
  <c r="DE252" i="30"/>
  <c r="DF252" i="30" s="1"/>
  <c r="GH251" i="30"/>
  <c r="BX249" i="30"/>
  <c r="BY249" i="30" s="1"/>
  <c r="GX248" i="30"/>
  <c r="HA248" i="30" s="1"/>
  <c r="GT248" i="30" s="1"/>
  <c r="GO248" i="30"/>
  <c r="GR248" i="30" s="1"/>
  <c r="GK248" i="30" s="1"/>
  <c r="GL248" i="30" s="1"/>
  <c r="HP248" i="30"/>
  <c r="GB248" i="30"/>
  <c r="FP248" i="30"/>
  <c r="HG248" i="30"/>
  <c r="HJ248" i="30" s="1"/>
  <c r="HC248" i="30" s="1"/>
  <c r="HD248" i="30" s="1"/>
  <c r="DE247" i="30"/>
  <c r="DF247" i="30" s="1"/>
  <c r="DY245" i="30"/>
  <c r="EB245" i="30" s="1"/>
  <c r="FQ243" i="30"/>
  <c r="FN243" i="30"/>
  <c r="FU242" i="30"/>
  <c r="CL242" i="30"/>
  <c r="CC242" i="30" s="1"/>
  <c r="CI242" i="30"/>
  <c r="FU255" i="30"/>
  <c r="FK255" i="30" s="1"/>
  <c r="FL255" i="30" s="1"/>
  <c r="GI253" i="30"/>
  <c r="HL251" i="30"/>
  <c r="HM251" i="30" s="1"/>
  <c r="BO251" i="30"/>
  <c r="BF251" i="30" s="1"/>
  <c r="BL251" i="30"/>
  <c r="CU251" i="30"/>
  <c r="CV251" i="30" s="1"/>
  <c r="HD251" i="30"/>
  <c r="EQ249" i="30"/>
  <c r="ER249" i="30" s="1"/>
  <c r="DO249" i="30"/>
  <c r="DP249" i="30" s="1"/>
  <c r="BL249" i="30"/>
  <c r="BN249" i="30" s="1"/>
  <c r="BO249" i="30"/>
  <c r="GH248" i="30"/>
  <c r="DE248" i="30"/>
  <c r="DF248" i="30" s="1"/>
  <c r="FU247" i="30"/>
  <c r="CU247" i="30"/>
  <c r="CV247" i="30" s="1"/>
  <c r="DO245" i="30"/>
  <c r="DP245" i="30" s="1"/>
  <c r="CM245" i="30"/>
  <c r="AN245" i="30"/>
  <c r="AP245" i="30" s="1"/>
  <c r="AO245" i="30" s="1"/>
  <c r="AT245" i="30" s="1"/>
  <c r="FN244" i="30"/>
  <c r="FQ244" i="30"/>
  <c r="CU243" i="30"/>
  <c r="CV243" i="30" s="1"/>
  <c r="HD242" i="30"/>
  <c r="BX242" i="30"/>
  <c r="BY242" i="30" s="1"/>
  <c r="AN242" i="30"/>
  <c r="AP242" i="30" s="1"/>
  <c r="AO242" i="30" s="1"/>
  <c r="AT242" i="30" s="1"/>
  <c r="HD252" i="30"/>
  <c r="EQ248" i="30"/>
  <c r="ER248" i="30" s="1"/>
  <c r="EF247" i="30"/>
  <c r="EH247" i="30" s="1"/>
  <c r="BX247" i="30"/>
  <c r="BY247" i="30" s="1"/>
  <c r="DE245" i="30"/>
  <c r="DF245" i="30" s="1"/>
  <c r="CU244" i="30"/>
  <c r="CV244" i="30" s="1"/>
  <c r="AS242" i="30"/>
  <c r="CM241" i="30"/>
  <c r="CI241" i="30"/>
  <c r="CL241" i="30"/>
  <c r="HD239" i="30"/>
  <c r="BL239" i="30"/>
  <c r="BP239" i="30"/>
  <c r="BO239" i="30"/>
  <c r="V248" i="30"/>
  <c r="CL240" i="30"/>
  <c r="CC240" i="30" s="1"/>
  <c r="CI240" i="30"/>
  <c r="DG237" i="30"/>
  <c r="DF237" i="30"/>
  <c r="DE236" i="30"/>
  <c r="DF236" i="30" s="1"/>
  <c r="FZ236" i="30"/>
  <c r="GD236" i="30"/>
  <c r="FV236" i="30" s="1"/>
  <c r="DY235" i="30"/>
  <c r="EB235" i="30" s="1"/>
  <c r="BX235" i="30"/>
  <c r="BY235" i="30" s="1"/>
  <c r="DE234" i="30"/>
  <c r="HD233" i="30"/>
  <c r="BP233" i="30"/>
  <c r="BL233" i="30"/>
  <c r="BO233" i="30"/>
  <c r="GK231" i="30"/>
  <c r="GJ231" i="30"/>
  <c r="CU227" i="30"/>
  <c r="CV227" i="30" s="1"/>
  <c r="CL226" i="30"/>
  <c r="CM226" i="30"/>
  <c r="CI226" i="30"/>
  <c r="EG240" i="30"/>
  <c r="EH240" i="30" s="1"/>
  <c r="EQ240" i="30"/>
  <c r="ER240" i="30" s="1"/>
  <c r="GS238" i="30"/>
  <c r="GU238" i="30" s="1"/>
  <c r="CI236" i="30"/>
  <c r="CU234" i="30"/>
  <c r="CV234" i="30" s="1"/>
  <c r="CL232" i="30"/>
  <c r="CC232" i="30" s="1"/>
  <c r="CI232" i="30"/>
  <c r="EQ243" i="30"/>
  <c r="ER243" i="30" s="1"/>
  <c r="S240" i="30"/>
  <c r="FQ240" i="30"/>
  <c r="FN240" i="30"/>
  <c r="HC240" i="30"/>
  <c r="HD240" i="30" s="1"/>
  <c r="DU238" i="30"/>
  <c r="DV238" i="30" s="1"/>
  <c r="EG238" i="30"/>
  <c r="EH238" i="30" s="1"/>
  <c r="EQ238" i="30"/>
  <c r="ER238" i="30" s="1"/>
  <c r="CQ238" i="30"/>
  <c r="CR238" i="30" s="1"/>
  <c r="GD234" i="30"/>
  <c r="FV234" i="30" s="1"/>
  <c r="DY234" i="30"/>
  <c r="DY232" i="30"/>
  <c r="EB232" i="30" s="1"/>
  <c r="AS246" i="30"/>
  <c r="AN246" i="30"/>
  <c r="AP246" i="30" s="1"/>
  <c r="AO246" i="30" s="1"/>
  <c r="AT246" i="30" s="1"/>
  <c r="HJ246" i="30"/>
  <c r="HC246" i="30" s="1"/>
  <c r="HD246" i="30" s="1"/>
  <c r="HL238" i="30"/>
  <c r="S238" i="30"/>
  <c r="FS238" i="30"/>
  <c r="FJ238" i="30" s="1"/>
  <c r="FN238" i="30"/>
  <c r="FQ238" i="30"/>
  <c r="EO236" i="30"/>
  <c r="EG236" i="30" s="1"/>
  <c r="EH236" i="30" s="1"/>
  <c r="GT235" i="30"/>
  <c r="GS235" i="30"/>
  <c r="DO234" i="30"/>
  <c r="DP234" i="30" s="1"/>
  <c r="CM234" i="30"/>
  <c r="CU233" i="30"/>
  <c r="CV233" i="30" s="1"/>
  <c r="EP228" i="30"/>
  <c r="ER228" i="30" s="1"/>
  <c r="HC227" i="30"/>
  <c r="FQ227" i="30"/>
  <c r="FN227" i="30"/>
  <c r="HC225" i="30"/>
  <c r="HD225" i="30" s="1"/>
  <c r="FQ225" i="30"/>
  <c r="FN225" i="30"/>
  <c r="BY230" i="30"/>
  <c r="BZ230" i="30"/>
  <c r="GD226" i="30"/>
  <c r="FV226" i="30" s="1"/>
  <c r="AE226" i="30"/>
  <c r="AG226" i="30"/>
  <c r="FU226" i="30"/>
  <c r="HM224" i="30"/>
  <c r="FS223" i="30"/>
  <c r="FN223" i="30"/>
  <c r="FQ223" i="30"/>
  <c r="DE223" i="30"/>
  <c r="DF223" i="30" s="1"/>
  <c r="GD222" i="30"/>
  <c r="FZ222" i="30"/>
  <c r="GI222" i="30" s="1"/>
  <c r="GL221" i="30"/>
  <c r="FS219" i="30"/>
  <c r="FN219" i="30"/>
  <c r="FQ219" i="30"/>
  <c r="DE219" i="30"/>
  <c r="DF219" i="30" s="1"/>
  <c r="CU217" i="30"/>
  <c r="CV217" i="30" s="1"/>
  <c r="CI213" i="30"/>
  <c r="CL213" i="30"/>
  <c r="AN227" i="30"/>
  <c r="AP227" i="30" s="1"/>
  <c r="AO227" i="30" s="1"/>
  <c r="AT227" i="30" s="1"/>
  <c r="AS227" i="30"/>
  <c r="BO225" i="30"/>
  <c r="BX217" i="30"/>
  <c r="BY217" i="30" s="1"/>
  <c r="DY215" i="30"/>
  <c r="EB215" i="30" s="1"/>
  <c r="DY213" i="30"/>
  <c r="EB213" i="30" s="1"/>
  <c r="BL230" i="30"/>
  <c r="BB228" i="30"/>
  <c r="BA228" i="30" s="1"/>
  <c r="AZ228" i="30" s="1"/>
  <c r="BE228" i="30" s="1"/>
  <c r="BD228" i="30"/>
  <c r="GS227" i="30"/>
  <c r="GU227" i="30" s="1"/>
  <c r="BO226" i="30"/>
  <c r="BF226" i="30" s="1"/>
  <c r="BL226" i="30"/>
  <c r="HD218" i="30"/>
  <c r="EG218" i="30"/>
  <c r="EH218" i="30" s="1"/>
  <c r="CM217" i="30"/>
  <c r="CI216" i="30"/>
  <c r="CL216" i="30"/>
  <c r="DO215" i="30"/>
  <c r="DP215" i="30" s="1"/>
  <c r="EG214" i="30"/>
  <c r="EH214" i="30" s="1"/>
  <c r="CM213" i="30"/>
  <c r="HM212" i="30"/>
  <c r="CI212" i="30"/>
  <c r="CL212" i="30"/>
  <c r="DA235" i="30"/>
  <c r="DB235" i="30" s="1"/>
  <c r="BO227" i="30"/>
  <c r="BF227" i="30" s="1"/>
  <c r="BL227" i="30"/>
  <c r="AN225" i="30"/>
  <c r="AP225" i="30" s="1"/>
  <c r="AO225" i="30" s="1"/>
  <c r="AT225" i="30" s="1"/>
  <c r="AS225" i="30"/>
  <c r="AR225" i="30"/>
  <c r="CO224" i="30"/>
  <c r="DO223" i="30"/>
  <c r="DP223" i="30" s="1"/>
  <c r="DQ223" i="30"/>
  <c r="GU222" i="30"/>
  <c r="CO220" i="30"/>
  <c r="BX218" i="30"/>
  <c r="BY218" i="30" s="1"/>
  <c r="AN218" i="30"/>
  <c r="AP218" i="30" s="1"/>
  <c r="AO218" i="30" s="1"/>
  <c r="AT218" i="30" s="1"/>
  <c r="GH217" i="30"/>
  <c r="EG217" i="30"/>
  <c r="EH217" i="30" s="1"/>
  <c r="EQ217" i="30"/>
  <c r="ER217" i="30" s="1"/>
  <c r="HD216" i="30"/>
  <c r="DY216" i="30"/>
  <c r="EB216" i="30" s="1"/>
  <c r="GK214" i="30"/>
  <c r="GJ214" i="30"/>
  <c r="DA214" i="30"/>
  <c r="DB214" i="30" s="1"/>
  <c r="BP214" i="30"/>
  <c r="BL214" i="30"/>
  <c r="BO214" i="30"/>
  <c r="FN213" i="30"/>
  <c r="FQ213" i="30"/>
  <c r="DE213" i="30"/>
  <c r="DF213" i="30" s="1"/>
  <c r="BO210" i="30"/>
  <c r="BL210" i="30"/>
  <c r="BP210" i="30"/>
  <c r="HK208" i="30"/>
  <c r="HM208" i="30" s="1"/>
  <c r="DY208" i="30"/>
  <c r="EB208" i="30" s="1"/>
  <c r="DU207" i="30"/>
  <c r="DV207" i="30" s="1"/>
  <c r="EQ207" i="30"/>
  <c r="ER207" i="30" s="1"/>
  <c r="BX204" i="30"/>
  <c r="BY204" i="30" s="1"/>
  <c r="BB230" i="30"/>
  <c r="BA230" i="30" s="1"/>
  <c r="AZ230" i="30" s="1"/>
  <c r="BE230" i="30" s="1"/>
  <c r="HJ230" i="30"/>
  <c r="HC230" i="30" s="1"/>
  <c r="HD230" i="30" s="1"/>
  <c r="FU229" i="30"/>
  <c r="BR224" i="30"/>
  <c r="BG224" i="30" s="1"/>
  <c r="BB224" i="30"/>
  <c r="BA224" i="30" s="1"/>
  <c r="AZ224" i="30" s="1"/>
  <c r="BE224" i="30" s="1"/>
  <c r="BD224" i="30"/>
  <c r="GI224" i="30"/>
  <c r="BB220" i="30"/>
  <c r="BA220" i="30" s="1"/>
  <c r="AZ220" i="30" s="1"/>
  <c r="BE220" i="30" s="1"/>
  <c r="GI220" i="30"/>
  <c r="EC219" i="30"/>
  <c r="GH216" i="30"/>
  <c r="CV208" i="30"/>
  <c r="CW208" i="30"/>
  <c r="CP208" i="30" s="1"/>
  <c r="CI206" i="30"/>
  <c r="CL206" i="30"/>
  <c r="CC206" i="30" s="1"/>
  <c r="HJ206" i="30"/>
  <c r="HC206" i="30" s="1"/>
  <c r="HD206" i="30" s="1"/>
  <c r="CV204" i="30"/>
  <c r="CW204" i="30"/>
  <c r="CP204" i="30" s="1"/>
  <c r="BX203" i="30"/>
  <c r="BY203" i="30" s="1"/>
  <c r="FQ203" i="30"/>
  <c r="FN203" i="30"/>
  <c r="HB203" i="30"/>
  <c r="GT203" i="30"/>
  <c r="GS203" i="30"/>
  <c r="DE202" i="30"/>
  <c r="DF202" i="30" s="1"/>
  <c r="GK201" i="30"/>
  <c r="GJ201" i="30"/>
  <c r="FL201" i="30"/>
  <c r="DY201" i="30"/>
  <c r="BX199" i="30"/>
  <c r="BY199" i="30" s="1"/>
  <c r="EQ198" i="30"/>
  <c r="ER198" i="30" s="1"/>
  <c r="CQ198" i="30"/>
  <c r="CR198" i="30" s="1"/>
  <c r="FS196" i="30"/>
  <c r="FJ196" i="30" s="1"/>
  <c r="FN196" i="30"/>
  <c r="FQ196" i="30"/>
  <c r="BP195" i="30"/>
  <c r="BL195" i="30"/>
  <c r="BO195" i="30"/>
  <c r="DE194" i="30"/>
  <c r="DF194" i="30" s="1"/>
  <c r="GK193" i="30"/>
  <c r="GJ193" i="30"/>
  <c r="DY193" i="30"/>
  <c r="EB193" i="30" s="1"/>
  <c r="HD191" i="30"/>
  <c r="BX191" i="30"/>
  <c r="DA190" i="30"/>
  <c r="DB190" i="30" s="1"/>
  <c r="EQ190" i="30"/>
  <c r="ER190" i="30" s="1"/>
  <c r="CQ190" i="30"/>
  <c r="CR190" i="30" s="1"/>
  <c r="FS188" i="30"/>
  <c r="FN188" i="30"/>
  <c r="FQ188" i="30"/>
  <c r="GJ187" i="30"/>
  <c r="GK187" i="30"/>
  <c r="DY187" i="30"/>
  <c r="EB187" i="30" s="1"/>
  <c r="BZ179" i="30"/>
  <c r="BS179" i="30" s="1"/>
  <c r="BX179" i="30"/>
  <c r="BY179" i="30" s="1"/>
  <c r="BF229" i="30"/>
  <c r="CJ221" i="30"/>
  <c r="CO221" i="30" s="1"/>
  <c r="HJ221" i="30"/>
  <c r="HC221" i="30" s="1"/>
  <c r="FU221" i="30"/>
  <c r="AA221" i="30"/>
  <c r="HB219" i="30"/>
  <c r="FU217" i="30"/>
  <c r="FK217" i="30" s="1"/>
  <c r="FL217" i="30" s="1"/>
  <c r="FU212" i="30"/>
  <c r="FK212" i="30" s="1"/>
  <c r="FL212" i="30" s="1"/>
  <c r="FQ211" i="30"/>
  <c r="FN211" i="30"/>
  <c r="HC211" i="30"/>
  <c r="HD211" i="30" s="1"/>
  <c r="S211" i="30"/>
  <c r="CI211" i="30"/>
  <c r="CL211" i="30"/>
  <c r="CC211" i="30" s="1"/>
  <c r="CL209" i="30"/>
  <c r="CC209" i="30" s="1"/>
  <c r="CI209" i="30"/>
  <c r="GT209" i="30"/>
  <c r="EQ208" i="30"/>
  <c r="ER208" i="30" s="1"/>
  <c r="EO207" i="30"/>
  <c r="EG207" i="30" s="1"/>
  <c r="EH207" i="30" s="1"/>
  <c r="CL205" i="30"/>
  <c r="CC205" i="30" s="1"/>
  <c r="CI205" i="30"/>
  <c r="GT205" i="30"/>
  <c r="GU205" i="30" s="1"/>
  <c r="DA204" i="30"/>
  <c r="DB204" i="30" s="1"/>
  <c r="CL202" i="30"/>
  <c r="CC202" i="30" s="1"/>
  <c r="CI202" i="30"/>
  <c r="S202" i="30"/>
  <c r="HM198" i="30"/>
  <c r="CL194" i="30"/>
  <c r="CC194" i="30" s="1"/>
  <c r="CI194" i="30"/>
  <c r="S194" i="30"/>
  <c r="HM190" i="30"/>
  <c r="BR222" i="30"/>
  <c r="BG222" i="30" s="1"/>
  <c r="AS222" i="30"/>
  <c r="FU208" i="30"/>
  <c r="FK208" i="30" s="1"/>
  <c r="FL208" i="30" s="1"/>
  <c r="S204" i="30"/>
  <c r="HJ204" i="30"/>
  <c r="HC204" i="30" s="1"/>
  <c r="EC202" i="30"/>
  <c r="DT202" i="30" s="1"/>
  <c r="DY202" i="30"/>
  <c r="EB202" i="30" s="1"/>
  <c r="DY200" i="30"/>
  <c r="EB200" i="30" s="1"/>
  <c r="DY198" i="30"/>
  <c r="EB198" i="30" s="1"/>
  <c r="GK196" i="30"/>
  <c r="GL196" i="30" s="1"/>
  <c r="DY196" i="30"/>
  <c r="EB196" i="30" s="1"/>
  <c r="EC194" i="30"/>
  <c r="DT194" i="30" s="1"/>
  <c r="DY194" i="30"/>
  <c r="EB194" i="30" s="1"/>
  <c r="GK192" i="30"/>
  <c r="GL192" i="30" s="1"/>
  <c r="DY192" i="30"/>
  <c r="EB192" i="30" s="1"/>
  <c r="GK190" i="30"/>
  <c r="DY190" i="30"/>
  <c r="EB190" i="30" s="1"/>
  <c r="GD186" i="30"/>
  <c r="FV186" i="30" s="1"/>
  <c r="BR223" i="30"/>
  <c r="BG223" i="30" s="1"/>
  <c r="BH223" i="30" s="1"/>
  <c r="AS223" i="30"/>
  <c r="AN223" i="30"/>
  <c r="AP223" i="30" s="1"/>
  <c r="AO223" i="30" s="1"/>
  <c r="AT223" i="30" s="1"/>
  <c r="BB219" i="30"/>
  <c r="BA219" i="30" s="1"/>
  <c r="AZ219" i="30" s="1"/>
  <c r="BE219" i="30" s="1"/>
  <c r="FU211" i="30"/>
  <c r="HB209" i="30"/>
  <c r="HD209" i="30" s="1"/>
  <c r="EO209" i="30"/>
  <c r="DE207" i="30"/>
  <c r="DF207" i="30" s="1"/>
  <c r="GH207" i="30"/>
  <c r="HB205" i="30"/>
  <c r="HD205" i="30" s="1"/>
  <c r="EO205" i="30"/>
  <c r="EG205" i="30" s="1"/>
  <c r="EH205" i="30" s="1"/>
  <c r="HL200" i="30"/>
  <c r="HM200" i="30" s="1"/>
  <c r="HL196" i="30"/>
  <c r="HL192" i="30"/>
  <c r="HM192" i="30" s="1"/>
  <c r="DO188" i="30"/>
  <c r="DP188" i="30" s="1"/>
  <c r="CL185" i="30"/>
  <c r="CI185" i="30"/>
  <c r="CM185" i="30"/>
  <c r="HK181" i="30"/>
  <c r="HM181" i="30" s="1"/>
  <c r="HA202" i="30"/>
  <c r="GT202" i="30" s="1"/>
  <c r="HJ202" i="30"/>
  <c r="HC202" i="30" s="1"/>
  <c r="HD202" i="30" s="1"/>
  <c r="EO197" i="30"/>
  <c r="EG197" i="30" s="1"/>
  <c r="EH197" i="30" s="1"/>
  <c r="AS197" i="30"/>
  <c r="AN197" i="30"/>
  <c r="AP197" i="30" s="1"/>
  <c r="AO197" i="30" s="1"/>
  <c r="AT197" i="30" s="1"/>
  <c r="GI194" i="30"/>
  <c r="CL188" i="30"/>
  <c r="CC188" i="30" s="1"/>
  <c r="CI188" i="30"/>
  <c r="DF181" i="30"/>
  <c r="DG181" i="30"/>
  <c r="EQ180" i="30"/>
  <c r="ER180" i="30" s="1"/>
  <c r="DK180" i="30"/>
  <c r="DL180" i="30" s="1"/>
  <c r="EG180" i="30"/>
  <c r="EH180" i="30" s="1"/>
  <c r="AM178" i="30"/>
  <c r="AQ178" i="30" s="1"/>
  <c r="EG174" i="30"/>
  <c r="EH174" i="30" s="1"/>
  <c r="DK174" i="30"/>
  <c r="DL174" i="30" s="1"/>
  <c r="EQ174" i="30"/>
  <c r="ER174" i="30" s="1"/>
  <c r="CQ174" i="30"/>
  <c r="CR174" i="30" s="1"/>
  <c r="FS172" i="30"/>
  <c r="FJ172" i="30" s="1"/>
  <c r="FN172" i="30"/>
  <c r="FQ172" i="30"/>
  <c r="BP171" i="30"/>
  <c r="BL171" i="30"/>
  <c r="BO171" i="30"/>
  <c r="DE170" i="30"/>
  <c r="GK169" i="30"/>
  <c r="GJ169" i="30"/>
  <c r="GL169" i="30" s="1"/>
  <c r="DY169" i="30"/>
  <c r="BX167" i="30"/>
  <c r="BY167" i="30" s="1"/>
  <c r="EQ166" i="30"/>
  <c r="ER166" i="30" s="1"/>
  <c r="CQ166" i="30"/>
  <c r="CR166" i="30" s="1"/>
  <c r="CU164" i="30"/>
  <c r="CV164" i="30" s="1"/>
  <c r="CI160" i="30"/>
  <c r="CL160" i="30"/>
  <c r="DO159" i="30"/>
  <c r="DP159" i="30" s="1"/>
  <c r="BP157" i="30"/>
  <c r="BL157" i="30"/>
  <c r="BO157" i="30"/>
  <c r="GJ155" i="30"/>
  <c r="DY155" i="30"/>
  <c r="HD153" i="30"/>
  <c r="BX153" i="30"/>
  <c r="BY153" i="30" s="1"/>
  <c r="GJ151" i="30"/>
  <c r="DY151" i="30"/>
  <c r="EB151" i="30" s="1"/>
  <c r="BO149" i="30"/>
  <c r="BL149" i="30"/>
  <c r="BP149" i="30"/>
  <c r="FU199" i="30"/>
  <c r="FK199" i="30" s="1"/>
  <c r="FL199" i="30" s="1"/>
  <c r="EV196" i="30"/>
  <c r="GR191" i="30"/>
  <c r="FU187" i="30"/>
  <c r="FK187" i="30" s="1"/>
  <c r="FL187" i="30" s="1"/>
  <c r="AN187" i="30"/>
  <c r="AP187" i="30" s="1"/>
  <c r="AO187" i="30" s="1"/>
  <c r="AT187" i="30" s="1"/>
  <c r="AS187" i="30"/>
  <c r="HJ184" i="30"/>
  <c r="GR184" i="30"/>
  <c r="GK184" i="30" s="1"/>
  <c r="GL184" i="30" s="1"/>
  <c r="BL180" i="30"/>
  <c r="BO180" i="30"/>
  <c r="BP180" i="30"/>
  <c r="HK179" i="30"/>
  <c r="HM179" i="30" s="1"/>
  <c r="HL178" i="30"/>
  <c r="DE178" i="30"/>
  <c r="DF178" i="30" s="1"/>
  <c r="HM172" i="30"/>
  <c r="CL168" i="30"/>
  <c r="CC168" i="30" s="1"/>
  <c r="CI168" i="30"/>
  <c r="BO164" i="30"/>
  <c r="BL164" i="30"/>
  <c r="BO162" i="30"/>
  <c r="BF162" i="30" s="1"/>
  <c r="BL162" i="30"/>
  <c r="BO160" i="30"/>
  <c r="BF160" i="30" s="1"/>
  <c r="BL160" i="30"/>
  <c r="CL158" i="30"/>
  <c r="CI158" i="30"/>
  <c r="EO201" i="30"/>
  <c r="EG201" i="30" s="1"/>
  <c r="EH201" i="30" s="1"/>
  <c r="AS201" i="30"/>
  <c r="AN201" i="30"/>
  <c r="AP201" i="30" s="1"/>
  <c r="AO201" i="30" s="1"/>
  <c r="AT201" i="30" s="1"/>
  <c r="V198" i="30"/>
  <c r="DA197" i="30"/>
  <c r="DB197" i="30" s="1"/>
  <c r="FU193" i="30"/>
  <c r="FK193" i="30" s="1"/>
  <c r="FL193" i="30" s="1"/>
  <c r="EQ191" i="30"/>
  <c r="ER191" i="30" s="1"/>
  <c r="AR190" i="30"/>
  <c r="AI190" i="30" s="1"/>
  <c r="AN190" i="30"/>
  <c r="AP190" i="30" s="1"/>
  <c r="AO190" i="30" s="1"/>
  <c r="AT190" i="30" s="1"/>
  <c r="GR190" i="30"/>
  <c r="DU184" i="30"/>
  <c r="DV184" i="30" s="1"/>
  <c r="BT184" i="30"/>
  <c r="BU184" i="30" s="1"/>
  <c r="EQ184" i="30"/>
  <c r="ER184" i="30" s="1"/>
  <c r="CQ184" i="30"/>
  <c r="CR184" i="30" s="1"/>
  <c r="EG184" i="30"/>
  <c r="EH184" i="30" s="1"/>
  <c r="S180" i="30"/>
  <c r="GD178" i="30"/>
  <c r="FV178" i="30" s="1"/>
  <c r="CU178" i="30"/>
  <c r="CV178" i="30" s="1"/>
  <c r="CW178" i="30"/>
  <c r="CP178" i="30" s="1"/>
  <c r="HM161" i="30"/>
  <c r="EO161" i="30"/>
  <c r="S161" i="30"/>
  <c r="GS160" i="30"/>
  <c r="HL158" i="30"/>
  <c r="HM158" i="30" s="1"/>
  <c r="BL158" i="30"/>
  <c r="BO158" i="30"/>
  <c r="BF158" i="30" s="1"/>
  <c r="BX156" i="30"/>
  <c r="BY156" i="30" s="1"/>
  <c r="BX154" i="30"/>
  <c r="BY154" i="30" s="1"/>
  <c r="AS203" i="30"/>
  <c r="AN203" i="30"/>
  <c r="AP203" i="30" s="1"/>
  <c r="AO203" i="30" s="1"/>
  <c r="AT203" i="30" s="1"/>
  <c r="EQ201" i="30"/>
  <c r="ER201" i="30" s="1"/>
  <c r="AN200" i="30"/>
  <c r="AP200" i="30" s="1"/>
  <c r="AO200" i="30" s="1"/>
  <c r="AT200" i="30" s="1"/>
  <c r="GR200" i="30"/>
  <c r="GK200" i="30" s="1"/>
  <c r="GL200" i="30" s="1"/>
  <c r="HJ195" i="30"/>
  <c r="HC195" i="30" s="1"/>
  <c r="HD195" i="30" s="1"/>
  <c r="EV192" i="30"/>
  <c r="EV188" i="30"/>
  <c r="EO186" i="30"/>
  <c r="HJ185" i="30"/>
  <c r="HC185" i="30" s="1"/>
  <c r="BL184" i="30"/>
  <c r="BO184" i="30"/>
  <c r="BF184" i="30" s="1"/>
  <c r="DO184" i="30"/>
  <c r="DP184" i="30" s="1"/>
  <c r="AS178" i="30"/>
  <c r="GS173" i="30"/>
  <c r="GT171" i="30"/>
  <c r="GS171" i="30"/>
  <c r="CM171" i="30"/>
  <c r="CI171" i="30"/>
  <c r="CL171" i="30"/>
  <c r="GS167" i="30"/>
  <c r="FN164" i="30"/>
  <c r="FQ164" i="30"/>
  <c r="BX163" i="30"/>
  <c r="BY163" i="30" s="1"/>
  <c r="AN163" i="30"/>
  <c r="AP163" i="30" s="1"/>
  <c r="AO163" i="30" s="1"/>
  <c r="AT163" i="30" s="1"/>
  <c r="GH162" i="30"/>
  <c r="EQ162" i="30"/>
  <c r="ER162" i="30" s="1"/>
  <c r="HD161" i="30"/>
  <c r="DY161" i="30"/>
  <c r="GK159" i="30"/>
  <c r="GJ159" i="30"/>
  <c r="BP159" i="30"/>
  <c r="BL159" i="30"/>
  <c r="BO159" i="30"/>
  <c r="GR158" i="30"/>
  <c r="GK158" i="30" s="1"/>
  <c r="GL158" i="30" s="1"/>
  <c r="CM158" i="30"/>
  <c r="CU157" i="30"/>
  <c r="CV157" i="30" s="1"/>
  <c r="DO156" i="30"/>
  <c r="HK155" i="30"/>
  <c r="HM155" i="30" s="1"/>
  <c r="EP155" i="30"/>
  <c r="EQ155" i="30"/>
  <c r="CL155" i="30"/>
  <c r="CI155" i="30"/>
  <c r="CM155" i="30"/>
  <c r="CU153" i="30"/>
  <c r="CV153" i="30" s="1"/>
  <c r="CU151" i="30"/>
  <c r="CU149" i="30"/>
  <c r="CV149" i="30" s="1"/>
  <c r="HJ183" i="30"/>
  <c r="HC183" i="30" s="1"/>
  <c r="EQ163" i="30"/>
  <c r="ER163" i="30" s="1"/>
  <c r="GR162" i="30"/>
  <c r="GK162" i="30" s="1"/>
  <c r="EO162" i="30"/>
  <c r="EG162" i="30" s="1"/>
  <c r="EH162" i="30" s="1"/>
  <c r="GH161" i="30"/>
  <c r="FQ148" i="30"/>
  <c r="FN148" i="30"/>
  <c r="HC148" i="30"/>
  <c r="HB148" i="30"/>
  <c r="AN146" i="30"/>
  <c r="AP146" i="30" s="1"/>
  <c r="AO146" i="30" s="1"/>
  <c r="AT146" i="30" s="1"/>
  <c r="EG145" i="30"/>
  <c r="EH145" i="30" s="1"/>
  <c r="EQ145" i="30"/>
  <c r="DY144" i="30"/>
  <c r="EB144" i="30" s="1"/>
  <c r="BZ144" i="30"/>
  <c r="BX144" i="30"/>
  <c r="BY144" i="30" s="1"/>
  <c r="DE143" i="30"/>
  <c r="DF143" i="30" s="1"/>
  <c r="HD142" i="30"/>
  <c r="BP142" i="30"/>
  <c r="BL142" i="30"/>
  <c r="BO142" i="30"/>
  <c r="DY140" i="30"/>
  <c r="EB140" i="30" s="1"/>
  <c r="BX140" i="30"/>
  <c r="BY140" i="30" s="1"/>
  <c r="DE139" i="30"/>
  <c r="FK137" i="30"/>
  <c r="FL137" i="30" s="1"/>
  <c r="EG137" i="30"/>
  <c r="EH137" i="30" s="1"/>
  <c r="EQ137" i="30"/>
  <c r="ER137" i="30" s="1"/>
  <c r="DY136" i="30"/>
  <c r="BX136" i="30"/>
  <c r="BY136" i="30" s="1"/>
  <c r="DE135" i="30"/>
  <c r="HD134" i="30"/>
  <c r="BP134" i="30"/>
  <c r="BL134" i="30"/>
  <c r="BO134" i="30"/>
  <c r="GK132" i="30"/>
  <c r="GJ132" i="30"/>
  <c r="CQ183" i="30"/>
  <c r="CR183" i="30" s="1"/>
  <c r="EQ171" i="30"/>
  <c r="ER171" i="30" s="1"/>
  <c r="AN170" i="30"/>
  <c r="AP170" i="30" s="1"/>
  <c r="AO170" i="30" s="1"/>
  <c r="AT170" i="30" s="1"/>
  <c r="FU167" i="30"/>
  <c r="FK167" i="30" s="1"/>
  <c r="FL167" i="30" s="1"/>
  <c r="EQ161" i="30"/>
  <c r="ER161" i="30" s="1"/>
  <c r="GR160" i="30"/>
  <c r="AN160" i="30"/>
  <c r="AP160" i="30" s="1"/>
  <c r="AO160" i="30" s="1"/>
  <c r="AT160" i="30" s="1"/>
  <c r="EO160" i="30"/>
  <c r="EG160" i="30" s="1"/>
  <c r="EH160" i="30" s="1"/>
  <c r="GH159" i="30"/>
  <c r="FU157" i="30"/>
  <c r="FK157" i="30" s="1"/>
  <c r="CV156" i="30"/>
  <c r="CW156" i="30"/>
  <c r="CP156" i="30" s="1"/>
  <c r="BL150" i="30"/>
  <c r="BO150" i="30"/>
  <c r="HM145" i="30"/>
  <c r="CL145" i="30"/>
  <c r="CI145" i="30"/>
  <c r="BN145" i="30"/>
  <c r="DO142" i="30"/>
  <c r="DP142" i="30" s="1"/>
  <c r="EO141" i="30"/>
  <c r="EG141" i="30" s="1"/>
  <c r="EH141" i="30" s="1"/>
  <c r="DQ140" i="30"/>
  <c r="DJ140" i="30" s="1"/>
  <c r="DO140" i="30"/>
  <c r="DP140" i="30" s="1"/>
  <c r="FU139" i="30"/>
  <c r="DO138" i="30"/>
  <c r="DP138" i="30" s="1"/>
  <c r="S137" i="30"/>
  <c r="DO136" i="30"/>
  <c r="DP136" i="30" s="1"/>
  <c r="GI135" i="30"/>
  <c r="CU135" i="30"/>
  <c r="CV135" i="30" s="1"/>
  <c r="GU134" i="30"/>
  <c r="EO133" i="30"/>
  <c r="EG133" i="30" s="1"/>
  <c r="EH133" i="30" s="1"/>
  <c r="HJ179" i="30"/>
  <c r="HC179" i="30" s="1"/>
  <c r="EQ157" i="30"/>
  <c r="ER157" i="30" s="1"/>
  <c r="CL150" i="30"/>
  <c r="CC150" i="30" s="1"/>
  <c r="CI150" i="30"/>
  <c r="DO150" i="30"/>
  <c r="DP150" i="30" s="1"/>
  <c r="DE150" i="30"/>
  <c r="HJ149" i="30"/>
  <c r="HC149" i="30" s="1"/>
  <c r="HD149" i="30" s="1"/>
  <c r="HA148" i="30"/>
  <c r="GT148" i="30" s="1"/>
  <c r="GU148" i="30" s="1"/>
  <c r="GR148" i="30"/>
  <c r="GK148" i="30" s="1"/>
  <c r="GL148" i="30" s="1"/>
  <c r="CL147" i="30"/>
  <c r="CC147" i="30" s="1"/>
  <c r="CI147" i="30"/>
  <c r="GT147" i="30"/>
  <c r="GU147" i="30" s="1"/>
  <c r="HD141" i="30"/>
  <c r="BX139" i="30"/>
  <c r="BY139" i="30" s="1"/>
  <c r="GK137" i="30"/>
  <c r="GL137" i="30" s="1"/>
  <c r="BL137" i="30"/>
  <c r="BO137" i="30"/>
  <c r="BF137" i="30" s="1"/>
  <c r="GD135" i="30"/>
  <c r="FV135" i="30" s="1"/>
  <c r="DY135" i="30"/>
  <c r="EB135" i="30" s="1"/>
  <c r="AN135" i="30"/>
  <c r="AP135" i="30" s="1"/>
  <c r="AO135" i="30" s="1"/>
  <c r="AT135" i="30" s="1"/>
  <c r="GD133" i="30"/>
  <c r="FV133" i="30" s="1"/>
  <c r="DY133" i="30"/>
  <c r="EB133" i="30" s="1"/>
  <c r="AN133" i="30"/>
  <c r="AP133" i="30" s="1"/>
  <c r="AO133" i="30" s="1"/>
  <c r="AT133" i="30" s="1"/>
  <c r="HJ181" i="30"/>
  <c r="HC181" i="30" s="1"/>
  <c r="FU173" i="30"/>
  <c r="FK173" i="30" s="1"/>
  <c r="FL173" i="30" s="1"/>
  <c r="FU169" i="30"/>
  <c r="FK169" i="30" s="1"/>
  <c r="FL169" i="30" s="1"/>
  <c r="GR164" i="30"/>
  <c r="GK164" i="30" s="1"/>
  <c r="EO164" i="30"/>
  <c r="EG164" i="30" s="1"/>
  <c r="EH164" i="30" s="1"/>
  <c r="GH163" i="30"/>
  <c r="HP156" i="30"/>
  <c r="GB156" i="30"/>
  <c r="GI156" i="30" s="1"/>
  <c r="FP156" i="30"/>
  <c r="HG156" i="30"/>
  <c r="HJ156" i="30" s="1"/>
  <c r="HC156" i="30" s="1"/>
  <c r="GX156" i="30"/>
  <c r="HA156" i="30" s="1"/>
  <c r="GT156" i="30" s="1"/>
  <c r="GU156" i="30" s="1"/>
  <c r="EV156" i="30"/>
  <c r="V156" i="30"/>
  <c r="GO156" i="30"/>
  <c r="GR156" i="30" s="1"/>
  <c r="GK156" i="30" s="1"/>
  <c r="GL156" i="30" s="1"/>
  <c r="EG156" i="30"/>
  <c r="EH156" i="30" s="1"/>
  <c r="EQ156" i="30"/>
  <c r="ER156" i="30" s="1"/>
  <c r="S156" i="30"/>
  <c r="CL152" i="30"/>
  <c r="CI152" i="30"/>
  <c r="DE152" i="30"/>
  <c r="DF152" i="30" s="1"/>
  <c r="GH152" i="30"/>
  <c r="CI146" i="30"/>
  <c r="CL146" i="30"/>
  <c r="GT144" i="30"/>
  <c r="GU144" i="30" s="1"/>
  <c r="AM144" i="30"/>
  <c r="AQ144" i="30" s="1"/>
  <c r="HL143" i="30"/>
  <c r="HM143" i="30" s="1"/>
  <c r="FK142" i="30"/>
  <c r="FL142" i="30" s="1"/>
  <c r="EG142" i="30"/>
  <c r="EH142" i="30" s="1"/>
  <c r="CU142" i="30"/>
  <c r="CV142" i="30" s="1"/>
  <c r="HA141" i="30"/>
  <c r="DO141" i="30"/>
  <c r="DP141" i="30" s="1"/>
  <c r="HK140" i="30"/>
  <c r="HM140" i="30" s="1"/>
  <c r="FK140" i="30"/>
  <c r="FL140" i="30" s="1"/>
  <c r="EG140" i="30"/>
  <c r="EH140" i="30" s="1"/>
  <c r="CU140" i="30"/>
  <c r="CV140" i="30" s="1"/>
  <c r="HA139" i="30"/>
  <c r="DO139" i="30"/>
  <c r="DP139" i="30" s="1"/>
  <c r="HK138" i="30"/>
  <c r="HM138" i="30" s="1"/>
  <c r="FK138" i="30"/>
  <c r="FL138" i="30" s="1"/>
  <c r="EG138" i="30"/>
  <c r="EH138" i="30" s="1"/>
  <c r="CU138" i="30"/>
  <c r="CV138" i="30" s="1"/>
  <c r="CW138" i="30"/>
  <c r="CP138" i="30" s="1"/>
  <c r="FU136" i="30"/>
  <c r="FK136" i="30" s="1"/>
  <c r="EO136" i="30"/>
  <c r="EG136" i="30" s="1"/>
  <c r="EH136" i="30" s="1"/>
  <c r="DO135" i="30"/>
  <c r="DP135" i="30" s="1"/>
  <c r="CM135" i="30"/>
  <c r="CI134" i="30"/>
  <c r="CL134" i="30"/>
  <c r="GT132" i="30"/>
  <c r="GU132" i="30" s="1"/>
  <c r="HK130" i="30"/>
  <c r="HM130" i="30" s="1"/>
  <c r="CI128" i="30"/>
  <c r="CL128" i="30"/>
  <c r="HA151" i="30"/>
  <c r="GT151" i="30" s="1"/>
  <c r="GH146" i="30"/>
  <c r="GH132" i="30"/>
  <c r="DY129" i="30"/>
  <c r="EB129" i="30" s="1"/>
  <c r="CU127" i="30"/>
  <c r="CV127" i="30" s="1"/>
  <c r="HK127" i="30"/>
  <c r="DE127" i="30"/>
  <c r="DF127" i="30" s="1"/>
  <c r="GD127" i="30"/>
  <c r="FV127" i="30" s="1"/>
  <c r="FZ127" i="30"/>
  <c r="GI127" i="30" s="1"/>
  <c r="CI126" i="30"/>
  <c r="CL126" i="30"/>
  <c r="GT126" i="30"/>
  <c r="GU126" i="30" s="1"/>
  <c r="CW125" i="30"/>
  <c r="CP125" i="30" s="1"/>
  <c r="CV125" i="30"/>
  <c r="ER124" i="30"/>
  <c r="FQ123" i="30"/>
  <c r="FU123" i="30" s="1"/>
  <c r="FS123" i="30"/>
  <c r="FJ123" i="30" s="1"/>
  <c r="FN123" i="30"/>
  <c r="GT119" i="30"/>
  <c r="DA140" i="30"/>
  <c r="DB140" i="30" s="1"/>
  <c r="AN131" i="30"/>
  <c r="AP131" i="30" s="1"/>
  <c r="AO131" i="30" s="1"/>
  <c r="DO131" i="30"/>
  <c r="DP131" i="30" s="1"/>
  <c r="HL131" i="30"/>
  <c r="EG128" i="30"/>
  <c r="EH128" i="30" s="1"/>
  <c r="CL124" i="30"/>
  <c r="CC124" i="30" s="1"/>
  <c r="CI124" i="30"/>
  <c r="GT124" i="30"/>
  <c r="GT122" i="30"/>
  <c r="GU122" i="30" s="1"/>
  <c r="GR121" i="30"/>
  <c r="GK121" i="30" s="1"/>
  <c r="GL121" i="30" s="1"/>
  <c r="BO119" i="30"/>
  <c r="BF119" i="30" s="1"/>
  <c r="BL119" i="30"/>
  <c r="BO117" i="30"/>
  <c r="BL117" i="30"/>
  <c r="BO115" i="30"/>
  <c r="BF115" i="30" s="1"/>
  <c r="BL115" i="30"/>
  <c r="BO113" i="30"/>
  <c r="BL113" i="30"/>
  <c r="BO111" i="30"/>
  <c r="BF111" i="30" s="1"/>
  <c r="BL111" i="30"/>
  <c r="BO109" i="30"/>
  <c r="BL109" i="30"/>
  <c r="BO107" i="30"/>
  <c r="BF107" i="30" s="1"/>
  <c r="BL107" i="30"/>
  <c r="BO105" i="30"/>
  <c r="BL105" i="30"/>
  <c r="BO103" i="30"/>
  <c r="BF103" i="30" s="1"/>
  <c r="BL103" i="30"/>
  <c r="BO101" i="30"/>
  <c r="BL101" i="30"/>
  <c r="BO99" i="30"/>
  <c r="BF99" i="30" s="1"/>
  <c r="BL99" i="30"/>
  <c r="GH142" i="30"/>
  <c r="BL131" i="30"/>
  <c r="BO131" i="30"/>
  <c r="BF131" i="30" s="1"/>
  <c r="AN129" i="30"/>
  <c r="AP129" i="30" s="1"/>
  <c r="AO129" i="30" s="1"/>
  <c r="AT129" i="30" s="1"/>
  <c r="CM126" i="30"/>
  <c r="CI123" i="30"/>
  <c r="CL123" i="30"/>
  <c r="CC123" i="30" s="1"/>
  <c r="DY122" i="30"/>
  <c r="EB122" i="30" s="1"/>
  <c r="CI121" i="30"/>
  <c r="CM121" i="30"/>
  <c r="CL121" i="30"/>
  <c r="DQ121" i="30"/>
  <c r="DJ121" i="30" s="1"/>
  <c r="DP121" i="30"/>
  <c r="DO120" i="30"/>
  <c r="DP120" i="30" s="1"/>
  <c r="GS119" i="30"/>
  <c r="EG118" i="30"/>
  <c r="EH118" i="30" s="1"/>
  <c r="EG114" i="30"/>
  <c r="EH114" i="30" s="1"/>
  <c r="EG110" i="30"/>
  <c r="EH110" i="30" s="1"/>
  <c r="EG106" i="30"/>
  <c r="EH106" i="30" s="1"/>
  <c r="EG102" i="30"/>
  <c r="EH102" i="30" s="1"/>
  <c r="EQ153" i="30"/>
  <c r="ER153" i="30" s="1"/>
  <c r="HB150" i="30"/>
  <c r="HA130" i="30"/>
  <c r="HJ130" i="30"/>
  <c r="HC130" i="30" s="1"/>
  <c r="HD130" i="30" s="1"/>
  <c r="BL129" i="30"/>
  <c r="BO129" i="30"/>
  <c r="BF129" i="30" s="1"/>
  <c r="GJ125" i="30"/>
  <c r="BY125" i="30"/>
  <c r="BZ125" i="30"/>
  <c r="BS125" i="30" s="1"/>
  <c r="GS124" i="30"/>
  <c r="AM123" i="30"/>
  <c r="AQ123" i="30" s="1"/>
  <c r="CU120" i="30"/>
  <c r="CV120" i="30" s="1"/>
  <c r="HC119" i="30"/>
  <c r="HD119" i="30" s="1"/>
  <c r="GH119" i="30"/>
  <c r="EQ119" i="30"/>
  <c r="ER119" i="30" s="1"/>
  <c r="BT119" i="30"/>
  <c r="BU119" i="30" s="1"/>
  <c r="GK118" i="30"/>
  <c r="GJ118" i="30"/>
  <c r="BP118" i="30"/>
  <c r="BL118" i="30"/>
  <c r="BO118" i="30"/>
  <c r="FN117" i="30"/>
  <c r="FQ117" i="30"/>
  <c r="DE117" i="30"/>
  <c r="BX116" i="30"/>
  <c r="GH115" i="30"/>
  <c r="FK115" i="30"/>
  <c r="FL115" i="30" s="1"/>
  <c r="EG115" i="30"/>
  <c r="EH115" i="30" s="1"/>
  <c r="EQ115" i="30"/>
  <c r="ER115" i="30" s="1"/>
  <c r="GK114" i="30"/>
  <c r="GJ114" i="30"/>
  <c r="BP114" i="30"/>
  <c r="BL114" i="30"/>
  <c r="BO114" i="30"/>
  <c r="FN113" i="30"/>
  <c r="FQ113" i="30"/>
  <c r="DE113" i="30"/>
  <c r="DF113" i="30" s="1"/>
  <c r="BX112" i="30"/>
  <c r="BY112" i="30" s="1"/>
  <c r="AS112" i="30"/>
  <c r="AN112" i="30"/>
  <c r="AP112" i="30" s="1"/>
  <c r="AO112" i="30" s="1"/>
  <c r="AT112" i="30" s="1"/>
  <c r="GH111" i="30"/>
  <c r="EQ111" i="30"/>
  <c r="ER111" i="30" s="1"/>
  <c r="GK110" i="30"/>
  <c r="GJ110" i="30"/>
  <c r="BP110" i="30"/>
  <c r="BL110" i="30"/>
  <c r="BO110" i="30"/>
  <c r="FN109" i="30"/>
  <c r="FQ109" i="30"/>
  <c r="DE109" i="30"/>
  <c r="DF109" i="30" s="1"/>
  <c r="DG109" i="30"/>
  <c r="CZ109" i="30" s="1"/>
  <c r="BX108" i="30"/>
  <c r="BY108" i="30" s="1"/>
  <c r="HC107" i="30"/>
  <c r="HD107" i="30" s="1"/>
  <c r="GH107" i="30"/>
  <c r="FK107" i="30"/>
  <c r="FL107" i="30" s="1"/>
  <c r="EG107" i="30"/>
  <c r="EH107" i="30" s="1"/>
  <c r="EQ107" i="30"/>
  <c r="ER107" i="30" s="1"/>
  <c r="GK106" i="30"/>
  <c r="GJ106" i="30"/>
  <c r="BP106" i="30"/>
  <c r="BL106" i="30"/>
  <c r="BO106" i="30"/>
  <c r="FN105" i="30"/>
  <c r="FQ105" i="30"/>
  <c r="DE105" i="30"/>
  <c r="DF105" i="30" s="1"/>
  <c r="BX104" i="30"/>
  <c r="BY104" i="30" s="1"/>
  <c r="HC103" i="30"/>
  <c r="HD103" i="30" s="1"/>
  <c r="GH103" i="30"/>
  <c r="EQ103" i="30"/>
  <c r="ER103" i="30" s="1"/>
  <c r="GK102" i="30"/>
  <c r="GJ102" i="30"/>
  <c r="BP102" i="30"/>
  <c r="BL102" i="30"/>
  <c r="BO102" i="30"/>
  <c r="FN101" i="30"/>
  <c r="FQ101" i="30"/>
  <c r="DE101" i="30"/>
  <c r="DF101" i="30" s="1"/>
  <c r="BX100" i="30"/>
  <c r="BY100" i="30" s="1"/>
  <c r="HC99" i="30"/>
  <c r="HD99" i="30" s="1"/>
  <c r="GH99" i="30"/>
  <c r="FK99" i="30"/>
  <c r="FL99" i="30" s="1"/>
  <c r="EG99" i="30"/>
  <c r="EH99" i="30" s="1"/>
  <c r="EQ99" i="30"/>
  <c r="ER99" i="30" s="1"/>
  <c r="BO98" i="30"/>
  <c r="BL98" i="30"/>
  <c r="BP98" i="30"/>
  <c r="GJ96" i="30"/>
  <c r="DY96" i="30"/>
  <c r="HD94" i="30"/>
  <c r="BX94" i="30"/>
  <c r="BY94" i="30" s="1"/>
  <c r="HD92" i="30"/>
  <c r="BL92" i="30"/>
  <c r="BP92" i="30"/>
  <c r="BO92" i="30"/>
  <c r="BO88" i="30"/>
  <c r="BL88" i="30"/>
  <c r="BP88" i="30"/>
  <c r="AN97" i="30"/>
  <c r="AP97" i="30" s="1"/>
  <c r="AO97" i="30" s="1"/>
  <c r="AT97" i="30" s="1"/>
  <c r="AR95" i="30"/>
  <c r="AI95" i="30" s="1"/>
  <c r="AN95" i="30"/>
  <c r="AP95" i="30" s="1"/>
  <c r="AO95" i="30" s="1"/>
  <c r="AT95" i="30" s="1"/>
  <c r="EQ93" i="30"/>
  <c r="ER93" i="30" s="1"/>
  <c r="DU93" i="30"/>
  <c r="DV93" i="30" s="1"/>
  <c r="EG93" i="30"/>
  <c r="EH93" i="30" s="1"/>
  <c r="CL91" i="30"/>
  <c r="CM91" i="30"/>
  <c r="CI91" i="30"/>
  <c r="BZ89" i="30"/>
  <c r="BS89" i="30" s="1"/>
  <c r="BY89" i="30"/>
  <c r="HK87" i="30"/>
  <c r="HM87" i="30" s="1"/>
  <c r="DQ87" i="30"/>
  <c r="DJ87" i="30" s="1"/>
  <c r="DO87" i="30"/>
  <c r="DP87" i="30" s="1"/>
  <c r="CI84" i="30"/>
  <c r="CL84" i="30"/>
  <c r="CC84" i="30" s="1"/>
  <c r="CI82" i="30"/>
  <c r="CL82" i="30"/>
  <c r="CC82" i="30" s="1"/>
  <c r="CI80" i="30"/>
  <c r="CL80" i="30"/>
  <c r="CI78" i="30"/>
  <c r="CL78" i="30"/>
  <c r="CI76" i="30"/>
  <c r="CL76" i="30"/>
  <c r="CC76" i="30" s="1"/>
  <c r="CI74" i="30"/>
  <c r="CL74" i="30"/>
  <c r="CC74" i="30" s="1"/>
  <c r="CI72" i="30"/>
  <c r="CL72" i="30"/>
  <c r="CI70" i="30"/>
  <c r="CL70" i="30"/>
  <c r="CI68" i="30"/>
  <c r="CL68" i="30"/>
  <c r="CC68" i="30" s="1"/>
  <c r="CI66" i="30"/>
  <c r="CL66" i="30"/>
  <c r="CC66" i="30" s="1"/>
  <c r="CI64" i="30"/>
  <c r="CL64" i="30"/>
  <c r="CI62" i="30"/>
  <c r="CL62" i="30"/>
  <c r="CI60" i="30"/>
  <c r="CL60" i="30"/>
  <c r="CC60" i="30" s="1"/>
  <c r="CI58" i="30"/>
  <c r="CL58" i="30"/>
  <c r="CC58" i="30" s="1"/>
  <c r="CI56" i="30"/>
  <c r="CL56" i="30"/>
  <c r="EO124" i="30"/>
  <c r="EG124" i="30" s="1"/>
  <c r="EH124" i="30" s="1"/>
  <c r="BR97" i="30"/>
  <c r="S93" i="30"/>
  <c r="FQ93" i="30"/>
  <c r="FN93" i="30"/>
  <c r="HC93" i="30"/>
  <c r="HD93" i="30" s="1"/>
  <c r="FS93" i="30"/>
  <c r="FJ93" i="30" s="1"/>
  <c r="HK93" i="30"/>
  <c r="HM93" i="30" s="1"/>
  <c r="AS92" i="30"/>
  <c r="BX84" i="30"/>
  <c r="BY84" i="30" s="1"/>
  <c r="HD82" i="30"/>
  <c r="BX82" i="30"/>
  <c r="BY82" i="30" s="1"/>
  <c r="BX80" i="30"/>
  <c r="BY80" i="30" s="1"/>
  <c r="HD78" i="30"/>
  <c r="BX78" i="30"/>
  <c r="BY78" i="30" s="1"/>
  <c r="BX76" i="30"/>
  <c r="BY76" i="30" s="1"/>
  <c r="HD74" i="30"/>
  <c r="BX74" i="30"/>
  <c r="BY74" i="30" s="1"/>
  <c r="BX72" i="30"/>
  <c r="BY72" i="30" s="1"/>
  <c r="HD70" i="30"/>
  <c r="BX70" i="30"/>
  <c r="BY70" i="30" s="1"/>
  <c r="BX68" i="30"/>
  <c r="BY68" i="30" s="1"/>
  <c r="HD66" i="30"/>
  <c r="BZ66" i="30"/>
  <c r="BS66" i="30" s="1"/>
  <c r="BX66" i="30"/>
  <c r="BY66" i="30" s="1"/>
  <c r="BX64" i="30"/>
  <c r="BY64" i="30" s="1"/>
  <c r="HD62" i="30"/>
  <c r="BX62" i="30"/>
  <c r="BY62" i="30" s="1"/>
  <c r="BX60" i="30"/>
  <c r="BY60" i="30" s="1"/>
  <c r="HD58" i="30"/>
  <c r="BX58" i="30"/>
  <c r="BY58" i="30" s="1"/>
  <c r="BZ56" i="30"/>
  <c r="BS56" i="30" s="1"/>
  <c r="BX56" i="30"/>
  <c r="BY56" i="30" s="1"/>
  <c r="GR126" i="30"/>
  <c r="GI126" i="30"/>
  <c r="FW126" i="30" s="1"/>
  <c r="FX126" i="30" s="1"/>
  <c r="HJ126" i="30"/>
  <c r="HC126" i="30" s="1"/>
  <c r="HD126" i="30" s="1"/>
  <c r="GR119" i="30"/>
  <c r="HA115" i="30"/>
  <c r="DQ112" i="30"/>
  <c r="GR111" i="30"/>
  <c r="AN111" i="30"/>
  <c r="AP111" i="30" s="1"/>
  <c r="AO111" i="30" s="1"/>
  <c r="AT111" i="30" s="1"/>
  <c r="EO111" i="30"/>
  <c r="EG111" i="30" s="1"/>
  <c r="EH111" i="30" s="1"/>
  <c r="HA107" i="30"/>
  <c r="FU105" i="30"/>
  <c r="FK105" i="30" s="1"/>
  <c r="FL105" i="30" s="1"/>
  <c r="DQ104" i="30"/>
  <c r="GR103" i="30"/>
  <c r="EO103" i="30"/>
  <c r="EG103" i="30" s="1"/>
  <c r="EH103" i="30" s="1"/>
  <c r="HA99" i="30"/>
  <c r="EQ98" i="30"/>
  <c r="ER98" i="30" s="1"/>
  <c r="GR96" i="30"/>
  <c r="GK96" i="30" s="1"/>
  <c r="EO96" i="30"/>
  <c r="EG96" i="30" s="1"/>
  <c r="EH96" i="30" s="1"/>
  <c r="BX93" i="30"/>
  <c r="BY93" i="30" s="1"/>
  <c r="BZ93" i="30"/>
  <c r="BS93" i="30" s="1"/>
  <c r="AM92" i="30"/>
  <c r="AQ92" i="30" s="1"/>
  <c r="HL91" i="30"/>
  <c r="FU91" i="30"/>
  <c r="FK91" i="30" s="1"/>
  <c r="FL91" i="30" s="1"/>
  <c r="AN91" i="30"/>
  <c r="AP91" i="30" s="1"/>
  <c r="AO91" i="30" s="1"/>
  <c r="AT91" i="30" s="1"/>
  <c r="AS91" i="30"/>
  <c r="DE91" i="30"/>
  <c r="DF91" i="30" s="1"/>
  <c r="EO89" i="30"/>
  <c r="EG89" i="30" s="1"/>
  <c r="EH89" i="30" s="1"/>
  <c r="CL87" i="30"/>
  <c r="CC87" i="30" s="1"/>
  <c r="CI87" i="30"/>
  <c r="GS84" i="30"/>
  <c r="GS82" i="30"/>
  <c r="CM79" i="30"/>
  <c r="CI79" i="30"/>
  <c r="CL79" i="30"/>
  <c r="CM78" i="30"/>
  <c r="EO77" i="30"/>
  <c r="EG77" i="30" s="1"/>
  <c r="EH77" i="30" s="1"/>
  <c r="DO76" i="30"/>
  <c r="DP76" i="30" s="1"/>
  <c r="GS74" i="30"/>
  <c r="CM71" i="30"/>
  <c r="CI71" i="30"/>
  <c r="CL71" i="30"/>
  <c r="CM70" i="30"/>
  <c r="EO69" i="30"/>
  <c r="EG69" i="30" s="1"/>
  <c r="EH69" i="30" s="1"/>
  <c r="DO68" i="30"/>
  <c r="DP68" i="30" s="1"/>
  <c r="GS66" i="30"/>
  <c r="CM63" i="30"/>
  <c r="CI63" i="30"/>
  <c r="CL63" i="30"/>
  <c r="CM62" i="30"/>
  <c r="EO61" i="30"/>
  <c r="EG61" i="30" s="1"/>
  <c r="EH61" i="30" s="1"/>
  <c r="DO60" i="30"/>
  <c r="DP60" i="30" s="1"/>
  <c r="DQ60" i="30"/>
  <c r="DJ60" i="30" s="1"/>
  <c r="GS58" i="30"/>
  <c r="CM55" i="30"/>
  <c r="CI55" i="30"/>
  <c r="CL55" i="30"/>
  <c r="CM51" i="30"/>
  <c r="CI51" i="30"/>
  <c r="CL51" i="30"/>
  <c r="GK127" i="30"/>
  <c r="GL127" i="30" s="1"/>
  <c r="BZ123" i="30"/>
  <c r="BS123" i="30" s="1"/>
  <c r="AS97" i="30"/>
  <c r="GR94" i="30"/>
  <c r="AS94" i="30"/>
  <c r="AR94" i="30"/>
  <c r="AN94" i="30"/>
  <c r="AP94" i="30" s="1"/>
  <c r="AO94" i="30" s="1"/>
  <c r="AT94" i="30" s="1"/>
  <c r="BL93" i="30"/>
  <c r="BO93" i="30"/>
  <c r="BF93" i="30" s="1"/>
  <c r="GR93" i="30"/>
  <c r="GK93" i="30" s="1"/>
  <c r="GL93" i="30" s="1"/>
  <c r="GD91" i="30"/>
  <c r="FV91" i="30" s="1"/>
  <c r="CI90" i="30"/>
  <c r="CM90" i="30"/>
  <c r="CL90" i="30"/>
  <c r="BM89" i="30"/>
  <c r="GT88" i="30"/>
  <c r="GU88" i="30" s="1"/>
  <c r="DU87" i="30"/>
  <c r="DV87" i="30" s="1"/>
  <c r="BT87" i="30"/>
  <c r="BU87" i="30" s="1"/>
  <c r="EQ87" i="30"/>
  <c r="ER87" i="30" s="1"/>
  <c r="CQ87" i="30"/>
  <c r="CR87" i="30" s="1"/>
  <c r="GJ86" i="30"/>
  <c r="GL86" i="30" s="1"/>
  <c r="FJ85" i="30"/>
  <c r="BP85" i="30"/>
  <c r="BL85" i="30"/>
  <c r="BO85" i="30"/>
  <c r="GL85" i="30"/>
  <c r="HC84" i="30"/>
  <c r="HD84" i="30" s="1"/>
  <c r="GH84" i="30"/>
  <c r="EG84" i="30"/>
  <c r="EH84" i="30" s="1"/>
  <c r="EQ84" i="30"/>
  <c r="ER84" i="30" s="1"/>
  <c r="GK83" i="30"/>
  <c r="GJ83" i="30"/>
  <c r="BP83" i="30"/>
  <c r="BL83" i="30"/>
  <c r="BO83" i="30"/>
  <c r="FN82" i="30"/>
  <c r="FQ82" i="30"/>
  <c r="DE82" i="30"/>
  <c r="DF82" i="30" s="1"/>
  <c r="FX81" i="30"/>
  <c r="BX81" i="30"/>
  <c r="BY81" i="30" s="1"/>
  <c r="HC80" i="30"/>
  <c r="HD80" i="30" s="1"/>
  <c r="GH80" i="30"/>
  <c r="FK80" i="30"/>
  <c r="FL80" i="30" s="1"/>
  <c r="EG80" i="30"/>
  <c r="EH80" i="30" s="1"/>
  <c r="DK80" i="30"/>
  <c r="DL80" i="30" s="1"/>
  <c r="EQ80" i="30"/>
  <c r="ER80" i="30" s="1"/>
  <c r="GK79" i="30"/>
  <c r="GJ79" i="30"/>
  <c r="BP79" i="30"/>
  <c r="BL79" i="30"/>
  <c r="BO79" i="30"/>
  <c r="FN78" i="30"/>
  <c r="FQ78" i="30"/>
  <c r="DE78" i="30"/>
  <c r="DF78" i="30" s="1"/>
  <c r="FX77" i="30"/>
  <c r="BX77" i="30"/>
  <c r="BY77" i="30" s="1"/>
  <c r="HC76" i="30"/>
  <c r="HD76" i="30" s="1"/>
  <c r="GH76" i="30"/>
  <c r="EG76" i="30"/>
  <c r="EH76" i="30" s="1"/>
  <c r="EQ76" i="30"/>
  <c r="ER76" i="30" s="1"/>
  <c r="GK75" i="30"/>
  <c r="GJ75" i="30"/>
  <c r="BP75" i="30"/>
  <c r="BL75" i="30"/>
  <c r="BO75" i="30"/>
  <c r="FN74" i="30"/>
  <c r="FQ74" i="30"/>
  <c r="FU74" i="30" s="1"/>
  <c r="FK74" i="30" s="1"/>
  <c r="FL74" i="30" s="1"/>
  <c r="DE74" i="30"/>
  <c r="DF74" i="30" s="1"/>
  <c r="BX73" i="30"/>
  <c r="BY73" i="30" s="1"/>
  <c r="AS73" i="30"/>
  <c r="AR73" i="30"/>
  <c r="AN73" i="30"/>
  <c r="AP73" i="30" s="1"/>
  <c r="AO73" i="30" s="1"/>
  <c r="AT73" i="30" s="1"/>
  <c r="HC72" i="30"/>
  <c r="HD72" i="30" s="1"/>
  <c r="GH72" i="30"/>
  <c r="EQ72" i="30"/>
  <c r="ER72" i="30" s="1"/>
  <c r="GK71" i="30"/>
  <c r="GJ71" i="30"/>
  <c r="BP71" i="30"/>
  <c r="BL71" i="30"/>
  <c r="BO71" i="30"/>
  <c r="FN70" i="30"/>
  <c r="FQ70" i="30"/>
  <c r="DE70" i="30"/>
  <c r="DF70" i="30" s="1"/>
  <c r="BX69" i="30"/>
  <c r="BY69" i="30" s="1"/>
  <c r="HC68" i="30"/>
  <c r="HD68" i="30" s="1"/>
  <c r="GH68" i="30"/>
  <c r="DA68" i="30"/>
  <c r="DB68" i="30" s="1"/>
  <c r="EQ68" i="30"/>
  <c r="ER68" i="30" s="1"/>
  <c r="GK67" i="30"/>
  <c r="GJ67" i="30"/>
  <c r="BP67" i="30"/>
  <c r="BL67" i="30"/>
  <c r="BO67" i="30"/>
  <c r="FN66" i="30"/>
  <c r="FQ66" i="30"/>
  <c r="DE66" i="30"/>
  <c r="DF66" i="30" s="1"/>
  <c r="DG66" i="30"/>
  <c r="CZ66" i="30" s="1"/>
  <c r="BX65" i="30"/>
  <c r="BY65" i="30" s="1"/>
  <c r="HC64" i="30"/>
  <c r="HD64" i="30" s="1"/>
  <c r="GH64" i="30"/>
  <c r="FK64" i="30"/>
  <c r="FL64" i="30" s="1"/>
  <c r="EG64" i="30"/>
  <c r="EH64" i="30" s="1"/>
  <c r="DK64" i="30"/>
  <c r="DL64" i="30" s="1"/>
  <c r="EQ64" i="30"/>
  <c r="ER64" i="30" s="1"/>
  <c r="DU64" i="30"/>
  <c r="DV64" i="30" s="1"/>
  <c r="GK63" i="30"/>
  <c r="GJ63" i="30"/>
  <c r="BP63" i="30"/>
  <c r="BL63" i="30"/>
  <c r="BO63" i="30"/>
  <c r="FN62" i="30"/>
  <c r="FQ62" i="30"/>
  <c r="DE62" i="30"/>
  <c r="DF62" i="30" s="1"/>
  <c r="BX61" i="30"/>
  <c r="BY61" i="30" s="1"/>
  <c r="AS61" i="30"/>
  <c r="AN61" i="30"/>
  <c r="AP61" i="30" s="1"/>
  <c r="AO61" i="30" s="1"/>
  <c r="AT61" i="30" s="1"/>
  <c r="HC60" i="30"/>
  <c r="HD60" i="30" s="1"/>
  <c r="GH60" i="30"/>
  <c r="EG60" i="30"/>
  <c r="EH60" i="30" s="1"/>
  <c r="EQ60" i="30"/>
  <c r="ER60" i="30" s="1"/>
  <c r="GK59" i="30"/>
  <c r="GJ59" i="30"/>
  <c r="BP59" i="30"/>
  <c r="BL59" i="30"/>
  <c r="BO59" i="30"/>
  <c r="FN58" i="30"/>
  <c r="FQ58" i="30"/>
  <c r="FU58" i="30" s="1"/>
  <c r="FK58" i="30" s="1"/>
  <c r="FL58" i="30" s="1"/>
  <c r="DE58" i="30"/>
  <c r="DF58" i="30" s="1"/>
  <c r="FX57" i="30"/>
  <c r="BX57" i="30"/>
  <c r="BY57" i="30" s="1"/>
  <c r="HC56" i="30"/>
  <c r="HD56" i="30" s="1"/>
  <c r="GH56" i="30"/>
  <c r="DK56" i="30"/>
  <c r="DL56" i="30" s="1"/>
  <c r="EQ56" i="30"/>
  <c r="ER56" i="30" s="1"/>
  <c r="CQ56" i="30"/>
  <c r="CR56" i="30" s="1"/>
  <c r="GK55" i="30"/>
  <c r="GJ55" i="30"/>
  <c r="BP55" i="30"/>
  <c r="BL55" i="30"/>
  <c r="BO55" i="30"/>
  <c r="EQ54" i="30"/>
  <c r="ER54" i="30" s="1"/>
  <c r="BO53" i="30"/>
  <c r="BP53" i="30"/>
  <c r="BL53" i="30"/>
  <c r="GK51" i="30"/>
  <c r="GJ51" i="30"/>
  <c r="DY51" i="30"/>
  <c r="EB51" i="30" s="1"/>
  <c r="BX49" i="30"/>
  <c r="BY49" i="30" s="1"/>
  <c r="BO47" i="30"/>
  <c r="BP47" i="30"/>
  <c r="BL47" i="30"/>
  <c r="BO43" i="30"/>
  <c r="BL43" i="30"/>
  <c r="BP43" i="30"/>
  <c r="BL39" i="30"/>
  <c r="BP39" i="30"/>
  <c r="BO39" i="30"/>
  <c r="FU90" i="30"/>
  <c r="FK90" i="30" s="1"/>
  <c r="FL90" i="30" s="1"/>
  <c r="EO90" i="30"/>
  <c r="EG90" i="30" s="1"/>
  <c r="EH90" i="30" s="1"/>
  <c r="AS90" i="30"/>
  <c r="AN90" i="30"/>
  <c r="AP90" i="30" s="1"/>
  <c r="AO90" i="30" s="1"/>
  <c r="AT90" i="30" s="1"/>
  <c r="HA80" i="30"/>
  <c r="GT80" i="30" s="1"/>
  <c r="HK76" i="30"/>
  <c r="HM76" i="30" s="1"/>
  <c r="GR72" i="30"/>
  <c r="GK72" i="30" s="1"/>
  <c r="AN72" i="30"/>
  <c r="AP72" i="30" s="1"/>
  <c r="AO72" i="30" s="1"/>
  <c r="AT72" i="30" s="1"/>
  <c r="EO72" i="30"/>
  <c r="EG72" i="30" s="1"/>
  <c r="EH72" i="30" s="1"/>
  <c r="EQ69" i="30"/>
  <c r="ER69" i="30" s="1"/>
  <c r="HA64" i="30"/>
  <c r="GT64" i="30" s="1"/>
  <c r="HK60" i="30"/>
  <c r="HM60" i="30" s="1"/>
  <c r="GR56" i="30"/>
  <c r="GK56" i="30" s="1"/>
  <c r="EO56" i="30"/>
  <c r="EG56" i="30" s="1"/>
  <c r="EH56" i="30" s="1"/>
  <c r="HK53" i="30"/>
  <c r="HM53" i="30" s="1"/>
  <c r="BX52" i="30"/>
  <c r="BY52" i="30" s="1"/>
  <c r="EG50" i="30"/>
  <c r="EH50" i="30" s="1"/>
  <c r="EQ50" i="30"/>
  <c r="ER50" i="30" s="1"/>
  <c r="HK48" i="30"/>
  <c r="HM48" i="30" s="1"/>
  <c r="GJ48" i="30"/>
  <c r="DO48" i="30"/>
  <c r="DP48" i="30" s="1"/>
  <c r="CL46" i="30"/>
  <c r="CC46" i="30" s="1"/>
  <c r="CI46" i="30"/>
  <c r="CO44" i="30"/>
  <c r="CD44" i="30" s="1"/>
  <c r="CE44" i="30" s="1"/>
  <c r="CQ43" i="30"/>
  <c r="CR43" i="30" s="1"/>
  <c r="GX43" i="30"/>
  <c r="HA43" i="30" s="1"/>
  <c r="GT43" i="30" s="1"/>
  <c r="GU43" i="30" s="1"/>
  <c r="GB43" i="30"/>
  <c r="HG43" i="30"/>
  <c r="HJ43" i="30" s="1"/>
  <c r="HC43" i="30" s="1"/>
  <c r="HD43" i="30" s="1"/>
  <c r="FP43" i="30"/>
  <c r="HP43" i="30"/>
  <c r="GO43" i="30"/>
  <c r="DE42" i="30"/>
  <c r="DF42" i="30" s="1"/>
  <c r="FZ42" i="30"/>
  <c r="GD42" i="30"/>
  <c r="FV42" i="30" s="1"/>
  <c r="FU39" i="30"/>
  <c r="DE38" i="30"/>
  <c r="DF38" i="30" s="1"/>
  <c r="HD37" i="30"/>
  <c r="BP37" i="30"/>
  <c r="BL37" i="30"/>
  <c r="BO37" i="30"/>
  <c r="DE34" i="30"/>
  <c r="DF34" i="30" s="1"/>
  <c r="HD33" i="30"/>
  <c r="BP33" i="30"/>
  <c r="BL33" i="30"/>
  <c r="BO33" i="30"/>
  <c r="DE30" i="30"/>
  <c r="DF30" i="30" s="1"/>
  <c r="HD29" i="30"/>
  <c r="BP29" i="30"/>
  <c r="BL29" i="30"/>
  <c r="BO29" i="30"/>
  <c r="DE26" i="30"/>
  <c r="DF26" i="30" s="1"/>
  <c r="HD25" i="30"/>
  <c r="GK24" i="30"/>
  <c r="FA23" i="30"/>
  <c r="FB23" i="30" s="1"/>
  <c r="EQ23" i="30"/>
  <c r="ER23" i="30" s="1"/>
  <c r="CQ23" i="30"/>
  <c r="CR23" i="30" s="1"/>
  <c r="DE22" i="30"/>
  <c r="DF22" i="30" s="1"/>
  <c r="EG19" i="30"/>
  <c r="EH19" i="30" s="1"/>
  <c r="FA19" i="30"/>
  <c r="FB19" i="30" s="1"/>
  <c r="FW19" i="30"/>
  <c r="EQ19" i="30"/>
  <c r="ER19" i="30" s="1"/>
  <c r="CQ19" i="30"/>
  <c r="CR19" i="30" s="1"/>
  <c r="DE18" i="30"/>
  <c r="DF18" i="30" s="1"/>
  <c r="DE15" i="30"/>
  <c r="DF15" i="30" s="1"/>
  <c r="GU22" i="30"/>
  <c r="CI18" i="30"/>
  <c r="CL18" i="30"/>
  <c r="CC18" i="30" s="1"/>
  <c r="CI16" i="30"/>
  <c r="CL16" i="30"/>
  <c r="CC16" i="30" s="1"/>
  <c r="S15" i="30"/>
  <c r="DG81" i="30"/>
  <c r="HK79" i="30"/>
  <c r="HA74" i="30"/>
  <c r="GT74" i="30" s="1"/>
  <c r="HK70" i="30"/>
  <c r="HM70" i="30" s="1"/>
  <c r="DQ61" i="30"/>
  <c r="GR58" i="30"/>
  <c r="GK58" i="30" s="1"/>
  <c r="EO58" i="30"/>
  <c r="EG58" i="30" s="1"/>
  <c r="EH58" i="30" s="1"/>
  <c r="EQ55" i="30"/>
  <c r="ER55" i="30" s="1"/>
  <c r="AS54" i="30"/>
  <c r="S54" i="30"/>
  <c r="CI54" i="30"/>
  <c r="CL54" i="30"/>
  <c r="CC54" i="30" s="1"/>
  <c r="GT54" i="30"/>
  <c r="GU54" i="30" s="1"/>
  <c r="DO52" i="30"/>
  <c r="DP52" i="30" s="1"/>
  <c r="GJ50" i="30"/>
  <c r="DO50" i="30"/>
  <c r="DP50" i="30" s="1"/>
  <c r="HK50" i="30"/>
  <c r="HM50" i="30" s="1"/>
  <c r="AN47" i="30"/>
  <c r="AP47" i="30" s="1"/>
  <c r="AO47" i="30" s="1"/>
  <c r="AT47" i="30" s="1"/>
  <c r="AS47" i="30"/>
  <c r="EO47" i="30"/>
  <c r="EG47" i="30" s="1"/>
  <c r="EH47" i="30" s="1"/>
  <c r="GR44" i="30"/>
  <c r="EC42" i="30"/>
  <c r="DT42" i="30" s="1"/>
  <c r="GX41" i="30"/>
  <c r="HA41" i="30" s="1"/>
  <c r="GT41" i="30" s="1"/>
  <c r="GU41" i="30" s="1"/>
  <c r="GB41" i="30"/>
  <c r="GI41" i="30" s="1"/>
  <c r="FW41" i="30" s="1"/>
  <c r="FX41" i="30" s="1"/>
  <c r="EL41" i="30"/>
  <c r="EO41" i="30" s="1"/>
  <c r="EG41" i="30" s="1"/>
  <c r="EH41" i="30" s="1"/>
  <c r="HG41" i="30"/>
  <c r="HJ41" i="30" s="1"/>
  <c r="HC41" i="30" s="1"/>
  <c r="HD41" i="30" s="1"/>
  <c r="FP41" i="30"/>
  <c r="FU41" i="30" s="1"/>
  <c r="FK41" i="30" s="1"/>
  <c r="FL41" i="30" s="1"/>
  <c r="HP41" i="30"/>
  <c r="GO41" i="30"/>
  <c r="GR41" i="30" s="1"/>
  <c r="GK41" i="30" s="1"/>
  <c r="HL40" i="30"/>
  <c r="DE40" i="30"/>
  <c r="DF40" i="30" s="1"/>
  <c r="GH40" i="30"/>
  <c r="CL38" i="30"/>
  <c r="CI38" i="30"/>
  <c r="S38" i="30"/>
  <c r="AQ32" i="30"/>
  <c r="AT32" i="30" s="1"/>
  <c r="CL30" i="30"/>
  <c r="CI30" i="30"/>
  <c r="S30" i="30"/>
  <c r="EO23" i="30"/>
  <c r="EG23" i="30" s="1"/>
  <c r="EH23" i="30" s="1"/>
  <c r="S22" i="30"/>
  <c r="AQ21" i="30"/>
  <c r="AT21" i="30" s="1"/>
  <c r="AJ21" i="30" s="1"/>
  <c r="CU15" i="30"/>
  <c r="CV15" i="30" s="1"/>
  <c r="BO15" i="30"/>
  <c r="BF15" i="30" s="1"/>
  <c r="BL15" i="30"/>
  <c r="DQ79" i="30"/>
  <c r="FU76" i="30"/>
  <c r="FK76" i="30" s="1"/>
  <c r="FL76" i="30" s="1"/>
  <c r="DG75" i="30"/>
  <c r="HK73" i="30"/>
  <c r="HM73" i="30" s="1"/>
  <c r="DQ63" i="30"/>
  <c r="FU60" i="30"/>
  <c r="FK60" i="30" s="1"/>
  <c r="FL60" i="30" s="1"/>
  <c r="DG59" i="30"/>
  <c r="HK57" i="30"/>
  <c r="HM57" i="30" s="1"/>
  <c r="HG50" i="30"/>
  <c r="HJ50" i="30" s="1"/>
  <c r="HC50" i="30" s="1"/>
  <c r="GO50" i="30"/>
  <c r="GR50" i="30" s="1"/>
  <c r="GK50" i="30" s="1"/>
  <c r="HP50" i="30"/>
  <c r="GB50" i="30"/>
  <c r="FP50" i="30"/>
  <c r="FU50" i="30" s="1"/>
  <c r="FK50" i="30" s="1"/>
  <c r="FL50" i="30" s="1"/>
  <c r="V50" i="30"/>
  <c r="EV50" i="30"/>
  <c r="GX50" i="30"/>
  <c r="HA50" i="30" s="1"/>
  <c r="GT50" i="30" s="1"/>
  <c r="GU50" i="30" s="1"/>
  <c r="GR48" i="30"/>
  <c r="GK48" i="30" s="1"/>
  <c r="HG47" i="30"/>
  <c r="HJ47" i="30" s="1"/>
  <c r="HC47" i="30" s="1"/>
  <c r="HD47" i="30" s="1"/>
  <c r="GX47" i="30"/>
  <c r="GO47" i="30"/>
  <c r="GR47" i="30" s="1"/>
  <c r="GK47" i="30" s="1"/>
  <c r="GB47" i="30"/>
  <c r="GI47" i="30" s="1"/>
  <c r="FW47" i="30" s="1"/>
  <c r="FX47" i="30" s="1"/>
  <c r="HP47" i="30"/>
  <c r="FP47" i="30"/>
  <c r="HL46" i="30"/>
  <c r="S46" i="30"/>
  <c r="FQ46" i="30"/>
  <c r="FN46" i="30"/>
  <c r="HC46" i="30"/>
  <c r="HD46" i="30" s="1"/>
  <c r="EV44" i="30"/>
  <c r="BN44" i="30"/>
  <c r="GJ43" i="30"/>
  <c r="BL42" i="30"/>
  <c r="AN26" i="30"/>
  <c r="AP26" i="30" s="1"/>
  <c r="AO26" i="30" s="1"/>
  <c r="AT26" i="30" s="1"/>
  <c r="FN25" i="30"/>
  <c r="FQ25" i="30"/>
  <c r="AN25" i="30"/>
  <c r="AP25" i="30" s="1"/>
  <c r="AO25" i="30" s="1"/>
  <c r="AT25" i="30" s="1"/>
  <c r="FN24" i="30"/>
  <c r="FQ24" i="30"/>
  <c r="AN24" i="30"/>
  <c r="AP24" i="30" s="1"/>
  <c r="AO24" i="30" s="1"/>
  <c r="AT24" i="30" s="1"/>
  <c r="FN23" i="30"/>
  <c r="FQ23" i="30"/>
  <c r="FN22" i="30"/>
  <c r="FQ22" i="30"/>
  <c r="AN22" i="30"/>
  <c r="AP22" i="30" s="1"/>
  <c r="AO22" i="30" s="1"/>
  <c r="AT22" i="30" s="1"/>
  <c r="FN21" i="30"/>
  <c r="FQ21" i="30"/>
  <c r="BX20" i="30"/>
  <c r="BY20" i="30" s="1"/>
  <c r="GX20" i="30"/>
  <c r="HA20" i="30" s="1"/>
  <c r="GO20" i="30"/>
  <c r="GR20" i="30" s="1"/>
  <c r="GK20" i="30" s="1"/>
  <c r="HP20" i="30"/>
  <c r="GB20" i="30"/>
  <c r="FP20" i="30"/>
  <c r="FU20" i="30" s="1"/>
  <c r="FK20" i="30" s="1"/>
  <c r="FL20" i="30" s="1"/>
  <c r="EV20" i="30"/>
  <c r="V20" i="30"/>
  <c r="HG20" i="30"/>
  <c r="HJ20" i="30" s="1"/>
  <c r="HC20" i="30" s="1"/>
  <c r="HD20" i="30" s="1"/>
  <c r="GJ19" i="30"/>
  <c r="DY19" i="30"/>
  <c r="EB19" i="30" s="1"/>
  <c r="HC18" i="30"/>
  <c r="BO18" i="30"/>
  <c r="BF18" i="30" s="1"/>
  <c r="BL18" i="30"/>
  <c r="FQ17" i="30"/>
  <c r="FN17" i="30"/>
  <c r="BL16" i="30"/>
  <c r="BO16" i="30"/>
  <c r="BF16" i="30" s="1"/>
  <c r="AS88" i="30"/>
  <c r="AN88" i="30"/>
  <c r="AP88" i="30" s="1"/>
  <c r="AO88" i="30" s="1"/>
  <c r="AT88" i="30" s="1"/>
  <c r="FU84" i="30"/>
  <c r="FK84" i="30" s="1"/>
  <c r="FL84" i="30" s="1"/>
  <c r="EQ83" i="30"/>
  <c r="ER83" i="30" s="1"/>
  <c r="HA78" i="30"/>
  <c r="GT78" i="30" s="1"/>
  <c r="HK74" i="30"/>
  <c r="HM74" i="30" s="1"/>
  <c r="DQ65" i="30"/>
  <c r="GR62" i="30"/>
  <c r="GK62" i="30" s="1"/>
  <c r="AR62" i="30"/>
  <c r="AI62" i="30" s="1"/>
  <c r="AN62" i="30"/>
  <c r="AP62" i="30" s="1"/>
  <c r="AO62" i="30" s="1"/>
  <c r="AT62" i="30" s="1"/>
  <c r="EO62" i="30"/>
  <c r="EG62" i="30" s="1"/>
  <c r="EH62" i="30" s="1"/>
  <c r="EQ59" i="30"/>
  <c r="ER59" i="30" s="1"/>
  <c r="GR54" i="30"/>
  <c r="GK54" i="30" s="1"/>
  <c r="GL54" i="30" s="1"/>
  <c r="DQ53" i="30"/>
  <c r="AS53" i="30"/>
  <c r="AN53" i="30"/>
  <c r="AP53" i="30" s="1"/>
  <c r="AO53" i="30" s="1"/>
  <c r="AT53" i="30" s="1"/>
  <c r="BO52" i="30"/>
  <c r="BF52" i="30" s="1"/>
  <c r="BL52" i="30"/>
  <c r="DQ51" i="30"/>
  <c r="AS51" i="30"/>
  <c r="AR51" i="30"/>
  <c r="AN51" i="30"/>
  <c r="AP51" i="30" s="1"/>
  <c r="AO51" i="30" s="1"/>
  <c r="AT51" i="30" s="1"/>
  <c r="BX50" i="30"/>
  <c r="BY50" i="30" s="1"/>
  <c r="GI48" i="30"/>
  <c r="FW48" i="30" s="1"/>
  <c r="EQ48" i="30"/>
  <c r="ER48" i="30" s="1"/>
  <c r="DU48" i="30"/>
  <c r="DV48" i="30" s="1"/>
  <c r="BT48" i="30"/>
  <c r="BU48" i="30" s="1"/>
  <c r="EG48" i="30"/>
  <c r="EH48" i="30" s="1"/>
  <c r="S48" i="30"/>
  <c r="CW47" i="30"/>
  <c r="CP47" i="30" s="1"/>
  <c r="FS46" i="30"/>
  <c r="FJ46" i="30" s="1"/>
  <c r="DG45" i="30"/>
  <c r="DF45" i="30"/>
  <c r="HJ44" i="30"/>
  <c r="HC44" i="30" s="1"/>
  <c r="HD44" i="30" s="1"/>
  <c r="BM44" i="30"/>
  <c r="EO42" i="30"/>
  <c r="EG42" i="30" s="1"/>
  <c r="EH42" i="30" s="1"/>
  <c r="GS40" i="30"/>
  <c r="GU40" i="30" s="1"/>
  <c r="AS40" i="30"/>
  <c r="EO39" i="30"/>
  <c r="CM38" i="30"/>
  <c r="DO36" i="30"/>
  <c r="DP36" i="30" s="1"/>
  <c r="CU35" i="30"/>
  <c r="CV35" i="30" s="1"/>
  <c r="HL34" i="30"/>
  <c r="HM34" i="30" s="1"/>
  <c r="GT33" i="30"/>
  <c r="GS33" i="30"/>
  <c r="HK31" i="30"/>
  <c r="HM31" i="30" s="1"/>
  <c r="FW31" i="30"/>
  <c r="FX31" i="30" s="1"/>
  <c r="CM31" i="30"/>
  <c r="CI31" i="30"/>
  <c r="CL31" i="30"/>
  <c r="CM30" i="30"/>
  <c r="DO28" i="30"/>
  <c r="DP28" i="30" s="1"/>
  <c r="CU27" i="30"/>
  <c r="CV27" i="30" s="1"/>
  <c r="HL26" i="30"/>
  <c r="HM26" i="30" s="1"/>
  <c r="GU26" i="30"/>
  <c r="AS26" i="30"/>
  <c r="CM25" i="30"/>
  <c r="FS24" i="30"/>
  <c r="FJ24" i="30" s="1"/>
  <c r="AS24" i="30"/>
  <c r="HK23" i="30"/>
  <c r="HM23" i="30" s="1"/>
  <c r="CM23" i="30"/>
  <c r="FS22" i="30"/>
  <c r="HK20" i="30"/>
  <c r="HM20" i="30" s="1"/>
  <c r="FS19" i="30"/>
  <c r="FJ19" i="30" s="1"/>
  <c r="DO17" i="30"/>
  <c r="DP17" i="30" s="1"/>
  <c r="GT16" i="30"/>
  <c r="AS16" i="30"/>
  <c r="EL18" i="30"/>
  <c r="EQ18" i="30"/>
  <c r="ER18" i="30" s="1"/>
  <c r="CQ18" i="30"/>
  <c r="CR18" i="30" s="1"/>
  <c r="AJ18" i="30"/>
  <c r="HB17" i="30"/>
  <c r="HJ15" i="30"/>
  <c r="HC15" i="30" s="1"/>
  <c r="GS24" i="30"/>
  <c r="GU24" i="30" s="1"/>
  <c r="AM23" i="30"/>
  <c r="AQ23" i="30" s="1"/>
  <c r="CL20" i="30"/>
  <c r="CC20" i="30" s="1"/>
  <c r="CI20" i="30"/>
  <c r="GS19" i="30"/>
  <c r="GS16" i="30"/>
  <c r="HB52" i="30"/>
  <c r="HD52" i="30" s="1"/>
  <c r="HA49" i="30"/>
  <c r="GT49" i="30" s="1"/>
  <c r="GU49" i="30" s="1"/>
  <c r="EO49" i="30"/>
  <c r="EG49" i="30" s="1"/>
  <c r="EH49" i="30" s="1"/>
  <c r="FU37" i="30"/>
  <c r="FK37" i="30" s="1"/>
  <c r="FL37" i="30" s="1"/>
  <c r="DQ35" i="30"/>
  <c r="GI35" i="30"/>
  <c r="FW35" i="30" s="1"/>
  <c r="FX35" i="30" s="1"/>
  <c r="HA35" i="30"/>
  <c r="GT35" i="30" s="1"/>
  <c r="HJ35" i="30"/>
  <c r="HC35" i="30" s="1"/>
  <c r="HD35" i="30" s="1"/>
  <c r="GR33" i="30"/>
  <c r="EO31" i="30"/>
  <c r="EG31" i="30" s="1"/>
  <c r="EH31" i="30" s="1"/>
  <c r="FU29" i="30"/>
  <c r="FK29" i="30" s="1"/>
  <c r="FL29" i="30" s="1"/>
  <c r="DQ27" i="30"/>
  <c r="GI27" i="30"/>
  <c r="FW27" i="30" s="1"/>
  <c r="FX27" i="30" s="1"/>
  <c r="HA27" i="30"/>
  <c r="GT27" i="30" s="1"/>
  <c r="HJ27" i="30"/>
  <c r="HC27" i="30" s="1"/>
  <c r="HD27" i="30" s="1"/>
  <c r="EQ31" i="30"/>
  <c r="ER31" i="30" s="1"/>
  <c r="EO24" i="30"/>
  <c r="HB18" i="30"/>
  <c r="EV45" i="30"/>
  <c r="AR43" i="30"/>
  <c r="AS43" i="30"/>
  <c r="AN43" i="30"/>
  <c r="AP43" i="30" s="1"/>
  <c r="AO43" i="30" s="1"/>
  <c r="AT43" i="30" s="1"/>
  <c r="CI282" i="30"/>
  <c r="CL282" i="30"/>
  <c r="CC282" i="30" s="1"/>
  <c r="HA282" i="30"/>
  <c r="GT282" i="30" s="1"/>
  <c r="GU282" i="30" s="1"/>
  <c r="GJ281" i="30"/>
  <c r="GK281" i="30"/>
  <c r="GR280" i="30"/>
  <c r="GK280" i="30" s="1"/>
  <c r="GL280" i="30" s="1"/>
  <c r="CU280" i="30"/>
  <c r="CV280" i="30" s="1"/>
  <c r="HL278" i="30"/>
  <c r="FL278" i="30"/>
  <c r="BP276" i="30"/>
  <c r="BO276" i="30"/>
  <c r="BL276" i="30"/>
  <c r="CW275" i="30"/>
  <c r="CP275" i="30" s="1"/>
  <c r="CU275" i="30"/>
  <c r="CV275" i="30" s="1"/>
  <c r="FS275" i="30"/>
  <c r="DQ278" i="30"/>
  <c r="GJ277" i="30"/>
  <c r="DO277" i="30"/>
  <c r="DP277" i="30" s="1"/>
  <c r="CI277" i="30"/>
  <c r="CL277" i="30"/>
  <c r="CC277" i="30" s="1"/>
  <c r="DY272" i="30"/>
  <c r="EB272" i="30" s="1"/>
  <c r="GD272" i="30"/>
  <c r="FV272" i="30" s="1"/>
  <c r="GL271" i="30"/>
  <c r="BZ270" i="30"/>
  <c r="BS270" i="30" s="1"/>
  <c r="BX270" i="30"/>
  <c r="BY270" i="30" s="1"/>
  <c r="HG270" i="30"/>
  <c r="HJ270" i="30" s="1"/>
  <c r="HC270" i="30" s="1"/>
  <c r="HD270" i="30" s="1"/>
  <c r="GX270" i="30"/>
  <c r="HA270" i="30" s="1"/>
  <c r="GT270" i="30" s="1"/>
  <c r="GU270" i="30" s="1"/>
  <c r="GO270" i="30"/>
  <c r="GR270" i="30" s="1"/>
  <c r="GK270" i="30" s="1"/>
  <c r="HP270" i="30"/>
  <c r="GB270" i="30"/>
  <c r="FP270" i="30"/>
  <c r="BL268" i="30"/>
  <c r="BO268" i="30"/>
  <c r="BF268" i="30" s="1"/>
  <c r="GR279" i="30"/>
  <c r="GK279" i="30" s="1"/>
  <c r="GL279" i="30" s="1"/>
  <c r="GI279" i="30"/>
  <c r="FW279" i="30" s="1"/>
  <c r="DQ276" i="30"/>
  <c r="DJ276" i="30" s="1"/>
  <c r="DY275" i="30"/>
  <c r="EB275" i="30" s="1"/>
  <c r="GR275" i="30"/>
  <c r="GK275" i="30" s="1"/>
  <c r="GO274" i="30"/>
  <c r="GR274" i="30" s="1"/>
  <c r="GK274" i="30" s="1"/>
  <c r="GX274" i="30"/>
  <c r="HA274" i="30" s="1"/>
  <c r="GT274" i="30" s="1"/>
  <c r="GU274" i="30" s="1"/>
  <c r="HG274" i="30"/>
  <c r="HJ274" i="30" s="1"/>
  <c r="HC274" i="30" s="1"/>
  <c r="GB274" i="30"/>
  <c r="GI274" i="30" s="1"/>
  <c r="FW274" i="30" s="1"/>
  <c r="FX274" i="30" s="1"/>
  <c r="HP274" i="30"/>
  <c r="FP274" i="30"/>
  <c r="HJ273" i="30"/>
  <c r="HC273" i="30" s="1"/>
  <c r="HD273" i="30" s="1"/>
  <c r="BM273" i="30"/>
  <c r="BR273" i="30" s="1"/>
  <c r="BG273" i="30" s="1"/>
  <c r="BH273" i="30" s="1"/>
  <c r="GJ273" i="30"/>
  <c r="CM271" i="30"/>
  <c r="CI271" i="30"/>
  <c r="CL271" i="30"/>
  <c r="DY277" i="30"/>
  <c r="EB277" i="30" s="1"/>
  <c r="HA277" i="30"/>
  <c r="GT277" i="30" s="1"/>
  <c r="GU277" i="30" s="1"/>
  <c r="FU277" i="30"/>
  <c r="FK277" i="30" s="1"/>
  <c r="FL277" i="30" s="1"/>
  <c r="FU276" i="30"/>
  <c r="FK276" i="30" s="1"/>
  <c r="FL276" i="30" s="1"/>
  <c r="AS276" i="30"/>
  <c r="AN276" i="30"/>
  <c r="AP276" i="30" s="1"/>
  <c r="AO276" i="30" s="1"/>
  <c r="AT276" i="30" s="1"/>
  <c r="GS275" i="30"/>
  <c r="GU275" i="30" s="1"/>
  <c r="DO275" i="30"/>
  <c r="DP275" i="30" s="1"/>
  <c r="FS270" i="30"/>
  <c r="FJ270" i="30" s="1"/>
  <c r="FN270" i="30"/>
  <c r="FQ270" i="30"/>
  <c r="GK269" i="30"/>
  <c r="GL269" i="30" s="1"/>
  <c r="GH268" i="30"/>
  <c r="DE268" i="30"/>
  <c r="DF268" i="30" s="1"/>
  <c r="BX267" i="30"/>
  <c r="BY267" i="30" s="1"/>
  <c r="HK265" i="30"/>
  <c r="HM265" i="30" s="1"/>
  <c r="GJ265" i="30"/>
  <c r="DY265" i="30"/>
  <c r="EB265" i="30" s="1"/>
  <c r="BX263" i="30"/>
  <c r="BY263" i="30" s="1"/>
  <c r="AN272" i="30"/>
  <c r="AP272" i="30" s="1"/>
  <c r="AO272" i="30" s="1"/>
  <c r="AT272" i="30" s="1"/>
  <c r="EO272" i="30"/>
  <c r="EG272" i="30" s="1"/>
  <c r="EH272" i="30" s="1"/>
  <c r="EO271" i="30"/>
  <c r="EG271" i="30" s="1"/>
  <c r="EH271" i="30" s="1"/>
  <c r="EO269" i="30"/>
  <c r="EG269" i="30" s="1"/>
  <c r="EH269" i="30" s="1"/>
  <c r="GR268" i="30"/>
  <c r="GK268" i="30" s="1"/>
  <c r="AN268" i="30"/>
  <c r="AP268" i="30" s="1"/>
  <c r="AO268" i="30" s="1"/>
  <c r="AT268" i="30" s="1"/>
  <c r="EC264" i="30"/>
  <c r="DT264" i="30" s="1"/>
  <c r="HD261" i="30"/>
  <c r="BX261" i="30"/>
  <c r="BY261" i="30" s="1"/>
  <c r="FU274" i="30"/>
  <c r="FK274" i="30" s="1"/>
  <c r="FL274" i="30" s="1"/>
  <c r="EV274" i="30"/>
  <c r="V270" i="30"/>
  <c r="GI270" i="30"/>
  <c r="HK268" i="30"/>
  <c r="HM268" i="30" s="1"/>
  <c r="EG266" i="30"/>
  <c r="EH266" i="30" s="1"/>
  <c r="EQ266" i="30"/>
  <c r="ER266" i="30" s="1"/>
  <c r="CD266" i="30"/>
  <c r="CE266" i="30" s="1"/>
  <c r="BL264" i="30"/>
  <c r="BO264" i="30"/>
  <c r="BF264" i="30" s="1"/>
  <c r="CU262" i="30"/>
  <c r="CV262" i="30" s="1"/>
  <c r="CW272" i="30"/>
  <c r="CP272" i="30" s="1"/>
  <c r="DO266" i="30"/>
  <c r="DP266" i="30" s="1"/>
  <c r="CV263" i="30"/>
  <c r="CW263" i="30"/>
  <c r="CP263" i="30" s="1"/>
  <c r="S263" i="30"/>
  <c r="EP262" i="30"/>
  <c r="ER262" i="30" s="1"/>
  <c r="BX262" i="30"/>
  <c r="BY262" i="30" s="1"/>
  <c r="AN262" i="30"/>
  <c r="AP262" i="30" s="1"/>
  <c r="AO262" i="30" s="1"/>
  <c r="AT262" i="30" s="1"/>
  <c r="FN262" i="30"/>
  <c r="FQ262" i="30"/>
  <c r="HC262" i="30"/>
  <c r="HD262" i="30" s="1"/>
  <c r="GR261" i="30"/>
  <c r="GK261" i="30" s="1"/>
  <c r="FN261" i="30"/>
  <c r="FQ261" i="30"/>
  <c r="BO260" i="30"/>
  <c r="BP260" i="30"/>
  <c r="BL260" i="30"/>
  <c r="GT266" i="30"/>
  <c r="GU266" i="30" s="1"/>
  <c r="DY266" i="30"/>
  <c r="EB266" i="30" s="1"/>
  <c r="BX266" i="30"/>
  <c r="BY266" i="30" s="1"/>
  <c r="GX265" i="30"/>
  <c r="HA265" i="30" s="1"/>
  <c r="GT265" i="30" s="1"/>
  <c r="GU265" i="30" s="1"/>
  <c r="HG265" i="30"/>
  <c r="HJ265" i="30" s="1"/>
  <c r="HC265" i="30" s="1"/>
  <c r="HD265" i="30" s="1"/>
  <c r="FP265" i="30"/>
  <c r="FU265" i="30" s="1"/>
  <c r="FK265" i="30" s="1"/>
  <c r="FL265" i="30" s="1"/>
  <c r="HP265" i="30"/>
  <c r="GO265" i="30"/>
  <c r="GR265" i="30" s="1"/>
  <c r="GK265" i="30" s="1"/>
  <c r="GB265" i="30"/>
  <c r="HL264" i="30"/>
  <c r="HM264" i="30" s="1"/>
  <c r="EG261" i="30"/>
  <c r="EH261" i="30" s="1"/>
  <c r="CU261" i="30"/>
  <c r="CV261" i="30" s="1"/>
  <c r="AN261" i="30"/>
  <c r="AP261" i="30" s="1"/>
  <c r="AO261" i="30" s="1"/>
  <c r="AT261" i="30" s="1"/>
  <c r="GS260" i="30"/>
  <c r="GU260" i="30" s="1"/>
  <c r="CW268" i="30"/>
  <c r="CP268" i="30" s="1"/>
  <c r="DY258" i="30"/>
  <c r="EB258" i="30" s="1"/>
  <c r="HB257" i="30"/>
  <c r="HD257" i="30" s="1"/>
  <c r="ER257" i="30"/>
  <c r="FU252" i="30"/>
  <c r="FK252" i="30" s="1"/>
  <c r="FL252" i="30" s="1"/>
  <c r="BN251" i="30"/>
  <c r="EL267" i="30"/>
  <c r="EO267" i="30" s="1"/>
  <c r="EG267" i="30" s="1"/>
  <c r="EH267" i="30" s="1"/>
  <c r="HA267" i="30"/>
  <c r="GT267" i="30" s="1"/>
  <c r="GU267" i="30" s="1"/>
  <c r="HJ267" i="30"/>
  <c r="HC267" i="30" s="1"/>
  <c r="HD267" i="30" s="1"/>
  <c r="DQ265" i="30"/>
  <c r="GI263" i="30"/>
  <c r="FW263" i="30" s="1"/>
  <c r="FX263" i="30" s="1"/>
  <c r="V263" i="30"/>
  <c r="HK262" i="30"/>
  <c r="HM262" i="30" s="1"/>
  <c r="DY259" i="30"/>
  <c r="EB259" i="30" s="1"/>
  <c r="DE259" i="30"/>
  <c r="DF259" i="30" s="1"/>
  <c r="CO258" i="30"/>
  <c r="CD258" i="30" s="1"/>
  <c r="CE258" i="30" s="1"/>
  <c r="CU257" i="30"/>
  <c r="CV257" i="30" s="1"/>
  <c r="HK257" i="30"/>
  <c r="HM257" i="30" s="1"/>
  <c r="FU260" i="30"/>
  <c r="FK260" i="30" s="1"/>
  <c r="FL260" i="30" s="1"/>
  <c r="BX257" i="30"/>
  <c r="BY257" i="30" s="1"/>
  <c r="FU259" i="30"/>
  <c r="FK259" i="30" s="1"/>
  <c r="FL259" i="30" s="1"/>
  <c r="HA259" i="30"/>
  <c r="GT259" i="30" s="1"/>
  <c r="GU259" i="30" s="1"/>
  <c r="EO258" i="30"/>
  <c r="EG258" i="30" s="1"/>
  <c r="EH258" i="30" s="1"/>
  <c r="S258" i="30"/>
  <c r="GS258" i="30"/>
  <c r="GU258" i="30" s="1"/>
  <c r="FL258" i="30"/>
  <c r="GK258" i="30"/>
  <c r="GL258" i="30" s="1"/>
  <c r="HK258" i="30"/>
  <c r="HM258" i="30" s="1"/>
  <c r="GD255" i="30"/>
  <c r="AM253" i="30"/>
  <c r="AQ253" i="30" s="1"/>
  <c r="HJ253" i="30"/>
  <c r="HC253" i="30" s="1"/>
  <c r="HD253" i="30" s="1"/>
  <c r="CI249" i="30"/>
  <c r="CL249" i="30"/>
  <c r="DO247" i="30"/>
  <c r="DP247" i="30" s="1"/>
  <c r="AN247" i="30"/>
  <c r="AP247" i="30" s="1"/>
  <c r="AO247" i="30" s="1"/>
  <c r="AT247" i="30" s="1"/>
  <c r="BX244" i="30"/>
  <c r="BY244" i="30" s="1"/>
  <c r="BL243" i="30"/>
  <c r="BO243" i="30"/>
  <c r="BF243" i="30" s="1"/>
  <c r="DG256" i="30"/>
  <c r="CZ256" i="30" s="1"/>
  <c r="GK254" i="30"/>
  <c r="GL254" i="30" s="1"/>
  <c r="DO254" i="30"/>
  <c r="DP254" i="30" s="1"/>
  <c r="CI254" i="30"/>
  <c r="CL254" i="30"/>
  <c r="BX254" i="30"/>
  <c r="BY254" i="30" s="1"/>
  <c r="CL253" i="30"/>
  <c r="CC253" i="30" s="1"/>
  <c r="CI253" i="30"/>
  <c r="CK253" i="30" s="1"/>
  <c r="GD253" i="30"/>
  <c r="FV253" i="30" s="1"/>
  <c r="S252" i="30"/>
  <c r="CL252" i="30"/>
  <c r="CC252" i="30" s="1"/>
  <c r="CI252" i="30"/>
  <c r="GT252" i="30"/>
  <c r="GU252" i="30" s="1"/>
  <c r="DO248" i="30"/>
  <c r="DP248" i="30" s="1"/>
  <c r="GH247" i="30"/>
  <c r="HM246" i="30"/>
  <c r="DU246" i="30"/>
  <c r="DV246" i="30" s="1"/>
  <c r="FK246" i="30"/>
  <c r="FL246" i="30" s="1"/>
  <c r="EG246" i="30"/>
  <c r="EH246" i="30" s="1"/>
  <c r="DA246" i="30"/>
  <c r="DB246" i="30" s="1"/>
  <c r="EQ246" i="30"/>
  <c r="ER246" i="30" s="1"/>
  <c r="CQ246" i="30"/>
  <c r="CR246" i="30" s="1"/>
  <c r="BX245" i="30"/>
  <c r="BY245" i="30" s="1"/>
  <c r="GX244" i="30"/>
  <c r="HA244" i="30" s="1"/>
  <c r="GT244" i="30" s="1"/>
  <c r="GU244" i="30" s="1"/>
  <c r="GO244" i="30"/>
  <c r="GR244" i="30" s="1"/>
  <c r="GK244" i="30" s="1"/>
  <c r="HP244" i="30"/>
  <c r="GB244" i="30"/>
  <c r="FP244" i="30"/>
  <c r="FU244" i="30" s="1"/>
  <c r="FK244" i="30" s="1"/>
  <c r="HG244" i="30"/>
  <c r="HJ244" i="30" s="1"/>
  <c r="HC244" i="30" s="1"/>
  <c r="HD244" i="30" s="1"/>
  <c r="DE243" i="30"/>
  <c r="DF243" i="30" s="1"/>
  <c r="S242" i="30"/>
  <c r="HJ255" i="30"/>
  <c r="HC255" i="30" s="1"/>
  <c r="HD255" i="30" s="1"/>
  <c r="GI255" i="30"/>
  <c r="GU251" i="30"/>
  <c r="BX251" i="30"/>
  <c r="BY251" i="30" s="1"/>
  <c r="CM249" i="30"/>
  <c r="FN248" i="30"/>
  <c r="FQ248" i="30"/>
  <c r="HM247" i="30"/>
  <c r="CI247" i="30"/>
  <c r="CL247" i="30"/>
  <c r="GT243" i="30"/>
  <c r="GU243" i="30" s="1"/>
  <c r="FS243" i="30"/>
  <c r="FJ243" i="30" s="1"/>
  <c r="CI243" i="30"/>
  <c r="CL243" i="30"/>
  <c r="EO257" i="30"/>
  <c r="EG257" i="30" s="1"/>
  <c r="EH257" i="30" s="1"/>
  <c r="HJ254" i="30"/>
  <c r="HC254" i="30" s="1"/>
  <c r="HD254" i="30" s="1"/>
  <c r="GI254" i="30"/>
  <c r="FW254" i="30" s="1"/>
  <c r="FX254" i="30" s="1"/>
  <c r="EO253" i="30"/>
  <c r="EG253" i="30" s="1"/>
  <c r="EH253" i="30" s="1"/>
  <c r="GD252" i="30"/>
  <c r="FV252" i="30" s="1"/>
  <c r="DY252" i="30"/>
  <c r="EB252" i="30" s="1"/>
  <c r="DE251" i="30"/>
  <c r="DF251" i="30" s="1"/>
  <c r="DG251" i="30"/>
  <c r="CZ251" i="30" s="1"/>
  <c r="FN249" i="30"/>
  <c r="FQ249" i="30"/>
  <c r="HK248" i="30"/>
  <c r="HM248" i="30" s="1"/>
  <c r="CI248" i="30"/>
  <c r="CL248" i="30"/>
  <c r="CC248" i="30" s="1"/>
  <c r="BN247" i="30"/>
  <c r="DO246" i="30"/>
  <c r="DP246" i="30" s="1"/>
  <c r="HC245" i="30"/>
  <c r="HD245" i="30" s="1"/>
  <c r="GJ245" i="30"/>
  <c r="GL245" i="30" s="1"/>
  <c r="EQ244" i="30"/>
  <c r="ER244" i="30" s="1"/>
  <c r="DY243" i="30"/>
  <c r="EB243" i="30" s="1"/>
  <c r="BX243" i="30"/>
  <c r="BY243" i="30" s="1"/>
  <c r="HL242" i="30"/>
  <c r="HM242" i="30" s="1"/>
  <c r="GS242" i="30"/>
  <c r="GU242" i="30" s="1"/>
  <c r="GK239" i="30"/>
  <c r="HK239" i="30"/>
  <c r="HM239" i="30" s="1"/>
  <c r="GJ239" i="30"/>
  <c r="GL239" i="30" s="1"/>
  <c r="FJ239" i="30"/>
  <c r="DY239" i="30"/>
  <c r="EB239" i="30" s="1"/>
  <c r="BX237" i="30"/>
  <c r="BY237" i="30" s="1"/>
  <c r="EL248" i="30"/>
  <c r="EO248" i="30" s="1"/>
  <c r="EG248" i="30" s="1"/>
  <c r="EH248" i="30" s="1"/>
  <c r="EO244" i="30"/>
  <c r="EG244" i="30" s="1"/>
  <c r="EH244" i="30" s="1"/>
  <c r="EV244" i="30"/>
  <c r="EO241" i="30"/>
  <c r="EG241" i="30" s="1"/>
  <c r="EH241" i="30" s="1"/>
  <c r="BL240" i="30"/>
  <c r="BO240" i="30"/>
  <c r="BF240" i="30" s="1"/>
  <c r="BZ238" i="30"/>
  <c r="BS238" i="30" s="1"/>
  <c r="BY238" i="30"/>
  <c r="EQ237" i="30"/>
  <c r="ER237" i="30" s="1"/>
  <c r="HM236" i="30"/>
  <c r="FU236" i="30"/>
  <c r="HD235" i="30"/>
  <c r="BP235" i="30"/>
  <c r="BL235" i="30"/>
  <c r="BO235" i="30"/>
  <c r="GK233" i="30"/>
  <c r="GJ233" i="30"/>
  <c r="FN232" i="30"/>
  <c r="FQ232" i="30"/>
  <c r="AS231" i="30"/>
  <c r="AN231" i="30"/>
  <c r="AP231" i="30" s="1"/>
  <c r="AO231" i="30" s="1"/>
  <c r="AT231" i="30" s="1"/>
  <c r="GL230" i="30"/>
  <c r="GD229" i="30"/>
  <c r="FZ229" i="30"/>
  <c r="GI229" i="30" s="1"/>
  <c r="DE229" i="30"/>
  <c r="DF229" i="30" s="1"/>
  <c r="CU228" i="30"/>
  <c r="CV228" i="30" s="1"/>
  <c r="CL227" i="30"/>
  <c r="CI227" i="30"/>
  <c r="CM227" i="30"/>
  <c r="HJ243" i="30"/>
  <c r="HC243" i="30" s="1"/>
  <c r="GI243" i="30"/>
  <c r="AN243" i="30"/>
  <c r="AP243" i="30" s="1"/>
  <c r="AO243" i="30" s="1"/>
  <c r="AT243" i="30" s="1"/>
  <c r="DQ241" i="30"/>
  <c r="FS232" i="30"/>
  <c r="AN232" i="30"/>
  <c r="AP232" i="30" s="1"/>
  <c r="AO232" i="30" s="1"/>
  <c r="AT232" i="30" s="1"/>
  <c r="HA250" i="30"/>
  <c r="GT250" i="30" s="1"/>
  <c r="GU250" i="30" s="1"/>
  <c r="AR240" i="30"/>
  <c r="AI240" i="30" s="1"/>
  <c r="AN240" i="30"/>
  <c r="AP240" i="30" s="1"/>
  <c r="AO240" i="30" s="1"/>
  <c r="AT240" i="30" s="1"/>
  <c r="DE240" i="30"/>
  <c r="DF240" i="30" s="1"/>
  <c r="GR236" i="30"/>
  <c r="GK236" i="30" s="1"/>
  <c r="GL236" i="30" s="1"/>
  <c r="HD234" i="30"/>
  <c r="HD232" i="30"/>
  <c r="AR252" i="30"/>
  <c r="AI252" i="30" s="1"/>
  <c r="BZ241" i="30"/>
  <c r="GD240" i="30"/>
  <c r="FV240" i="30" s="1"/>
  <c r="CU240" i="30"/>
  <c r="CV240" i="30" s="1"/>
  <c r="CQ239" i="30"/>
  <c r="CR239" i="30" s="1"/>
  <c r="HM238" i="30"/>
  <c r="FU238" i="30"/>
  <c r="DE238" i="30"/>
  <c r="DF238" i="30" s="1"/>
  <c r="GI236" i="30"/>
  <c r="CU235" i="30"/>
  <c r="CV235" i="30" s="1"/>
  <c r="CW235" i="30"/>
  <c r="AM233" i="30"/>
  <c r="AQ233" i="30" s="1"/>
  <c r="GS232" i="30"/>
  <c r="GU232" i="30" s="1"/>
  <c r="AS232" i="30"/>
  <c r="HK231" i="30"/>
  <c r="HM231" i="30" s="1"/>
  <c r="EO231" i="30"/>
  <c r="EG231" i="30" s="1"/>
  <c r="EH231" i="30" s="1"/>
  <c r="CM231" i="30"/>
  <c r="CI231" i="30"/>
  <c r="CL231" i="30"/>
  <c r="FZ228" i="30"/>
  <c r="GI228" i="30" s="1"/>
  <c r="GD228" i="30"/>
  <c r="DE228" i="30"/>
  <c r="DF228" i="30" s="1"/>
  <c r="DE226" i="30"/>
  <c r="DF226" i="30" s="1"/>
  <c r="GI237" i="30"/>
  <c r="FW237" i="30" s="1"/>
  <c r="FX237" i="30" s="1"/>
  <c r="HM228" i="30"/>
  <c r="FW227" i="30"/>
  <c r="FX227" i="30" s="1"/>
  <c r="EG227" i="30"/>
  <c r="EH227" i="30" s="1"/>
  <c r="DK227" i="30"/>
  <c r="DL227" i="30" s="1"/>
  <c r="DU227" i="30"/>
  <c r="DV227" i="30" s="1"/>
  <c r="BT227" i="30"/>
  <c r="BU227" i="30" s="1"/>
  <c r="EQ227" i="30"/>
  <c r="ER227" i="30" s="1"/>
  <c r="S227" i="30"/>
  <c r="EC226" i="30"/>
  <c r="DT226" i="30" s="1"/>
  <c r="BB226" i="30"/>
  <c r="BA226" i="30" s="1"/>
  <c r="AZ226" i="30" s="1"/>
  <c r="BE226" i="30" s="1"/>
  <c r="BD226" i="30"/>
  <c r="GI226" i="30"/>
  <c r="DP225" i="30"/>
  <c r="DQ225" i="30"/>
  <c r="FQ224" i="30"/>
  <c r="FN224" i="30"/>
  <c r="HC224" i="30"/>
  <c r="HB224" i="30"/>
  <c r="FS222" i="30"/>
  <c r="FN222" i="30"/>
  <c r="FQ222" i="30"/>
  <c r="DE222" i="30"/>
  <c r="DF222" i="30" s="1"/>
  <c r="GD221" i="30"/>
  <c r="FZ221" i="30"/>
  <c r="FS218" i="30"/>
  <c r="FJ218" i="30" s="1"/>
  <c r="FN218" i="30"/>
  <c r="FQ218" i="30"/>
  <c r="DO218" i="30"/>
  <c r="DP218" i="30" s="1"/>
  <c r="GU216" i="30"/>
  <c r="GT215" i="30"/>
  <c r="CU215" i="30"/>
  <c r="CV215" i="30" s="1"/>
  <c r="DO212" i="30"/>
  <c r="DP212" i="30" s="1"/>
  <c r="DQ206" i="30"/>
  <c r="DJ206" i="30" s="1"/>
  <c r="DO206" i="30"/>
  <c r="DP206" i="30" s="1"/>
  <c r="BN205" i="30"/>
  <c r="EC229" i="30"/>
  <c r="HB227" i="30"/>
  <c r="HD227" i="30" s="1"/>
  <c r="AE227" i="30"/>
  <c r="AD227" i="30" s="1"/>
  <c r="AG227" i="30"/>
  <c r="FU227" i="30"/>
  <c r="FK227" i="30" s="1"/>
  <c r="FL227" i="30" s="1"/>
  <c r="GK226" i="30"/>
  <c r="GL226" i="30" s="1"/>
  <c r="HK225" i="30"/>
  <c r="HM225" i="30" s="1"/>
  <c r="HM218" i="30"/>
  <c r="BO217" i="30"/>
  <c r="BF217" i="30" s="1"/>
  <c r="BL217" i="30"/>
  <c r="DA233" i="30"/>
  <c r="DB233" i="30" s="1"/>
  <c r="GK227" i="30"/>
  <c r="GL227" i="30" s="1"/>
  <c r="HK226" i="30"/>
  <c r="HM226" i="30" s="1"/>
  <c r="EC224" i="30"/>
  <c r="GD218" i="30"/>
  <c r="HM216" i="30"/>
  <c r="EO216" i="30"/>
  <c r="EG216" i="30" s="1"/>
  <c r="EH216" i="30" s="1"/>
  <c r="GS215" i="30"/>
  <c r="GU215" i="30" s="1"/>
  <c r="FK214" i="30"/>
  <c r="FL214" i="30" s="1"/>
  <c r="CL230" i="30"/>
  <c r="DP228" i="30"/>
  <c r="DQ228" i="30"/>
  <c r="AE225" i="30"/>
  <c r="AD225" i="30" s="1"/>
  <c r="AG225" i="30"/>
  <c r="FU225" i="30"/>
  <c r="FK225" i="30" s="1"/>
  <c r="FL225" i="30" s="1"/>
  <c r="GU223" i="30"/>
  <c r="CO219" i="30"/>
  <c r="DY218" i="30"/>
  <c r="EB218" i="30" s="1"/>
  <c r="GK216" i="30"/>
  <c r="GL216" i="30" s="1"/>
  <c r="BP216" i="30"/>
  <c r="BL216" i="30"/>
  <c r="BN216" i="30" s="1"/>
  <c r="BO216" i="30"/>
  <c r="FN215" i="30"/>
  <c r="FQ215" i="30"/>
  <c r="DE215" i="30"/>
  <c r="DF215" i="30" s="1"/>
  <c r="DG215" i="30"/>
  <c r="CZ215" i="30" s="1"/>
  <c r="GJ213" i="30"/>
  <c r="HD212" i="30"/>
  <c r="EF212" i="30"/>
  <c r="BO212" i="30"/>
  <c r="BL212" i="30"/>
  <c r="BP212" i="30"/>
  <c r="DY210" i="30"/>
  <c r="EB210" i="30" s="1"/>
  <c r="FW209" i="30"/>
  <c r="FX209" i="30" s="1"/>
  <c r="EG209" i="30"/>
  <c r="EH209" i="30" s="1"/>
  <c r="EQ209" i="30"/>
  <c r="ER209" i="30" s="1"/>
  <c r="BX206" i="30"/>
  <c r="BY206" i="30" s="1"/>
  <c r="HD204" i="30"/>
  <c r="BP204" i="30"/>
  <c r="BO204" i="30"/>
  <c r="BL204" i="30"/>
  <c r="BN204" i="30" s="1"/>
  <c r="AM230" i="30"/>
  <c r="AQ230" i="30" s="1"/>
  <c r="AS230" i="30"/>
  <c r="EO230" i="30"/>
  <c r="EG230" i="30" s="1"/>
  <c r="EH230" i="30" s="1"/>
  <c r="AE229" i="30"/>
  <c r="AD229" i="30" s="1"/>
  <c r="AG229" i="30"/>
  <c r="GR229" i="30"/>
  <c r="GK229" i="30" s="1"/>
  <c r="GL229" i="30" s="1"/>
  <c r="CW221" i="30"/>
  <c r="CI210" i="30"/>
  <c r="CL210" i="30"/>
  <c r="CC210" i="30" s="1"/>
  <c r="GU209" i="30"/>
  <c r="EO208" i="30"/>
  <c r="EO204" i="30"/>
  <c r="EG204" i="30" s="1"/>
  <c r="EH204" i="30" s="1"/>
  <c r="DE203" i="30"/>
  <c r="DF203" i="30" s="1"/>
  <c r="GH203" i="30"/>
  <c r="CU203" i="30"/>
  <c r="CV203" i="30" s="1"/>
  <c r="FS203" i="30"/>
  <c r="FS202" i="30"/>
  <c r="FJ202" i="30" s="1"/>
  <c r="FN202" i="30"/>
  <c r="FQ202" i="30"/>
  <c r="FU202" i="30" s="1"/>
  <c r="BP201" i="30"/>
  <c r="BL201" i="30"/>
  <c r="BO201" i="30"/>
  <c r="DE200" i="30"/>
  <c r="DF200" i="30" s="1"/>
  <c r="GK199" i="30"/>
  <c r="GJ199" i="30"/>
  <c r="DY199" i="30"/>
  <c r="EB199" i="30" s="1"/>
  <c r="HD197" i="30"/>
  <c r="BX197" i="30"/>
  <c r="BY197" i="30" s="1"/>
  <c r="EQ196" i="30"/>
  <c r="ER196" i="30" s="1"/>
  <c r="CQ196" i="30"/>
  <c r="CR196" i="30" s="1"/>
  <c r="FS194" i="30"/>
  <c r="FJ194" i="30" s="1"/>
  <c r="FN194" i="30"/>
  <c r="FQ194" i="30"/>
  <c r="BP193" i="30"/>
  <c r="BL193" i="30"/>
  <c r="BO193" i="30"/>
  <c r="DE192" i="30"/>
  <c r="DF192" i="30" s="1"/>
  <c r="GK191" i="30"/>
  <c r="GJ191" i="30"/>
  <c r="DY191" i="30"/>
  <c r="EB191" i="30" s="1"/>
  <c r="GL190" i="30"/>
  <c r="HD189" i="30"/>
  <c r="BX189" i="30"/>
  <c r="BY189" i="30" s="1"/>
  <c r="BP187" i="30"/>
  <c r="BL187" i="30"/>
  <c r="BO187" i="30"/>
  <c r="DE186" i="30"/>
  <c r="DF186" i="30" s="1"/>
  <c r="HD185" i="30"/>
  <c r="BZ185" i="30"/>
  <c r="BX185" i="30"/>
  <c r="BY185" i="30" s="1"/>
  <c r="HD183" i="30"/>
  <c r="BX183" i="30"/>
  <c r="BY183" i="30" s="1"/>
  <c r="HD181" i="30"/>
  <c r="BX181" i="30"/>
  <c r="BY181" i="30" s="1"/>
  <c r="HD179" i="30"/>
  <c r="BO179" i="30"/>
  <c r="BL179" i="30"/>
  <c r="BP179" i="30"/>
  <c r="GI221" i="30"/>
  <c r="EC220" i="30"/>
  <c r="HA217" i="30"/>
  <c r="GT217" i="30" s="1"/>
  <c r="GU217" i="30" s="1"/>
  <c r="GR215" i="30"/>
  <c r="GK215" i="30" s="1"/>
  <c r="AN215" i="30"/>
  <c r="AP215" i="30" s="1"/>
  <c r="AO215" i="30" s="1"/>
  <c r="AT215" i="30" s="1"/>
  <c r="EO215" i="30"/>
  <c r="EG215" i="30" s="1"/>
  <c r="EH215" i="30" s="1"/>
  <c r="GH214" i="30"/>
  <c r="DE211" i="30"/>
  <c r="DF211" i="30" s="1"/>
  <c r="CW211" i="30"/>
  <c r="CP211" i="30" s="1"/>
  <c r="CU211" i="30"/>
  <c r="CV211" i="30" s="1"/>
  <c r="FS211" i="30"/>
  <c r="FJ211" i="30" s="1"/>
  <c r="HK211" i="30"/>
  <c r="HM211" i="30" s="1"/>
  <c r="GO210" i="30"/>
  <c r="GR210" i="30" s="1"/>
  <c r="GK210" i="30" s="1"/>
  <c r="GL210" i="30" s="1"/>
  <c r="HG210" i="30"/>
  <c r="HJ210" i="30" s="1"/>
  <c r="HC210" i="30" s="1"/>
  <c r="HD210" i="30" s="1"/>
  <c r="GX210" i="30"/>
  <c r="HA210" i="30" s="1"/>
  <c r="GT210" i="30" s="1"/>
  <c r="GU210" i="30" s="1"/>
  <c r="HP210" i="30"/>
  <c r="FP210" i="30"/>
  <c r="FU210" i="30" s="1"/>
  <c r="FK210" i="30" s="1"/>
  <c r="FL210" i="30" s="1"/>
  <c r="GB210" i="30"/>
  <c r="HK210" i="30"/>
  <c r="HM210" i="30" s="1"/>
  <c r="CU209" i="30"/>
  <c r="CV209" i="30" s="1"/>
  <c r="HM209" i="30"/>
  <c r="DA208" i="30"/>
  <c r="DB208" i="30" s="1"/>
  <c r="FU207" i="30"/>
  <c r="FK207" i="30" s="1"/>
  <c r="FL207" i="30" s="1"/>
  <c r="GJ206" i="30"/>
  <c r="CU205" i="30"/>
  <c r="CV205" i="30" s="1"/>
  <c r="HM205" i="30"/>
  <c r="EC203" i="30"/>
  <c r="CL200" i="30"/>
  <c r="CI200" i="30"/>
  <c r="HM196" i="30"/>
  <c r="CL192" i="30"/>
  <c r="CI192" i="30"/>
  <c r="CK192" i="30" s="1"/>
  <c r="CJ222" i="30"/>
  <c r="CO222" i="30" s="1"/>
  <c r="HJ222" i="30"/>
  <c r="HC222" i="30" s="1"/>
  <c r="GR213" i="30"/>
  <c r="GK213" i="30" s="1"/>
  <c r="EO213" i="30"/>
  <c r="EG213" i="30" s="1"/>
  <c r="EH213" i="30" s="1"/>
  <c r="GH212" i="30"/>
  <c r="EG208" i="30"/>
  <c r="EH208" i="30" s="1"/>
  <c r="AM208" i="30"/>
  <c r="AQ208" i="30" s="1"/>
  <c r="HA208" i="30"/>
  <c r="GT208" i="30" s="1"/>
  <c r="GU208" i="30" s="1"/>
  <c r="FU204" i="30"/>
  <c r="FK204" i="30" s="1"/>
  <c r="FL204" i="30" s="1"/>
  <c r="GD202" i="30"/>
  <c r="FV202" i="30" s="1"/>
  <c r="BL202" i="30"/>
  <c r="BO202" i="30"/>
  <c r="BF202" i="30" s="1"/>
  <c r="GD200" i="30"/>
  <c r="FV200" i="30" s="1"/>
  <c r="BL200" i="30"/>
  <c r="BO200" i="30"/>
  <c r="BF200" i="30" s="1"/>
  <c r="GD198" i="30"/>
  <c r="FV198" i="30" s="1"/>
  <c r="BL198" i="30"/>
  <c r="BO198" i="30"/>
  <c r="BF198" i="30" s="1"/>
  <c r="GD196" i="30"/>
  <c r="FV196" i="30" s="1"/>
  <c r="BL196" i="30"/>
  <c r="BO196" i="30"/>
  <c r="BF196" i="30" s="1"/>
  <c r="GD194" i="30"/>
  <c r="FV194" i="30" s="1"/>
  <c r="BL194" i="30"/>
  <c r="BO194" i="30"/>
  <c r="BF194" i="30" s="1"/>
  <c r="GD192" i="30"/>
  <c r="FV192" i="30" s="1"/>
  <c r="BL192" i="30"/>
  <c r="BO192" i="30"/>
  <c r="BF192" i="30" s="1"/>
  <c r="GD190" i="30"/>
  <c r="FV190" i="30" s="1"/>
  <c r="BL190" i="30"/>
  <c r="BO190" i="30"/>
  <c r="BF190" i="30" s="1"/>
  <c r="BX188" i="30"/>
  <c r="BY188" i="30" s="1"/>
  <c r="BX186" i="30"/>
  <c r="BY186" i="30" s="1"/>
  <c r="CJ223" i="30"/>
  <c r="CO223" i="30" s="1"/>
  <c r="HJ223" i="30"/>
  <c r="HC223" i="30" s="1"/>
  <c r="FU223" i="30"/>
  <c r="GR223" i="30"/>
  <c r="GK223" i="30" s="1"/>
  <c r="GL223" i="30" s="1"/>
  <c r="HK217" i="30"/>
  <c r="HM217" i="30" s="1"/>
  <c r="DY211" i="30"/>
  <c r="EB211" i="30" s="1"/>
  <c r="HA211" i="30"/>
  <c r="GT211" i="30" s="1"/>
  <c r="GU211" i="30" s="1"/>
  <c r="GI211" i="30"/>
  <c r="AN209" i="30"/>
  <c r="AP209" i="30" s="1"/>
  <c r="AO209" i="30" s="1"/>
  <c r="AT209" i="30" s="1"/>
  <c r="FU209" i="30"/>
  <c r="FK209" i="30" s="1"/>
  <c r="FL209" i="30" s="1"/>
  <c r="GJ208" i="30"/>
  <c r="GL207" i="30"/>
  <c r="S207" i="30"/>
  <c r="CL207" i="30"/>
  <c r="CI207" i="30"/>
  <c r="CM207" i="30"/>
  <c r="GS207" i="30"/>
  <c r="AN205" i="30"/>
  <c r="AP205" i="30" s="1"/>
  <c r="AO205" i="30" s="1"/>
  <c r="AT205" i="30" s="1"/>
  <c r="FU205" i="30"/>
  <c r="FK205" i="30" s="1"/>
  <c r="FL205" i="30" s="1"/>
  <c r="GJ204" i="30"/>
  <c r="CL203" i="30"/>
  <c r="CI203" i="30"/>
  <c r="CM203" i="30"/>
  <c r="GU202" i="30"/>
  <c r="DO200" i="30"/>
  <c r="DP200" i="30" s="1"/>
  <c r="CM200" i="30"/>
  <c r="HK199" i="30"/>
  <c r="HM199" i="30" s="1"/>
  <c r="CM199" i="30"/>
  <c r="CI199" i="30"/>
  <c r="CL199" i="30"/>
  <c r="DO196" i="30"/>
  <c r="DP196" i="30" s="1"/>
  <c r="CM196" i="30"/>
  <c r="HK195" i="30"/>
  <c r="HM195" i="30" s="1"/>
  <c r="CM195" i="30"/>
  <c r="CI195" i="30"/>
  <c r="CL195" i="30"/>
  <c r="GU194" i="30"/>
  <c r="DO192" i="30"/>
  <c r="DP192" i="30" s="1"/>
  <c r="CM192" i="30"/>
  <c r="HK191" i="30"/>
  <c r="HM191" i="30" s="1"/>
  <c r="CM191" i="30"/>
  <c r="CI191" i="30"/>
  <c r="CL191" i="30"/>
  <c r="HK185" i="30"/>
  <c r="HM185" i="30" s="1"/>
  <c r="HK183" i="30"/>
  <c r="HM183" i="30" s="1"/>
  <c r="GI202" i="30"/>
  <c r="DA201" i="30"/>
  <c r="DB201" i="30" s="1"/>
  <c r="EQ195" i="30"/>
  <c r="ER195" i="30" s="1"/>
  <c r="AN194" i="30"/>
  <c r="AP194" i="30" s="1"/>
  <c r="AO194" i="30" s="1"/>
  <c r="AT194" i="30" s="1"/>
  <c r="GR194" i="30"/>
  <c r="GK194" i="30" s="1"/>
  <c r="GL194" i="30" s="1"/>
  <c r="HP188" i="30"/>
  <c r="GB188" i="30"/>
  <c r="GI188" i="30" s="1"/>
  <c r="FW188" i="30" s="1"/>
  <c r="FX188" i="30" s="1"/>
  <c r="FP188" i="30"/>
  <c r="FU188" i="30" s="1"/>
  <c r="HG188" i="30"/>
  <c r="HJ188" i="30" s="1"/>
  <c r="HC188" i="30" s="1"/>
  <c r="HD188" i="30" s="1"/>
  <c r="GX188" i="30"/>
  <c r="GO188" i="30"/>
  <c r="GR188" i="30" s="1"/>
  <c r="GK188" i="30" s="1"/>
  <c r="GL188" i="30" s="1"/>
  <c r="DY182" i="30"/>
  <c r="EB182" i="30" s="1"/>
  <c r="HA182" i="30"/>
  <c r="GT182" i="30" s="1"/>
  <c r="GU182" i="30" s="1"/>
  <c r="GR182" i="30"/>
  <c r="GK182" i="30" s="1"/>
  <c r="BX173" i="30"/>
  <c r="BY173" i="30" s="1"/>
  <c r="DK172" i="30"/>
  <c r="DL172" i="30" s="1"/>
  <c r="EQ172" i="30"/>
  <c r="ER172" i="30" s="1"/>
  <c r="CQ172" i="30"/>
  <c r="CR172" i="30" s="1"/>
  <c r="FS170" i="30"/>
  <c r="FJ170" i="30" s="1"/>
  <c r="FN170" i="30"/>
  <c r="FQ170" i="30"/>
  <c r="BP169" i="30"/>
  <c r="BL169" i="30"/>
  <c r="BO169" i="30"/>
  <c r="DE168" i="30"/>
  <c r="DF168" i="30" s="1"/>
  <c r="GK167" i="30"/>
  <c r="GJ167" i="30"/>
  <c r="DY167" i="30"/>
  <c r="EB167" i="30" s="1"/>
  <c r="GU163" i="30"/>
  <c r="GT162" i="30"/>
  <c r="GU162" i="30" s="1"/>
  <c r="CU162" i="30"/>
  <c r="CV162" i="30" s="1"/>
  <c r="FA158" i="30"/>
  <c r="FB158" i="30" s="1"/>
  <c r="EG158" i="30"/>
  <c r="EH158" i="30" s="1"/>
  <c r="EQ158" i="30"/>
  <c r="ER158" i="30" s="1"/>
  <c r="CQ158" i="30"/>
  <c r="CR158" i="30" s="1"/>
  <c r="FS156" i="30"/>
  <c r="FJ156" i="30" s="1"/>
  <c r="FN156" i="30"/>
  <c r="FQ156" i="30"/>
  <c r="BP155" i="30"/>
  <c r="BL155" i="30"/>
  <c r="BO155" i="30"/>
  <c r="GJ153" i="30"/>
  <c r="DY153" i="30"/>
  <c r="EB153" i="30" s="1"/>
  <c r="BO151" i="30"/>
  <c r="BL151" i="30"/>
  <c r="BP151" i="30"/>
  <c r="GI199" i="30"/>
  <c r="FW199" i="30" s="1"/>
  <c r="HA199" i="30"/>
  <c r="GT199" i="30" s="1"/>
  <c r="GU199" i="30" s="1"/>
  <c r="HA196" i="30"/>
  <c r="GT196" i="30" s="1"/>
  <c r="GU196" i="30" s="1"/>
  <c r="HJ196" i="30"/>
  <c r="HC196" i="30" s="1"/>
  <c r="FU196" i="30"/>
  <c r="FK196" i="30" s="1"/>
  <c r="EL196" i="30"/>
  <c r="EO196" i="30" s="1"/>
  <c r="EG196" i="30" s="1"/>
  <c r="EH196" i="30" s="1"/>
  <c r="EO191" i="30"/>
  <c r="EG191" i="30" s="1"/>
  <c r="EH191" i="30" s="1"/>
  <c r="AS191" i="30"/>
  <c r="AN191" i="30"/>
  <c r="AP191" i="30" s="1"/>
  <c r="AO191" i="30" s="1"/>
  <c r="AT191" i="30" s="1"/>
  <c r="EQ189" i="30"/>
  <c r="ER189" i="30" s="1"/>
  <c r="GI187" i="30"/>
  <c r="FW187" i="30" s="1"/>
  <c r="HA184" i="30"/>
  <c r="GT184" i="30" s="1"/>
  <c r="GS180" i="30"/>
  <c r="GU180" i="30" s="1"/>
  <c r="HK178" i="30"/>
  <c r="HM178" i="30" s="1"/>
  <c r="DO178" i="30"/>
  <c r="DP178" i="30" s="1"/>
  <c r="CL174" i="30"/>
  <c r="CC174" i="30" s="1"/>
  <c r="CI174" i="30"/>
  <c r="S174" i="30"/>
  <c r="CL166" i="30"/>
  <c r="CI166" i="30"/>
  <c r="S166" i="30"/>
  <c r="DY164" i="30"/>
  <c r="EB164" i="30" s="1"/>
  <c r="DY162" i="30"/>
  <c r="EB162" i="30" s="1"/>
  <c r="GK160" i="30"/>
  <c r="DY160" i="30"/>
  <c r="EB160" i="30" s="1"/>
  <c r="EQ199" i="30"/>
  <c r="ER199" i="30" s="1"/>
  <c r="GR198" i="30"/>
  <c r="GK198" i="30" s="1"/>
  <c r="GL198" i="30" s="1"/>
  <c r="HA193" i="30"/>
  <c r="GT193" i="30" s="1"/>
  <c r="GU193" i="30" s="1"/>
  <c r="HJ193" i="30"/>
  <c r="HC193" i="30" s="1"/>
  <c r="HD193" i="30" s="1"/>
  <c r="EV190" i="30"/>
  <c r="EO190" i="30"/>
  <c r="EG190" i="30" s="1"/>
  <c r="EH190" i="30" s="1"/>
  <c r="DA187" i="30"/>
  <c r="DB187" i="30" s="1"/>
  <c r="HP186" i="30"/>
  <c r="GB186" i="30"/>
  <c r="GI186" i="30" s="1"/>
  <c r="FW186" i="30" s="1"/>
  <c r="FP186" i="30"/>
  <c r="FU186" i="30" s="1"/>
  <c r="FK186" i="30" s="1"/>
  <c r="GX186" i="30"/>
  <c r="HA186" i="30" s="1"/>
  <c r="GT186" i="30" s="1"/>
  <c r="GU186" i="30" s="1"/>
  <c r="GO186" i="30"/>
  <c r="GR186" i="30" s="1"/>
  <c r="GK186" i="30" s="1"/>
  <c r="GL186" i="30" s="1"/>
  <c r="HG186" i="30"/>
  <c r="HJ186" i="30" s="1"/>
  <c r="HC186" i="30" s="1"/>
  <c r="HD186" i="30" s="1"/>
  <c r="EQ186" i="30"/>
  <c r="ER186" i="30" s="1"/>
  <c r="CQ186" i="30"/>
  <c r="CR186" i="30" s="1"/>
  <c r="EG186" i="30"/>
  <c r="EH186" i="30" s="1"/>
  <c r="FQ182" i="30"/>
  <c r="FN182" i="30"/>
  <c r="FS182" i="30"/>
  <c r="FJ182" i="30" s="1"/>
  <c r="HC182" i="30"/>
  <c r="HD182" i="30" s="1"/>
  <c r="DA179" i="30"/>
  <c r="DB179" i="30" s="1"/>
  <c r="FW179" i="30"/>
  <c r="FX179" i="30" s="1"/>
  <c r="DK179" i="30"/>
  <c r="DL179" i="30" s="1"/>
  <c r="EQ179" i="30"/>
  <c r="ER179" i="30" s="1"/>
  <c r="CQ179" i="30"/>
  <c r="CR179" i="30" s="1"/>
  <c r="BX178" i="30"/>
  <c r="BY178" i="30" s="1"/>
  <c r="BX174" i="30"/>
  <c r="BY174" i="30" s="1"/>
  <c r="HP174" i="30"/>
  <c r="GB174" i="30"/>
  <c r="GI174" i="30" s="1"/>
  <c r="FW174" i="30" s="1"/>
  <c r="FP174" i="30"/>
  <c r="FU174" i="30" s="1"/>
  <c r="FK174" i="30" s="1"/>
  <c r="GX174" i="30"/>
  <c r="HA174" i="30" s="1"/>
  <c r="GT174" i="30" s="1"/>
  <c r="GU174" i="30" s="1"/>
  <c r="HG174" i="30"/>
  <c r="HJ174" i="30" s="1"/>
  <c r="HC174" i="30" s="1"/>
  <c r="HD174" i="30" s="1"/>
  <c r="GO174" i="30"/>
  <c r="GR174" i="30" s="1"/>
  <c r="GK174" i="30" s="1"/>
  <c r="GL174" i="30" s="1"/>
  <c r="BX172" i="30"/>
  <c r="BY172" i="30" s="1"/>
  <c r="HP172" i="30"/>
  <c r="GB172" i="30"/>
  <c r="GI172" i="30" s="1"/>
  <c r="FW172" i="30" s="1"/>
  <c r="FP172" i="30"/>
  <c r="FU172" i="30" s="1"/>
  <c r="FK172" i="30" s="1"/>
  <c r="HG172" i="30"/>
  <c r="GX172" i="30"/>
  <c r="HA172" i="30" s="1"/>
  <c r="GT172" i="30" s="1"/>
  <c r="GU172" i="30" s="1"/>
  <c r="GO172" i="30"/>
  <c r="GR172" i="30" s="1"/>
  <c r="GK172" i="30" s="1"/>
  <c r="GL172" i="30" s="1"/>
  <c r="BX170" i="30"/>
  <c r="BY170" i="30" s="1"/>
  <c r="HP170" i="30"/>
  <c r="GB170" i="30"/>
  <c r="GI170" i="30" s="1"/>
  <c r="FP170" i="30"/>
  <c r="HG170" i="30"/>
  <c r="HJ170" i="30" s="1"/>
  <c r="HC170" i="30" s="1"/>
  <c r="HD170" i="30" s="1"/>
  <c r="GX170" i="30"/>
  <c r="HA170" i="30" s="1"/>
  <c r="GT170" i="30" s="1"/>
  <c r="GU170" i="30" s="1"/>
  <c r="GO170" i="30"/>
  <c r="GR170" i="30" s="1"/>
  <c r="GK170" i="30" s="1"/>
  <c r="GL170" i="30" s="1"/>
  <c r="BX168" i="30"/>
  <c r="BY168" i="30" s="1"/>
  <c r="HP168" i="30"/>
  <c r="GB168" i="30"/>
  <c r="GI168" i="30" s="1"/>
  <c r="FP168" i="30"/>
  <c r="HG168" i="30"/>
  <c r="HJ168" i="30" s="1"/>
  <c r="HC168" i="30" s="1"/>
  <c r="HD168" i="30" s="1"/>
  <c r="GX168" i="30"/>
  <c r="HA168" i="30" s="1"/>
  <c r="GT168" i="30" s="1"/>
  <c r="GU168" i="30" s="1"/>
  <c r="GO168" i="30"/>
  <c r="GR168" i="30" s="1"/>
  <c r="GK168" i="30" s="1"/>
  <c r="GL168" i="30" s="1"/>
  <c r="BX166" i="30"/>
  <c r="BY166" i="30" s="1"/>
  <c r="HP166" i="30"/>
  <c r="GB166" i="30"/>
  <c r="GI166" i="30" s="1"/>
  <c r="FW166" i="30" s="1"/>
  <c r="FP166" i="30"/>
  <c r="FU166" i="30" s="1"/>
  <c r="FK166" i="30" s="1"/>
  <c r="HG166" i="30"/>
  <c r="HJ166" i="30" s="1"/>
  <c r="HC166" i="30" s="1"/>
  <c r="HD166" i="30" s="1"/>
  <c r="GX166" i="30"/>
  <c r="HA166" i="30" s="1"/>
  <c r="GT166" i="30" s="1"/>
  <c r="GU166" i="30" s="1"/>
  <c r="GO166" i="30"/>
  <c r="GR166" i="30" s="1"/>
  <c r="GK166" i="30" s="1"/>
  <c r="GL166" i="30" s="1"/>
  <c r="CM164" i="30"/>
  <c r="CI163" i="30"/>
  <c r="CL163" i="30"/>
  <c r="DO162" i="30"/>
  <c r="DP162" i="30" s="1"/>
  <c r="EG161" i="30"/>
  <c r="EH161" i="30" s="1"/>
  <c r="CM160" i="30"/>
  <c r="CI159" i="30"/>
  <c r="CL159" i="30"/>
  <c r="CC159" i="30" s="1"/>
  <c r="HD156" i="30"/>
  <c r="BL156" i="30"/>
  <c r="BO156" i="30"/>
  <c r="BF156" i="30" s="1"/>
  <c r="BL154" i="30"/>
  <c r="BO154" i="30"/>
  <c r="BF154" i="30" s="1"/>
  <c r="HJ203" i="30"/>
  <c r="HC203" i="30" s="1"/>
  <c r="GR203" i="30"/>
  <c r="GK203" i="30" s="1"/>
  <c r="GL203" i="30" s="1"/>
  <c r="EV200" i="30"/>
  <c r="EO200" i="30"/>
  <c r="EG200" i="30" s="1"/>
  <c r="EH200" i="30" s="1"/>
  <c r="GR195" i="30"/>
  <c r="GK195" i="30" s="1"/>
  <c r="HA192" i="30"/>
  <c r="GT192" i="30" s="1"/>
  <c r="GU192" i="30" s="1"/>
  <c r="HJ192" i="30"/>
  <c r="HC192" i="30" s="1"/>
  <c r="FU192" i="30"/>
  <c r="FK192" i="30" s="1"/>
  <c r="EL192" i="30"/>
  <c r="EO192" i="30" s="1"/>
  <c r="EG192" i="30" s="1"/>
  <c r="EH192" i="30" s="1"/>
  <c r="HA188" i="30"/>
  <c r="GT188" i="30" s="1"/>
  <c r="GU188" i="30" s="1"/>
  <c r="V184" i="30"/>
  <c r="AS184" i="30"/>
  <c r="AJ184" i="30" s="1"/>
  <c r="FN184" i="30"/>
  <c r="FQ184" i="30"/>
  <c r="HC184" i="30"/>
  <c r="HD184" i="30" s="1"/>
  <c r="AM182" i="30"/>
  <c r="AQ182" i="30" s="1"/>
  <c r="DY180" i="30"/>
  <c r="EB180" i="30" s="1"/>
  <c r="GS178" i="30"/>
  <c r="GU178" i="30" s="1"/>
  <c r="CM173" i="30"/>
  <c r="CI173" i="30"/>
  <c r="CL173" i="30"/>
  <c r="HL170" i="30"/>
  <c r="HM170" i="30" s="1"/>
  <c r="CM169" i="30"/>
  <c r="CI169" i="30"/>
  <c r="CL169" i="30"/>
  <c r="DO166" i="30"/>
  <c r="DP166" i="30" s="1"/>
  <c r="CM166" i="30"/>
  <c r="GJ164" i="30"/>
  <c r="DE164" i="30"/>
  <c r="DF164" i="30" s="1"/>
  <c r="DG164" i="30"/>
  <c r="CZ164" i="30" s="1"/>
  <c r="HD163" i="30"/>
  <c r="DY163" i="30"/>
  <c r="EB163" i="30" s="1"/>
  <c r="GK161" i="30"/>
  <c r="GJ161" i="30"/>
  <c r="BP161" i="30"/>
  <c r="BL161" i="30"/>
  <c r="BO161" i="30"/>
  <c r="FN160" i="30"/>
  <c r="FQ160" i="30"/>
  <c r="DE160" i="30"/>
  <c r="DF160" i="30" s="1"/>
  <c r="HC158" i="30"/>
  <c r="HD158" i="30" s="1"/>
  <c r="HK157" i="30"/>
  <c r="HM157" i="30" s="1"/>
  <c r="GT155" i="30"/>
  <c r="GS155" i="30"/>
  <c r="HK180" i="30"/>
  <c r="HM180" i="30" s="1"/>
  <c r="V174" i="30"/>
  <c r="HJ172" i="30"/>
  <c r="HC172" i="30" s="1"/>
  <c r="HD172" i="30" s="1"/>
  <c r="EL172" i="30"/>
  <c r="EO172" i="30" s="1"/>
  <c r="EG172" i="30" s="1"/>
  <c r="EH172" i="30" s="1"/>
  <c r="FU168" i="30"/>
  <c r="FK168" i="30" s="1"/>
  <c r="EL168" i="30"/>
  <c r="EO168" i="30" s="1"/>
  <c r="EG168" i="30" s="1"/>
  <c r="EH168" i="30" s="1"/>
  <c r="FU162" i="30"/>
  <c r="FK162" i="30" s="1"/>
  <c r="FL162" i="30" s="1"/>
  <c r="AN156" i="30"/>
  <c r="DA155" i="30"/>
  <c r="DB155" i="30" s="1"/>
  <c r="HP154" i="30"/>
  <c r="GB154" i="30"/>
  <c r="GI154" i="30" s="1"/>
  <c r="FW154" i="30" s="1"/>
  <c r="FP154" i="30"/>
  <c r="FU154" i="30" s="1"/>
  <c r="GX154" i="30"/>
  <c r="HA154" i="30" s="1"/>
  <c r="GT154" i="30" s="1"/>
  <c r="GU154" i="30" s="1"/>
  <c r="EV154" i="30"/>
  <c r="V154" i="30"/>
  <c r="GO154" i="30"/>
  <c r="GR154" i="30" s="1"/>
  <c r="GK154" i="30" s="1"/>
  <c r="GL154" i="30" s="1"/>
  <c r="HG154" i="30"/>
  <c r="HJ154" i="30" s="1"/>
  <c r="HC154" i="30" s="1"/>
  <c r="HD154" i="30" s="1"/>
  <c r="EQ154" i="30"/>
  <c r="ER154" i="30" s="1"/>
  <c r="CQ154" i="30"/>
  <c r="CR154" i="30" s="1"/>
  <c r="EG154" i="30"/>
  <c r="EH154" i="30" s="1"/>
  <c r="FK154" i="30"/>
  <c r="BY152" i="30"/>
  <c r="BZ152" i="30"/>
  <c r="BS152" i="30" s="1"/>
  <c r="BL148" i="30"/>
  <c r="BO148" i="30"/>
  <c r="BF148" i="30" s="1"/>
  <c r="DO148" i="30"/>
  <c r="DP148" i="30" s="1"/>
  <c r="DE148" i="30"/>
  <c r="DF148" i="30" s="1"/>
  <c r="EO147" i="30"/>
  <c r="EG147" i="30" s="1"/>
  <c r="EH147" i="30" s="1"/>
  <c r="DY146" i="30"/>
  <c r="EB146" i="30" s="1"/>
  <c r="BZ146" i="30"/>
  <c r="BX146" i="30"/>
  <c r="BY146" i="30" s="1"/>
  <c r="DE145" i="30"/>
  <c r="DF145" i="30" s="1"/>
  <c r="HD144" i="30"/>
  <c r="BP144" i="30"/>
  <c r="BL144" i="30"/>
  <c r="BN144" i="30" s="1"/>
  <c r="BO144" i="30"/>
  <c r="GK142" i="30"/>
  <c r="GJ142" i="30"/>
  <c r="FN141" i="30"/>
  <c r="FQ141" i="30"/>
  <c r="FU141" i="30" s="1"/>
  <c r="FK141" i="30" s="1"/>
  <c r="HD140" i="30"/>
  <c r="BP140" i="30"/>
  <c r="BL140" i="30"/>
  <c r="BO140" i="30"/>
  <c r="EC138" i="30"/>
  <c r="DT138" i="30" s="1"/>
  <c r="DY138" i="30"/>
  <c r="EB138" i="30" s="1"/>
  <c r="BX138" i="30"/>
  <c r="BY138" i="30" s="1"/>
  <c r="DE137" i="30"/>
  <c r="DF137" i="30" s="1"/>
  <c r="HD136" i="30"/>
  <c r="BP136" i="30"/>
  <c r="BL136" i="30"/>
  <c r="BO136" i="30"/>
  <c r="GK134" i="30"/>
  <c r="GJ134" i="30"/>
  <c r="FN133" i="30"/>
  <c r="FQ133" i="30"/>
  <c r="AN132" i="30"/>
  <c r="AP132" i="30" s="1"/>
  <c r="AO132" i="30" s="1"/>
  <c r="AT132" i="30" s="1"/>
  <c r="DU131" i="30"/>
  <c r="DV131" i="30" s="1"/>
  <c r="EG131" i="30"/>
  <c r="EH131" i="30" s="1"/>
  <c r="EQ131" i="30"/>
  <c r="ER131" i="30" s="1"/>
  <c r="BX130" i="30"/>
  <c r="BY130" i="30" s="1"/>
  <c r="EG129" i="30"/>
  <c r="EH129" i="30" s="1"/>
  <c r="EQ129" i="30"/>
  <c r="ER129" i="30" s="1"/>
  <c r="BX128" i="30"/>
  <c r="BY128" i="30" s="1"/>
  <c r="EG127" i="30"/>
  <c r="EH127" i="30" s="1"/>
  <c r="EQ127" i="30"/>
  <c r="ER127" i="30" s="1"/>
  <c r="DA173" i="30"/>
  <c r="DB173" i="30" s="1"/>
  <c r="EV170" i="30"/>
  <c r="EO170" i="30"/>
  <c r="EG170" i="30" s="1"/>
  <c r="EH170" i="30" s="1"/>
  <c r="HA167" i="30"/>
  <c r="GT167" i="30" s="1"/>
  <c r="HJ167" i="30"/>
  <c r="HC167" i="30" s="1"/>
  <c r="HD167" i="30" s="1"/>
  <c r="HA157" i="30"/>
  <c r="GT157" i="30" s="1"/>
  <c r="HJ157" i="30"/>
  <c r="HC157" i="30" s="1"/>
  <c r="HD157" i="30" s="1"/>
  <c r="DA153" i="30"/>
  <c r="DB153" i="30" s="1"/>
  <c r="AT152" i="30"/>
  <c r="AJ152" i="30" s="1"/>
  <c r="EQ150" i="30"/>
  <c r="ER150" i="30" s="1"/>
  <c r="EG150" i="30"/>
  <c r="EH150" i="30" s="1"/>
  <c r="HA149" i="30"/>
  <c r="GT149" i="30" s="1"/>
  <c r="HL147" i="30"/>
  <c r="HM147" i="30" s="1"/>
  <c r="AS146" i="30"/>
  <c r="S145" i="30"/>
  <c r="DQ144" i="30"/>
  <c r="DO144" i="30"/>
  <c r="DP144" i="30" s="1"/>
  <c r="GT143" i="30"/>
  <c r="GU143" i="30" s="1"/>
  <c r="CU143" i="30"/>
  <c r="CV143" i="30" s="1"/>
  <c r="GT141" i="30"/>
  <c r="GI141" i="30"/>
  <c r="CU141" i="30"/>
  <c r="CV141" i="30" s="1"/>
  <c r="AN141" i="30"/>
  <c r="AP141" i="30" s="1"/>
  <c r="AO141" i="30" s="1"/>
  <c r="GT139" i="30"/>
  <c r="GI139" i="30"/>
  <c r="CU139" i="30"/>
  <c r="CV139" i="30" s="1"/>
  <c r="AR139" i="30"/>
  <c r="AN139" i="30"/>
  <c r="AP139" i="30" s="1"/>
  <c r="AO139" i="30" s="1"/>
  <c r="GI137" i="30"/>
  <c r="CU137" i="30"/>
  <c r="CV137" i="30" s="1"/>
  <c r="AN137" i="30"/>
  <c r="AP137" i="30" s="1"/>
  <c r="AO137" i="30" s="1"/>
  <c r="AT137" i="30" s="1"/>
  <c r="GU136" i="30"/>
  <c r="FS135" i="30"/>
  <c r="EO135" i="30"/>
  <c r="EG135" i="30" s="1"/>
  <c r="EH135" i="30" s="1"/>
  <c r="CL133" i="30"/>
  <c r="CI133" i="30"/>
  <c r="AS132" i="30"/>
  <c r="AT131" i="30"/>
  <c r="FU127" i="30"/>
  <c r="FK127" i="30" s="1"/>
  <c r="FL127" i="30" s="1"/>
  <c r="CQ187" i="30"/>
  <c r="CR187" i="30" s="1"/>
  <c r="EL179" i="30"/>
  <c r="EO179" i="30" s="1"/>
  <c r="EG179" i="30" s="1"/>
  <c r="EH179" i="30" s="1"/>
  <c r="HA179" i="30"/>
  <c r="GT179" i="30" s="1"/>
  <c r="GU179" i="30" s="1"/>
  <c r="V179" i="30"/>
  <c r="EQ167" i="30"/>
  <c r="ER167" i="30" s="1"/>
  <c r="AN166" i="30"/>
  <c r="AP166" i="30" s="1"/>
  <c r="AO166" i="30" s="1"/>
  <c r="AT166" i="30" s="1"/>
  <c r="BL152" i="30"/>
  <c r="BO152" i="30"/>
  <c r="DU152" i="30"/>
  <c r="DV152" i="30" s="1"/>
  <c r="EQ152" i="30"/>
  <c r="ER152" i="30" s="1"/>
  <c r="EG152" i="30"/>
  <c r="EH152" i="30" s="1"/>
  <c r="EQ151" i="30"/>
  <c r="ER151" i="30" s="1"/>
  <c r="AS150" i="30"/>
  <c r="BP150" i="30"/>
  <c r="GJ150" i="30"/>
  <c r="GL150" i="30" s="1"/>
  <c r="EO149" i="30"/>
  <c r="EG149" i="30" s="1"/>
  <c r="EH149" i="30" s="1"/>
  <c r="FN147" i="30"/>
  <c r="FQ147" i="30"/>
  <c r="FU147" i="30" s="1"/>
  <c r="BX147" i="30"/>
  <c r="BY147" i="30" s="1"/>
  <c r="CU147" i="30"/>
  <c r="CV147" i="30" s="1"/>
  <c r="FS147" i="30"/>
  <c r="FJ147" i="30" s="1"/>
  <c r="BX145" i="30"/>
  <c r="BY145" i="30" s="1"/>
  <c r="BZ145" i="30"/>
  <c r="BS145" i="30" s="1"/>
  <c r="BX143" i="30"/>
  <c r="BY143" i="30" s="1"/>
  <c r="BX141" i="30"/>
  <c r="BY141" i="30" s="1"/>
  <c r="GK139" i="30"/>
  <c r="GL139" i="30" s="1"/>
  <c r="BL139" i="30"/>
  <c r="BO139" i="30"/>
  <c r="GD137" i="30"/>
  <c r="FV137" i="30" s="1"/>
  <c r="DY137" i="30"/>
  <c r="EB137" i="30" s="1"/>
  <c r="HD135" i="30"/>
  <c r="HD133" i="30"/>
  <c r="EQ185" i="30"/>
  <c r="ER185" i="30" s="1"/>
  <c r="HA181" i="30"/>
  <c r="GT181" i="30" s="1"/>
  <c r="GU181" i="30" s="1"/>
  <c r="EO181" i="30"/>
  <c r="EG181" i="30" s="1"/>
  <c r="EH181" i="30" s="1"/>
  <c r="GI173" i="30"/>
  <c r="FW173" i="30" s="1"/>
  <c r="FX173" i="30" s="1"/>
  <c r="HA173" i="30"/>
  <c r="GT173" i="30" s="1"/>
  <c r="HJ173" i="30"/>
  <c r="HC173" i="30" s="1"/>
  <c r="HD173" i="30" s="1"/>
  <c r="GI169" i="30"/>
  <c r="FW169" i="30" s="1"/>
  <c r="HA169" i="30"/>
  <c r="GT169" i="30" s="1"/>
  <c r="HJ169" i="30"/>
  <c r="HC169" i="30" s="1"/>
  <c r="HD169" i="30" s="1"/>
  <c r="FU164" i="30"/>
  <c r="FK164" i="30" s="1"/>
  <c r="FL164" i="30" s="1"/>
  <c r="HP152" i="30"/>
  <c r="GB152" i="30"/>
  <c r="FP152" i="30"/>
  <c r="FU152" i="30" s="1"/>
  <c r="FK152" i="30" s="1"/>
  <c r="GX152" i="30"/>
  <c r="HA152" i="30" s="1"/>
  <c r="GT152" i="30" s="1"/>
  <c r="GU152" i="30" s="1"/>
  <c r="GO152" i="30"/>
  <c r="GR152" i="30" s="1"/>
  <c r="GK152" i="30" s="1"/>
  <c r="GL152" i="30" s="1"/>
  <c r="EV152" i="30"/>
  <c r="HG152" i="30"/>
  <c r="HJ152" i="30" s="1"/>
  <c r="HC152" i="30" s="1"/>
  <c r="HD152" i="30" s="1"/>
  <c r="V152" i="30"/>
  <c r="CM152" i="30"/>
  <c r="BP152" i="30"/>
  <c r="GD150" i="30"/>
  <c r="FV150" i="30" s="1"/>
  <c r="DY150" i="30"/>
  <c r="EB150" i="30" s="1"/>
  <c r="FS148" i="30"/>
  <c r="CU148" i="30"/>
  <c r="CV148" i="30" s="1"/>
  <c r="CW148" i="30"/>
  <c r="CP148" i="30" s="1"/>
  <c r="FU146" i="30"/>
  <c r="FK146" i="30" s="1"/>
  <c r="FL146" i="30" s="1"/>
  <c r="EO146" i="30"/>
  <c r="EG146" i="30" s="1"/>
  <c r="EH146" i="30" s="1"/>
  <c r="DO145" i="30"/>
  <c r="DP145" i="30" s="1"/>
  <c r="DQ145" i="30"/>
  <c r="DJ145" i="30" s="1"/>
  <c r="CM145" i="30"/>
  <c r="CI144" i="30"/>
  <c r="CL144" i="30"/>
  <c r="GT142" i="30"/>
  <c r="GU142" i="30" s="1"/>
  <c r="AM142" i="30"/>
  <c r="AQ142" i="30" s="1"/>
  <c r="HL141" i="30"/>
  <c r="HM141" i="30" s="1"/>
  <c r="GS141" i="30"/>
  <c r="CM141" i="30"/>
  <c r="GT140" i="30"/>
  <c r="GU140" i="30" s="1"/>
  <c r="AM140" i="30"/>
  <c r="AQ140" i="30" s="1"/>
  <c r="HL139" i="30"/>
  <c r="HM139" i="30" s="1"/>
  <c r="GS139" i="30"/>
  <c r="CM139" i="30"/>
  <c r="GT138" i="30"/>
  <c r="GU138" i="30" s="1"/>
  <c r="AM138" i="30"/>
  <c r="AQ138" i="30" s="1"/>
  <c r="HL137" i="30"/>
  <c r="HM137" i="30" s="1"/>
  <c r="GS137" i="30"/>
  <c r="GU137" i="30" s="1"/>
  <c r="AS137" i="30"/>
  <c r="HK136" i="30"/>
  <c r="HM136" i="30" s="1"/>
  <c r="CU136" i="30"/>
  <c r="CV136" i="30" s="1"/>
  <c r="HA135" i="30"/>
  <c r="GT135" i="30" s="1"/>
  <c r="GU135" i="30" s="1"/>
  <c r="FU134" i="30"/>
  <c r="FK134" i="30" s="1"/>
  <c r="FL134" i="30" s="1"/>
  <c r="EO134" i="30"/>
  <c r="EG134" i="30" s="1"/>
  <c r="EH134" i="30" s="1"/>
  <c r="DO133" i="30"/>
  <c r="DP133" i="30" s="1"/>
  <c r="CM133" i="30"/>
  <c r="CI132" i="30"/>
  <c r="CL132" i="30"/>
  <c r="GT130" i="30"/>
  <c r="GU130" i="30" s="1"/>
  <c r="CU130" i="30"/>
  <c r="CV130" i="30" s="1"/>
  <c r="HK128" i="30"/>
  <c r="HM128" i="30" s="1"/>
  <c r="BX121" i="30"/>
  <c r="BY121" i="30" s="1"/>
  <c r="CW152" i="30"/>
  <c r="CP152" i="30" s="1"/>
  <c r="FU151" i="30"/>
  <c r="FK151" i="30" s="1"/>
  <c r="FL151" i="30" s="1"/>
  <c r="BX129" i="30"/>
  <c r="BY129" i="30" s="1"/>
  <c r="DO127" i="30"/>
  <c r="DP127" i="30" s="1"/>
  <c r="DQ127" i="30"/>
  <c r="DJ127" i="30" s="1"/>
  <c r="HL127" i="30"/>
  <c r="CU126" i="30"/>
  <c r="CV126" i="30" s="1"/>
  <c r="DY126" i="30"/>
  <c r="EB126" i="30" s="1"/>
  <c r="GK126" i="30"/>
  <c r="GK123" i="30"/>
  <c r="GU121" i="30"/>
  <c r="CL120" i="30"/>
  <c r="CC120" i="30" s="1"/>
  <c r="CI120" i="30"/>
  <c r="CU119" i="30"/>
  <c r="CV119" i="30" s="1"/>
  <c r="GU118" i="30"/>
  <c r="GT117" i="30"/>
  <c r="GU117" i="30" s="1"/>
  <c r="CU117" i="30"/>
  <c r="CV117" i="30" s="1"/>
  <c r="GU116" i="30"/>
  <c r="GT115" i="30"/>
  <c r="GU115" i="30" s="1"/>
  <c r="CU115" i="30"/>
  <c r="CV115" i="30" s="1"/>
  <c r="GU114" i="30"/>
  <c r="CU113" i="30"/>
  <c r="CV113" i="30" s="1"/>
  <c r="GU112" i="30"/>
  <c r="GT111" i="30"/>
  <c r="GU111" i="30" s="1"/>
  <c r="CU111" i="30"/>
  <c r="CV111" i="30" s="1"/>
  <c r="GU110" i="30"/>
  <c r="GT109" i="30"/>
  <c r="GU109" i="30" s="1"/>
  <c r="CU109" i="30"/>
  <c r="CV109" i="30" s="1"/>
  <c r="GU108" i="30"/>
  <c r="GT107" i="30"/>
  <c r="GU107" i="30" s="1"/>
  <c r="CU107" i="30"/>
  <c r="CV107" i="30" s="1"/>
  <c r="GU106" i="30"/>
  <c r="CU105" i="30"/>
  <c r="CV105" i="30" s="1"/>
  <c r="GU104" i="30"/>
  <c r="GT103" i="30"/>
  <c r="GU103" i="30" s="1"/>
  <c r="CU103" i="30"/>
  <c r="CV103" i="30" s="1"/>
  <c r="GU102" i="30"/>
  <c r="GT101" i="30"/>
  <c r="GU101" i="30" s="1"/>
  <c r="CU101" i="30"/>
  <c r="CV101" i="30" s="1"/>
  <c r="GU100" i="30"/>
  <c r="GT99" i="30"/>
  <c r="GU99" i="30" s="1"/>
  <c r="CU99" i="30"/>
  <c r="CV99" i="30" s="1"/>
  <c r="GU94" i="30"/>
  <c r="HK148" i="30"/>
  <c r="HM148" i="30" s="1"/>
  <c r="GH134" i="30"/>
  <c r="AS131" i="30"/>
  <c r="GK131" i="30"/>
  <c r="GL131" i="30" s="1"/>
  <c r="S131" i="30"/>
  <c r="CL131" i="30"/>
  <c r="CC131" i="30" s="1"/>
  <c r="CI131" i="30"/>
  <c r="GT131" i="30"/>
  <c r="GU131" i="30" s="1"/>
  <c r="FN131" i="30"/>
  <c r="FQ131" i="30"/>
  <c r="HC131" i="30"/>
  <c r="EQ128" i="30"/>
  <c r="ER128" i="30" s="1"/>
  <c r="BO127" i="30"/>
  <c r="BF127" i="30" s="1"/>
  <c r="CL125" i="30"/>
  <c r="CC125" i="30" s="1"/>
  <c r="GK124" i="30"/>
  <c r="GL124" i="30" s="1"/>
  <c r="CU124" i="30"/>
  <c r="CV124" i="30" s="1"/>
  <c r="HK124" i="30"/>
  <c r="HM124" i="30" s="1"/>
  <c r="S122" i="30"/>
  <c r="AS121" i="30"/>
  <c r="AJ120" i="30"/>
  <c r="FW120" i="30"/>
  <c r="EG120" i="30"/>
  <c r="EH120" i="30" s="1"/>
  <c r="EQ120" i="30"/>
  <c r="ER120" i="30" s="1"/>
  <c r="GK119" i="30"/>
  <c r="GL119" i="30" s="1"/>
  <c r="DY119" i="30"/>
  <c r="EB119" i="30" s="1"/>
  <c r="DY117" i="30"/>
  <c r="EB117" i="30" s="1"/>
  <c r="GK115" i="30"/>
  <c r="DY115" i="30"/>
  <c r="EB115" i="30" s="1"/>
  <c r="GK113" i="30"/>
  <c r="DY113" i="30"/>
  <c r="EB113" i="30" s="1"/>
  <c r="GK111" i="30"/>
  <c r="DY111" i="30"/>
  <c r="EB111" i="30" s="1"/>
  <c r="EC109" i="30"/>
  <c r="DT109" i="30" s="1"/>
  <c r="DY109" i="30"/>
  <c r="EB109" i="30" s="1"/>
  <c r="DY107" i="30"/>
  <c r="EB107" i="30" s="1"/>
  <c r="GK105" i="30"/>
  <c r="DY105" i="30"/>
  <c r="EB105" i="30" s="1"/>
  <c r="GK103" i="30"/>
  <c r="DY103" i="30"/>
  <c r="EB103" i="30" s="1"/>
  <c r="DY101" i="30"/>
  <c r="EB101" i="30" s="1"/>
  <c r="GK99" i="30"/>
  <c r="DY99" i="30"/>
  <c r="EB99" i="30" s="1"/>
  <c r="S129" i="30"/>
  <c r="CL129" i="30"/>
  <c r="CC129" i="30" s="1"/>
  <c r="CI129" i="30"/>
  <c r="GT129" i="30"/>
  <c r="GU129" i="30" s="1"/>
  <c r="FQ129" i="30"/>
  <c r="FN129" i="30"/>
  <c r="HC129" i="30"/>
  <c r="HD129" i="30" s="1"/>
  <c r="AM125" i="30"/>
  <c r="AQ125" i="30" s="1"/>
  <c r="BX124" i="30"/>
  <c r="BY124" i="30" s="1"/>
  <c r="BL123" i="30"/>
  <c r="BP123" i="30"/>
  <c r="BO123" i="30"/>
  <c r="AM121" i="30"/>
  <c r="AQ121" i="30" s="1"/>
  <c r="HL121" i="30"/>
  <c r="HM121" i="30" s="1"/>
  <c r="S120" i="30"/>
  <c r="FQ120" i="30"/>
  <c r="FN120" i="30"/>
  <c r="HC120" i="30"/>
  <c r="HD120" i="30" s="1"/>
  <c r="CM98" i="30"/>
  <c r="CI98" i="30"/>
  <c r="CL98" i="30"/>
  <c r="CM94" i="30"/>
  <c r="CI94" i="30"/>
  <c r="CL94" i="30"/>
  <c r="FJ129" i="30"/>
  <c r="GJ126" i="30"/>
  <c r="DE126" i="30"/>
  <c r="DF126" i="30" s="1"/>
  <c r="DO125" i="30"/>
  <c r="DP125" i="30" s="1"/>
  <c r="HL125" i="30"/>
  <c r="HM125" i="30" s="1"/>
  <c r="GH123" i="30"/>
  <c r="EO123" i="30"/>
  <c r="EG123" i="30" s="1"/>
  <c r="EH123" i="30" s="1"/>
  <c r="EQ123" i="30"/>
  <c r="ER123" i="30" s="1"/>
  <c r="DU123" i="30"/>
  <c r="DV123" i="30" s="1"/>
  <c r="BT123" i="30"/>
  <c r="BU123" i="30" s="1"/>
  <c r="AM122" i="30"/>
  <c r="AQ122" i="30" s="1"/>
  <c r="EL122" i="30"/>
  <c r="EO122" i="30" s="1"/>
  <c r="EG122" i="30" s="1"/>
  <c r="EH122" i="30" s="1"/>
  <c r="FS120" i="30"/>
  <c r="FJ120" i="30" s="1"/>
  <c r="HL118" i="30"/>
  <c r="HM118" i="30" s="1"/>
  <c r="GJ117" i="30"/>
  <c r="BP117" i="30"/>
  <c r="HD116" i="30"/>
  <c r="DY116" i="30"/>
  <c r="EB116" i="30" s="1"/>
  <c r="HL114" i="30"/>
  <c r="HM114" i="30" s="1"/>
  <c r="GJ113" i="30"/>
  <c r="GL113" i="30" s="1"/>
  <c r="BP113" i="30"/>
  <c r="HD112" i="30"/>
  <c r="DY112" i="30"/>
  <c r="EB112" i="30" s="1"/>
  <c r="HL110" i="30"/>
  <c r="HM110" i="30" s="1"/>
  <c r="GJ109" i="30"/>
  <c r="BP109" i="30"/>
  <c r="HD108" i="30"/>
  <c r="DY108" i="30"/>
  <c r="EB108" i="30" s="1"/>
  <c r="HL106" i="30"/>
  <c r="HM106" i="30" s="1"/>
  <c r="GJ105" i="30"/>
  <c r="BP105" i="30"/>
  <c r="HD104" i="30"/>
  <c r="DY104" i="30"/>
  <c r="EB104" i="30" s="1"/>
  <c r="HL102" i="30"/>
  <c r="HM102" i="30" s="1"/>
  <c r="GJ101" i="30"/>
  <c r="BP101" i="30"/>
  <c r="HD100" i="30"/>
  <c r="DY100" i="30"/>
  <c r="EB100" i="30" s="1"/>
  <c r="EG97" i="30"/>
  <c r="EH97" i="30" s="1"/>
  <c r="EQ97" i="30"/>
  <c r="ER97" i="30" s="1"/>
  <c r="BT97" i="30"/>
  <c r="BU97" i="30" s="1"/>
  <c r="BO96" i="30"/>
  <c r="BP96" i="30"/>
  <c r="BL96" i="30"/>
  <c r="GK94" i="30"/>
  <c r="GJ94" i="30"/>
  <c r="DY94" i="30"/>
  <c r="EB94" i="30" s="1"/>
  <c r="GK92" i="30"/>
  <c r="DY92" i="30"/>
  <c r="EB92" i="30" s="1"/>
  <c r="BX90" i="30"/>
  <c r="BY90" i="30" s="1"/>
  <c r="DY88" i="30"/>
  <c r="EB88" i="30" s="1"/>
  <c r="FX86" i="30"/>
  <c r="BX86" i="30"/>
  <c r="BY86" i="30" s="1"/>
  <c r="EQ118" i="30"/>
  <c r="ER118" i="30" s="1"/>
  <c r="EQ114" i="30"/>
  <c r="ER114" i="30" s="1"/>
  <c r="EQ110" i="30"/>
  <c r="ER110" i="30" s="1"/>
  <c r="EQ106" i="30"/>
  <c r="ER106" i="30" s="1"/>
  <c r="EQ102" i="30"/>
  <c r="ER102" i="30" s="1"/>
  <c r="GK95" i="30"/>
  <c r="GL95" i="30" s="1"/>
  <c r="FQ95" i="30"/>
  <c r="FN95" i="30"/>
  <c r="HC95" i="30"/>
  <c r="HB95" i="30"/>
  <c r="CI95" i="30"/>
  <c r="CL95" i="30"/>
  <c r="CC95" i="30" s="1"/>
  <c r="DQ94" i="30"/>
  <c r="GU92" i="30"/>
  <c r="GU91" i="30"/>
  <c r="BL91" i="30"/>
  <c r="BO91" i="30"/>
  <c r="CL88" i="30"/>
  <c r="CI88" i="30"/>
  <c r="CM88" i="30"/>
  <c r="AS86" i="30"/>
  <c r="AN86" i="30"/>
  <c r="AP86" i="30" s="1"/>
  <c r="AO86" i="30" s="1"/>
  <c r="AT86" i="30" s="1"/>
  <c r="FU124" i="30"/>
  <c r="FK124" i="30" s="1"/>
  <c r="FL124" i="30" s="1"/>
  <c r="BO97" i="30"/>
  <c r="BF97" i="30" s="1"/>
  <c r="AN93" i="30"/>
  <c r="AP93" i="30" s="1"/>
  <c r="AO93" i="30" s="1"/>
  <c r="AT93" i="30" s="1"/>
  <c r="DE93" i="30"/>
  <c r="DF93" i="30" s="1"/>
  <c r="CM93" i="30"/>
  <c r="BR89" i="30"/>
  <c r="BG89" i="30" s="1"/>
  <c r="BH89" i="30" s="1"/>
  <c r="FU85" i="30"/>
  <c r="BO84" i="30"/>
  <c r="BF84" i="30" s="1"/>
  <c r="BL84" i="30"/>
  <c r="BO82" i="30"/>
  <c r="BL82" i="30"/>
  <c r="BO80" i="30"/>
  <c r="BF80" i="30" s="1"/>
  <c r="BL80" i="30"/>
  <c r="BO78" i="30"/>
  <c r="BL78" i="30"/>
  <c r="BO76" i="30"/>
  <c r="BF76" i="30" s="1"/>
  <c r="BL76" i="30"/>
  <c r="BO74" i="30"/>
  <c r="BL74" i="30"/>
  <c r="BO72" i="30"/>
  <c r="BF72" i="30" s="1"/>
  <c r="BL72" i="30"/>
  <c r="BO70" i="30"/>
  <c r="BL70" i="30"/>
  <c r="BO68" i="30"/>
  <c r="BF68" i="30" s="1"/>
  <c r="BL68" i="30"/>
  <c r="BO66" i="30"/>
  <c r="BL66" i="30"/>
  <c r="BO64" i="30"/>
  <c r="BF64" i="30" s="1"/>
  <c r="BL64" i="30"/>
  <c r="BO62" i="30"/>
  <c r="BL62" i="30"/>
  <c r="BO60" i="30"/>
  <c r="BF60" i="30" s="1"/>
  <c r="BL60" i="30"/>
  <c r="BO58" i="30"/>
  <c r="BL58" i="30"/>
  <c r="BO56" i="30"/>
  <c r="BF56" i="30" s="1"/>
  <c r="BL56" i="30"/>
  <c r="AN119" i="30"/>
  <c r="AP119" i="30" s="1"/>
  <c r="AO119" i="30" s="1"/>
  <c r="AT119" i="30" s="1"/>
  <c r="EO119" i="30"/>
  <c r="EG119" i="30" s="1"/>
  <c r="EH119" i="30" s="1"/>
  <c r="DQ118" i="30"/>
  <c r="GR117" i="30"/>
  <c r="GK117" i="30" s="1"/>
  <c r="EO117" i="30"/>
  <c r="EG117" i="30" s="1"/>
  <c r="EH117" i="30" s="1"/>
  <c r="HA113" i="30"/>
  <c r="GT113" i="30" s="1"/>
  <c r="GU113" i="30" s="1"/>
  <c r="FU111" i="30"/>
  <c r="FK111" i="30" s="1"/>
  <c r="FL111" i="30" s="1"/>
  <c r="DQ110" i="30"/>
  <c r="GR109" i="30"/>
  <c r="GK109" i="30" s="1"/>
  <c r="EO109" i="30"/>
  <c r="EG109" i="30" s="1"/>
  <c r="EH109" i="30" s="1"/>
  <c r="HA105" i="30"/>
  <c r="GT105" i="30" s="1"/>
  <c r="GU105" i="30" s="1"/>
  <c r="FU103" i="30"/>
  <c r="FK103" i="30" s="1"/>
  <c r="FL103" i="30" s="1"/>
  <c r="DQ102" i="30"/>
  <c r="GR101" i="30"/>
  <c r="GK101" i="30" s="1"/>
  <c r="EO101" i="30"/>
  <c r="EG101" i="30" s="1"/>
  <c r="EH101" i="30" s="1"/>
  <c r="HJ96" i="30"/>
  <c r="HC96" i="30" s="1"/>
  <c r="HD96" i="30" s="1"/>
  <c r="FU96" i="30"/>
  <c r="FK96" i="30" s="1"/>
  <c r="FL96" i="30" s="1"/>
  <c r="HK91" i="30"/>
  <c r="HM91" i="30" s="1"/>
  <c r="BP91" i="30"/>
  <c r="GI89" i="30"/>
  <c r="AS89" i="30"/>
  <c r="AM89" i="30"/>
  <c r="AQ89" i="30" s="1"/>
  <c r="GT89" i="30"/>
  <c r="GS89" i="30"/>
  <c r="GJ88" i="30"/>
  <c r="CV88" i="30"/>
  <c r="CW88" i="30"/>
  <c r="GR87" i="30"/>
  <c r="GK87" i="30" s="1"/>
  <c r="GL87" i="30" s="1"/>
  <c r="FX85" i="30"/>
  <c r="CM81" i="30"/>
  <c r="CI81" i="30"/>
  <c r="CL81" i="30"/>
  <c r="CM80" i="30"/>
  <c r="EO79" i="30"/>
  <c r="EG79" i="30" s="1"/>
  <c r="EH79" i="30" s="1"/>
  <c r="DO78" i="30"/>
  <c r="DP78" i="30" s="1"/>
  <c r="GS76" i="30"/>
  <c r="CM73" i="30"/>
  <c r="CI73" i="30"/>
  <c r="CL73" i="30"/>
  <c r="CM72" i="30"/>
  <c r="EO71" i="30"/>
  <c r="EG71" i="30" s="1"/>
  <c r="EH71" i="30" s="1"/>
  <c r="DO70" i="30"/>
  <c r="DP70" i="30" s="1"/>
  <c r="GS68" i="30"/>
  <c r="CM65" i="30"/>
  <c r="CI65" i="30"/>
  <c r="CL65" i="30"/>
  <c r="CM64" i="30"/>
  <c r="EO63" i="30"/>
  <c r="EG63" i="30" s="1"/>
  <c r="EH63" i="30" s="1"/>
  <c r="DO62" i="30"/>
  <c r="DP62" i="30" s="1"/>
  <c r="GS60" i="30"/>
  <c r="CM57" i="30"/>
  <c r="CI57" i="30"/>
  <c r="CL57" i="30"/>
  <c r="CM56" i="30"/>
  <c r="EO55" i="30"/>
  <c r="EG55" i="30" s="1"/>
  <c r="EH55" i="30" s="1"/>
  <c r="HJ97" i="30"/>
  <c r="FQ97" i="30"/>
  <c r="FN97" i="30"/>
  <c r="HC97" i="30"/>
  <c r="HB97" i="30"/>
  <c r="S97" i="30"/>
  <c r="CI97" i="30"/>
  <c r="CL97" i="30"/>
  <c r="CC97" i="30" s="1"/>
  <c r="GT97" i="30"/>
  <c r="GU97" i="30" s="1"/>
  <c r="DQ96" i="30"/>
  <c r="DY95" i="30"/>
  <c r="EB95" i="30" s="1"/>
  <c r="EO94" i="30"/>
  <c r="EG94" i="30" s="1"/>
  <c r="EH94" i="30" s="1"/>
  <c r="AS93" i="30"/>
  <c r="CU91" i="30"/>
  <c r="CV91" i="30" s="1"/>
  <c r="GK89" i="30"/>
  <c r="GL89" i="30" s="1"/>
  <c r="DO89" i="30"/>
  <c r="DP89" i="30" s="1"/>
  <c r="EO87" i="30"/>
  <c r="EG87" i="30" s="1"/>
  <c r="EH87" i="30" s="1"/>
  <c r="HK86" i="30"/>
  <c r="HM86" i="30" s="1"/>
  <c r="FU86" i="30"/>
  <c r="FK86" i="30" s="1"/>
  <c r="FL86" i="30" s="1"/>
  <c r="GU85" i="30"/>
  <c r="HL83" i="30"/>
  <c r="HM83" i="30" s="1"/>
  <c r="GJ82" i="30"/>
  <c r="BP82" i="30"/>
  <c r="HD81" i="30"/>
  <c r="DY81" i="30"/>
  <c r="EB81" i="30" s="1"/>
  <c r="HL79" i="30"/>
  <c r="GJ78" i="30"/>
  <c r="BP78" i="30"/>
  <c r="HD77" i="30"/>
  <c r="DY77" i="30"/>
  <c r="EB77" i="30" s="1"/>
  <c r="HL75" i="30"/>
  <c r="HM75" i="30" s="1"/>
  <c r="GJ74" i="30"/>
  <c r="GL74" i="30" s="1"/>
  <c r="BP74" i="30"/>
  <c r="HD73" i="30"/>
  <c r="EC73" i="30"/>
  <c r="DY73" i="30"/>
  <c r="EB73" i="30" s="1"/>
  <c r="HL71" i="30"/>
  <c r="HM71" i="30" s="1"/>
  <c r="GJ70" i="30"/>
  <c r="BP70" i="30"/>
  <c r="HD69" i="30"/>
  <c r="DY69" i="30"/>
  <c r="EB69" i="30" s="1"/>
  <c r="HL67" i="30"/>
  <c r="HM67" i="30" s="1"/>
  <c r="GJ66" i="30"/>
  <c r="BP66" i="30"/>
  <c r="HD65" i="30"/>
  <c r="DY65" i="30"/>
  <c r="EB65" i="30" s="1"/>
  <c r="HL63" i="30"/>
  <c r="HM63" i="30" s="1"/>
  <c r="GJ62" i="30"/>
  <c r="BP62" i="30"/>
  <c r="HD61" i="30"/>
  <c r="DY61" i="30"/>
  <c r="EB61" i="30" s="1"/>
  <c r="HL59" i="30"/>
  <c r="GJ58" i="30"/>
  <c r="BP58" i="30"/>
  <c r="HD57" i="30"/>
  <c r="EC57" i="30"/>
  <c r="DY57" i="30"/>
  <c r="EB57" i="30" s="1"/>
  <c r="HL55" i="30"/>
  <c r="EQ52" i="30"/>
  <c r="ER52" i="30" s="1"/>
  <c r="CQ52" i="30"/>
  <c r="CR52" i="30" s="1"/>
  <c r="BO51" i="30"/>
  <c r="BP51" i="30"/>
  <c r="BL51" i="30"/>
  <c r="GK49" i="30"/>
  <c r="GJ49" i="30"/>
  <c r="FJ49" i="30"/>
  <c r="DY49" i="30"/>
  <c r="EB49" i="30" s="1"/>
  <c r="DY47" i="30"/>
  <c r="EB47" i="30" s="1"/>
  <c r="BX45" i="30"/>
  <c r="BY45" i="30" s="1"/>
  <c r="FJ43" i="30"/>
  <c r="DY43" i="30"/>
  <c r="EB43" i="30" s="1"/>
  <c r="BX41" i="30"/>
  <c r="BY41" i="30" s="1"/>
  <c r="DY39" i="30"/>
  <c r="EB39" i="30" s="1"/>
  <c r="DQ86" i="30"/>
  <c r="DJ86" i="30" s="1"/>
  <c r="DQ75" i="30"/>
  <c r="FU72" i="30"/>
  <c r="FK72" i="30" s="1"/>
  <c r="FL72" i="30" s="1"/>
  <c r="DG71" i="30"/>
  <c r="HK69" i="30"/>
  <c r="HM69" i="30" s="1"/>
  <c r="DQ59" i="30"/>
  <c r="FU56" i="30"/>
  <c r="FK56" i="30" s="1"/>
  <c r="FL56" i="30" s="1"/>
  <c r="DG55" i="30"/>
  <c r="EC54" i="30"/>
  <c r="DT54" i="30" s="1"/>
  <c r="DY54" i="30"/>
  <c r="EB54" i="30" s="1"/>
  <c r="EQ51" i="30"/>
  <c r="ER51" i="30" s="1"/>
  <c r="DY50" i="30"/>
  <c r="EB50" i="30" s="1"/>
  <c r="BL48" i="30"/>
  <c r="BO48" i="30"/>
  <c r="BF48" i="30" s="1"/>
  <c r="HA47" i="30"/>
  <c r="GT47" i="30" s="1"/>
  <c r="GU47" i="30" s="1"/>
  <c r="BL46" i="30"/>
  <c r="BO46" i="30"/>
  <c r="BF46" i="30" s="1"/>
  <c r="GR46" i="30"/>
  <c r="GK46" i="30" s="1"/>
  <c r="CL43" i="30"/>
  <c r="CI43" i="30"/>
  <c r="CM43" i="30"/>
  <c r="HK42" i="30"/>
  <c r="HM42" i="30" s="1"/>
  <c r="FU42" i="30"/>
  <c r="GJ42" i="30"/>
  <c r="GL42" i="30" s="1"/>
  <c r="EQ40" i="30"/>
  <c r="ER40" i="30" s="1"/>
  <c r="EG40" i="30"/>
  <c r="EH40" i="30" s="1"/>
  <c r="HK39" i="30"/>
  <c r="HM39" i="30" s="1"/>
  <c r="GK37" i="30"/>
  <c r="GJ37" i="30"/>
  <c r="DY37" i="30"/>
  <c r="EB37" i="30" s="1"/>
  <c r="FS36" i="30"/>
  <c r="FJ36" i="30" s="1"/>
  <c r="FN36" i="30"/>
  <c r="FQ36" i="30"/>
  <c r="AJ36" i="30"/>
  <c r="EG36" i="30"/>
  <c r="EH36" i="30" s="1"/>
  <c r="EQ36" i="30"/>
  <c r="ER36" i="30" s="1"/>
  <c r="CQ36" i="30"/>
  <c r="CR36" i="30" s="1"/>
  <c r="BX35" i="30"/>
  <c r="BY35" i="30" s="1"/>
  <c r="GK33" i="30"/>
  <c r="GJ33" i="30"/>
  <c r="DY33" i="30"/>
  <c r="EB33" i="30" s="1"/>
  <c r="FS32" i="30"/>
  <c r="FJ32" i="30" s="1"/>
  <c r="FN32" i="30"/>
  <c r="FQ32" i="30"/>
  <c r="AJ32" i="30"/>
  <c r="EG32" i="30"/>
  <c r="EH32" i="30" s="1"/>
  <c r="EQ32" i="30"/>
  <c r="ER32" i="30" s="1"/>
  <c r="CQ32" i="30"/>
  <c r="CR32" i="30" s="1"/>
  <c r="BX31" i="30"/>
  <c r="BY31" i="30" s="1"/>
  <c r="GK29" i="30"/>
  <c r="GJ29" i="30"/>
  <c r="DY29" i="30"/>
  <c r="EB29" i="30" s="1"/>
  <c r="FS28" i="30"/>
  <c r="FJ28" i="30" s="1"/>
  <c r="FN28" i="30"/>
  <c r="FQ28" i="30"/>
  <c r="AJ28" i="30"/>
  <c r="EG28" i="30"/>
  <c r="EH28" i="30" s="1"/>
  <c r="EQ28" i="30"/>
  <c r="ER28" i="30" s="1"/>
  <c r="CQ28" i="30"/>
  <c r="CR28" i="30" s="1"/>
  <c r="BX27" i="30"/>
  <c r="BY27" i="30" s="1"/>
  <c r="GK25" i="30"/>
  <c r="FA24" i="30"/>
  <c r="FB24" i="30" s="1"/>
  <c r="EG24" i="30"/>
  <c r="EH24" i="30" s="1"/>
  <c r="EQ24" i="30"/>
  <c r="ER24" i="30" s="1"/>
  <c r="CQ24" i="30"/>
  <c r="CR24" i="30" s="1"/>
  <c r="DE23" i="30"/>
  <c r="DF23" i="30" s="1"/>
  <c r="HD22" i="30"/>
  <c r="FA20" i="30"/>
  <c r="FB20" i="30" s="1"/>
  <c r="EQ20" i="30"/>
  <c r="ER20" i="30" s="1"/>
  <c r="CQ20" i="30"/>
  <c r="CR20" i="30" s="1"/>
  <c r="EG20" i="30"/>
  <c r="EH20" i="30" s="1"/>
  <c r="FX19" i="30"/>
  <c r="DE19" i="30"/>
  <c r="DF19" i="30" s="1"/>
  <c r="GK18" i="30"/>
  <c r="DE17" i="30"/>
  <c r="DF17" i="30" s="1"/>
  <c r="CL21" i="30"/>
  <c r="CC21" i="30" s="1"/>
  <c r="CI21" i="30"/>
  <c r="HA82" i="30"/>
  <c r="GT82" i="30" s="1"/>
  <c r="HK78" i="30"/>
  <c r="HM78" i="30" s="1"/>
  <c r="DQ69" i="30"/>
  <c r="GR66" i="30"/>
  <c r="GK66" i="30" s="1"/>
  <c r="EO66" i="30"/>
  <c r="EG66" i="30" s="1"/>
  <c r="EH66" i="30" s="1"/>
  <c r="EQ63" i="30"/>
  <c r="ER63" i="30" s="1"/>
  <c r="DG57" i="30"/>
  <c r="HK55" i="30"/>
  <c r="HM55" i="30" s="1"/>
  <c r="FQ54" i="30"/>
  <c r="FN54" i="30"/>
  <c r="HC54" i="30"/>
  <c r="HB54" i="30"/>
  <c r="CU54" i="30"/>
  <c r="CV54" i="30" s="1"/>
  <c r="FS54" i="30"/>
  <c r="FJ54" i="30" s="1"/>
  <c r="HM54" i="30"/>
  <c r="FU47" i="30"/>
  <c r="FK47" i="30" s="1"/>
  <c r="FL47" i="30" s="1"/>
  <c r="HK40" i="30"/>
  <c r="HM40" i="30" s="1"/>
  <c r="DO40" i="30"/>
  <c r="DP40" i="30" s="1"/>
  <c r="GT39" i="30"/>
  <c r="GU39" i="30" s="1"/>
  <c r="HJ39" i="30"/>
  <c r="HC39" i="30" s="1"/>
  <c r="HD39" i="30" s="1"/>
  <c r="AT38" i="30"/>
  <c r="AJ38" i="30" s="1"/>
  <c r="CL36" i="30"/>
  <c r="CI36" i="30"/>
  <c r="S36" i="30"/>
  <c r="AT30" i="30"/>
  <c r="AJ30" i="30" s="1"/>
  <c r="CL28" i="30"/>
  <c r="CI28" i="30"/>
  <c r="S28" i="30"/>
  <c r="S21" i="30"/>
  <c r="CL15" i="30"/>
  <c r="CC15" i="30" s="1"/>
  <c r="CI15" i="30"/>
  <c r="AN15" i="30"/>
  <c r="AP15" i="30" s="1"/>
  <c r="AO15" i="30" s="1"/>
  <c r="AT15" i="30" s="1"/>
  <c r="EQ81" i="30"/>
  <c r="ER81" i="30" s="1"/>
  <c r="HA76" i="30"/>
  <c r="GT76" i="30" s="1"/>
  <c r="HK72" i="30"/>
  <c r="HM72" i="30" s="1"/>
  <c r="GR68" i="30"/>
  <c r="GK68" i="30" s="1"/>
  <c r="EO68" i="30"/>
  <c r="EG68" i="30" s="1"/>
  <c r="EH68" i="30" s="1"/>
  <c r="EQ65" i="30"/>
  <c r="ER65" i="30" s="1"/>
  <c r="HA60" i="30"/>
  <c r="GT60" i="30" s="1"/>
  <c r="HK56" i="30"/>
  <c r="HM56" i="30" s="1"/>
  <c r="CI47" i="30"/>
  <c r="CM47" i="30"/>
  <c r="CL47" i="30"/>
  <c r="HM46" i="30"/>
  <c r="DO46" i="30"/>
  <c r="DP46" i="30" s="1"/>
  <c r="AN46" i="30"/>
  <c r="AP46" i="30" s="1"/>
  <c r="AO46" i="30" s="1"/>
  <c r="AT46" i="30" s="1"/>
  <c r="DE46" i="30"/>
  <c r="DF46" i="30" s="1"/>
  <c r="EO44" i="30"/>
  <c r="EG44" i="30" s="1"/>
  <c r="EH44" i="30" s="1"/>
  <c r="CU40" i="30"/>
  <c r="CV40" i="30" s="1"/>
  <c r="CI39" i="30"/>
  <c r="CM39" i="30"/>
  <c r="CL39" i="30"/>
  <c r="DQ39" i="30"/>
  <c r="DJ39" i="30" s="1"/>
  <c r="DP39" i="30"/>
  <c r="BX38" i="30"/>
  <c r="BY38" i="30" s="1"/>
  <c r="BZ38" i="30"/>
  <c r="BS38" i="30" s="1"/>
  <c r="HP38" i="30"/>
  <c r="GB38" i="30"/>
  <c r="GI38" i="30" s="1"/>
  <c r="FW38" i="30" s="1"/>
  <c r="FP38" i="30"/>
  <c r="FU38" i="30" s="1"/>
  <c r="FK38" i="30" s="1"/>
  <c r="HG38" i="30"/>
  <c r="HJ38" i="30" s="1"/>
  <c r="HC38" i="30" s="1"/>
  <c r="HD38" i="30" s="1"/>
  <c r="GX38" i="30"/>
  <c r="HA38" i="30" s="1"/>
  <c r="GT38" i="30" s="1"/>
  <c r="EV38" i="30"/>
  <c r="V38" i="30"/>
  <c r="GO38" i="30"/>
  <c r="GR38" i="30" s="1"/>
  <c r="GK38" i="30" s="1"/>
  <c r="GL38" i="30" s="1"/>
  <c r="BX36" i="30"/>
  <c r="BY36" i="30" s="1"/>
  <c r="HP36" i="30"/>
  <c r="GB36" i="30"/>
  <c r="GI36" i="30" s="1"/>
  <c r="FW36" i="30" s="1"/>
  <c r="FP36" i="30"/>
  <c r="HG36" i="30"/>
  <c r="HJ36" i="30" s="1"/>
  <c r="HC36" i="30" s="1"/>
  <c r="HD36" i="30" s="1"/>
  <c r="GX36" i="30"/>
  <c r="HA36" i="30" s="1"/>
  <c r="GT36" i="30" s="1"/>
  <c r="GU36" i="30" s="1"/>
  <c r="EV36" i="30"/>
  <c r="V36" i="30"/>
  <c r="GO36" i="30"/>
  <c r="GR36" i="30" s="1"/>
  <c r="GK36" i="30" s="1"/>
  <c r="GL36" i="30" s="1"/>
  <c r="BX34" i="30"/>
  <c r="BY34" i="30" s="1"/>
  <c r="HP34" i="30"/>
  <c r="GB34" i="30"/>
  <c r="GI34" i="30" s="1"/>
  <c r="FP34" i="30"/>
  <c r="FU34" i="30" s="1"/>
  <c r="FK34" i="30" s="1"/>
  <c r="HG34" i="30"/>
  <c r="HJ34" i="30" s="1"/>
  <c r="HC34" i="30" s="1"/>
  <c r="HD34" i="30" s="1"/>
  <c r="GX34" i="30"/>
  <c r="HA34" i="30" s="1"/>
  <c r="GT34" i="30" s="1"/>
  <c r="GU34" i="30" s="1"/>
  <c r="EV34" i="30"/>
  <c r="V34" i="30"/>
  <c r="GO34" i="30"/>
  <c r="GR34" i="30" s="1"/>
  <c r="GK34" i="30" s="1"/>
  <c r="GL34" i="30" s="1"/>
  <c r="BX32" i="30"/>
  <c r="BY32" i="30" s="1"/>
  <c r="BZ32" i="30"/>
  <c r="BS32" i="30" s="1"/>
  <c r="HP32" i="30"/>
  <c r="GB32" i="30"/>
  <c r="GI32" i="30" s="1"/>
  <c r="FW32" i="30" s="1"/>
  <c r="FP32" i="30"/>
  <c r="HG32" i="30"/>
  <c r="HJ32" i="30" s="1"/>
  <c r="HC32" i="30" s="1"/>
  <c r="HD32" i="30" s="1"/>
  <c r="GX32" i="30"/>
  <c r="HA32" i="30" s="1"/>
  <c r="GT32" i="30" s="1"/>
  <c r="GU32" i="30" s="1"/>
  <c r="EV32" i="30"/>
  <c r="V32" i="30"/>
  <c r="GO32" i="30"/>
  <c r="GR32" i="30" s="1"/>
  <c r="GK32" i="30" s="1"/>
  <c r="GL32" i="30" s="1"/>
  <c r="BX30" i="30"/>
  <c r="BY30" i="30" s="1"/>
  <c r="HP30" i="30"/>
  <c r="GB30" i="30"/>
  <c r="GI30" i="30" s="1"/>
  <c r="FW30" i="30" s="1"/>
  <c r="FP30" i="30"/>
  <c r="FU30" i="30" s="1"/>
  <c r="FK30" i="30" s="1"/>
  <c r="HG30" i="30"/>
  <c r="HJ30" i="30" s="1"/>
  <c r="HC30" i="30" s="1"/>
  <c r="HD30" i="30" s="1"/>
  <c r="GX30" i="30"/>
  <c r="HA30" i="30" s="1"/>
  <c r="GT30" i="30" s="1"/>
  <c r="GU30" i="30" s="1"/>
  <c r="EV30" i="30"/>
  <c r="V30" i="30"/>
  <c r="GO30" i="30"/>
  <c r="GR30" i="30" s="1"/>
  <c r="GK30" i="30" s="1"/>
  <c r="GL30" i="30" s="1"/>
  <c r="BX28" i="30"/>
  <c r="BY28" i="30" s="1"/>
  <c r="HP28" i="30"/>
  <c r="GB28" i="30"/>
  <c r="GI28" i="30" s="1"/>
  <c r="FW28" i="30" s="1"/>
  <c r="FP28" i="30"/>
  <c r="HG28" i="30"/>
  <c r="HJ28" i="30" s="1"/>
  <c r="HC28" i="30" s="1"/>
  <c r="HD28" i="30" s="1"/>
  <c r="GX28" i="30"/>
  <c r="HA28" i="30" s="1"/>
  <c r="GT28" i="30" s="1"/>
  <c r="GU28" i="30" s="1"/>
  <c r="EV28" i="30"/>
  <c r="V28" i="30"/>
  <c r="GO28" i="30"/>
  <c r="GR28" i="30" s="1"/>
  <c r="GK28" i="30" s="1"/>
  <c r="GL28" i="30" s="1"/>
  <c r="BX26" i="30"/>
  <c r="BY26" i="30" s="1"/>
  <c r="BX25" i="30"/>
  <c r="BY25" i="30" s="1"/>
  <c r="BX24" i="30"/>
  <c r="BY24" i="30" s="1"/>
  <c r="BX23" i="30"/>
  <c r="BY23" i="30" s="1"/>
  <c r="BX22" i="30"/>
  <c r="BY22" i="30" s="1"/>
  <c r="BX21" i="30"/>
  <c r="BY21" i="30" s="1"/>
  <c r="GX21" i="30"/>
  <c r="HA21" i="30" s="1"/>
  <c r="GT21" i="30" s="1"/>
  <c r="GO21" i="30"/>
  <c r="GR21" i="30" s="1"/>
  <c r="GK21" i="30" s="1"/>
  <c r="HP21" i="30"/>
  <c r="GB21" i="30"/>
  <c r="GI21" i="30" s="1"/>
  <c r="FP21" i="30"/>
  <c r="EV21" i="30"/>
  <c r="V21" i="30"/>
  <c r="HG21" i="30"/>
  <c r="HJ21" i="30" s="1"/>
  <c r="HC21" i="30" s="1"/>
  <c r="HD21" i="30" s="1"/>
  <c r="GJ20" i="30"/>
  <c r="DY20" i="30"/>
  <c r="EB20" i="30" s="1"/>
  <c r="HC19" i="30"/>
  <c r="HD19" i="30" s="1"/>
  <c r="BL19" i="30"/>
  <c r="BO19" i="30"/>
  <c r="BF19" i="30" s="1"/>
  <c r="FN18" i="30"/>
  <c r="FQ18" i="30"/>
  <c r="BX17" i="30"/>
  <c r="BY17" i="30" s="1"/>
  <c r="HP17" i="30"/>
  <c r="GB17" i="30"/>
  <c r="FP17" i="30"/>
  <c r="FU17" i="30" s="1"/>
  <c r="FK17" i="30" s="1"/>
  <c r="FL17" i="30" s="1"/>
  <c r="EV17" i="30"/>
  <c r="V17" i="30"/>
  <c r="HG17" i="30"/>
  <c r="HJ17" i="30" s="1"/>
  <c r="HC17" i="30" s="1"/>
  <c r="GX17" i="30"/>
  <c r="HA17" i="30" s="1"/>
  <c r="GT17" i="30" s="1"/>
  <c r="GU17" i="30" s="1"/>
  <c r="GO17" i="30"/>
  <c r="GR17" i="30" s="1"/>
  <c r="GK17" i="30" s="1"/>
  <c r="GL17" i="30" s="1"/>
  <c r="FN16" i="30"/>
  <c r="FQ16" i="30"/>
  <c r="FU16" i="30" s="1"/>
  <c r="DY16" i="30"/>
  <c r="EB16" i="30" s="1"/>
  <c r="AN16" i="30"/>
  <c r="AP16" i="30" s="1"/>
  <c r="AO16" i="30" s="1"/>
  <c r="AT16" i="30" s="1"/>
  <c r="GR88" i="30"/>
  <c r="GK88" i="30" s="1"/>
  <c r="EO88" i="30"/>
  <c r="EG88" i="30" s="1"/>
  <c r="EH88" i="30" s="1"/>
  <c r="HA84" i="30"/>
  <c r="GT84" i="30" s="1"/>
  <c r="HK82" i="30"/>
  <c r="HM82" i="30" s="1"/>
  <c r="DQ73" i="30"/>
  <c r="GR70" i="30"/>
  <c r="GK70" i="30" s="1"/>
  <c r="AN70" i="30"/>
  <c r="AP70" i="30" s="1"/>
  <c r="AO70" i="30" s="1"/>
  <c r="AT70" i="30" s="1"/>
  <c r="EO70" i="30"/>
  <c r="EG70" i="30" s="1"/>
  <c r="EH70" i="30" s="1"/>
  <c r="EQ67" i="30"/>
  <c r="ER67" i="30" s="1"/>
  <c r="FU62" i="30"/>
  <c r="FK62" i="30" s="1"/>
  <c r="FL62" i="30" s="1"/>
  <c r="DG61" i="30"/>
  <c r="HK59" i="30"/>
  <c r="EO53" i="30"/>
  <c r="EG53" i="30" s="1"/>
  <c r="EH53" i="30" s="1"/>
  <c r="GR52" i="30"/>
  <c r="GK52" i="30" s="1"/>
  <c r="GL52" i="30" s="1"/>
  <c r="EO52" i="30"/>
  <c r="EG52" i="30" s="1"/>
  <c r="EH52" i="30" s="1"/>
  <c r="EO51" i="30"/>
  <c r="EG51" i="30" s="1"/>
  <c r="EH51" i="30" s="1"/>
  <c r="GI50" i="30"/>
  <c r="FW50" i="30" s="1"/>
  <c r="FX50" i="30" s="1"/>
  <c r="HK49" i="30"/>
  <c r="HM49" i="30" s="1"/>
  <c r="FS48" i="30"/>
  <c r="FJ48" i="30" s="1"/>
  <c r="CU48" i="30"/>
  <c r="CV48" i="30" s="1"/>
  <c r="GT46" i="30"/>
  <c r="GU46" i="30" s="1"/>
  <c r="DY46" i="30"/>
  <c r="EB46" i="30" s="1"/>
  <c r="BX46" i="30"/>
  <c r="BY46" i="30" s="1"/>
  <c r="EQ45" i="30"/>
  <c r="ER45" i="30" s="1"/>
  <c r="GK44" i="30"/>
  <c r="GL44" i="30" s="1"/>
  <c r="DO44" i="30"/>
  <c r="DP44" i="30" s="1"/>
  <c r="GI42" i="30"/>
  <c r="AL42" i="30"/>
  <c r="GJ41" i="30"/>
  <c r="AM40" i="30"/>
  <c r="AQ40" i="30" s="1"/>
  <c r="GI39" i="30"/>
  <c r="FW39" i="30" s="1"/>
  <c r="FX39" i="30" s="1"/>
  <c r="DA39" i="30"/>
  <c r="DB39" i="30" s="1"/>
  <c r="EQ39" i="30"/>
  <c r="ER39" i="30" s="1"/>
  <c r="EG39" i="30"/>
  <c r="EH39" i="30" s="1"/>
  <c r="CQ39" i="30"/>
  <c r="CR39" i="30" s="1"/>
  <c r="FK39" i="30"/>
  <c r="FL39" i="30" s="1"/>
  <c r="HK37" i="30"/>
  <c r="HM37" i="30" s="1"/>
  <c r="CM37" i="30"/>
  <c r="CI37" i="30"/>
  <c r="CL37" i="30"/>
  <c r="CM36" i="30"/>
  <c r="DO34" i="30"/>
  <c r="DP34" i="30" s="1"/>
  <c r="CU33" i="30"/>
  <c r="CV33" i="30" s="1"/>
  <c r="HL32" i="30"/>
  <c r="HM32" i="30" s="1"/>
  <c r="GT31" i="30"/>
  <c r="GS31" i="30"/>
  <c r="HK29" i="30"/>
  <c r="HM29" i="30" s="1"/>
  <c r="CM29" i="30"/>
  <c r="CI29" i="30"/>
  <c r="CL29" i="30"/>
  <c r="CM28" i="30"/>
  <c r="DO26" i="30"/>
  <c r="DP26" i="30" s="1"/>
  <c r="GT25" i="30"/>
  <c r="GU25" i="30" s="1"/>
  <c r="FU24" i="30"/>
  <c r="FK24" i="30" s="1"/>
  <c r="DO24" i="30"/>
  <c r="DP24" i="30" s="1"/>
  <c r="GT23" i="30"/>
  <c r="GU23" i="30" s="1"/>
  <c r="FU22" i="30"/>
  <c r="DO22" i="30"/>
  <c r="DP22" i="30" s="1"/>
  <c r="FS21" i="30"/>
  <c r="FJ21" i="30" s="1"/>
  <c r="GT20" i="30"/>
  <c r="GU20" i="30" s="1"/>
  <c r="FU19" i="30"/>
  <c r="DO19" i="30"/>
  <c r="DP19" i="30" s="1"/>
  <c r="GT18" i="30"/>
  <c r="GU18" i="30" s="1"/>
  <c r="GI18" i="30"/>
  <c r="FW18" i="30" s="1"/>
  <c r="FX18" i="30" s="1"/>
  <c r="HM17" i="30"/>
  <c r="FS16" i="30"/>
  <c r="FJ16" i="30" s="1"/>
  <c r="AS15" i="30"/>
  <c r="HJ16" i="30"/>
  <c r="HC16" i="30" s="1"/>
  <c r="EQ16" i="30"/>
  <c r="ER16" i="30" s="1"/>
  <c r="BT16" i="30"/>
  <c r="BU16" i="30" s="1"/>
  <c r="FA16" i="30"/>
  <c r="FB16" i="30" s="1"/>
  <c r="EG16" i="30"/>
  <c r="EH16" i="30" s="1"/>
  <c r="HB15" i="30"/>
  <c r="S23" i="30"/>
  <c r="CL22" i="30"/>
  <c r="CC22" i="30" s="1"/>
  <c r="CI22" i="30"/>
  <c r="GS21" i="30"/>
  <c r="AQ19" i="30"/>
  <c r="AT19" i="30" s="1"/>
  <c r="AJ19" i="30" s="1"/>
  <c r="CU17" i="30"/>
  <c r="CV17" i="30" s="1"/>
  <c r="AM17" i="30"/>
  <c r="AQ17" i="30" s="1"/>
  <c r="S16" i="30"/>
  <c r="DA37" i="30"/>
  <c r="DB37" i="30" s="1"/>
  <c r="DA27" i="30"/>
  <c r="DB27" i="30" s="1"/>
  <c r="HJ49" i="30"/>
  <c r="HC49" i="30" s="1"/>
  <c r="HD49" i="30" s="1"/>
  <c r="FU49" i="30"/>
  <c r="FK49" i="30" s="1"/>
  <c r="DQ37" i="30"/>
  <c r="HA37" i="30"/>
  <c r="GT37" i="30" s="1"/>
  <c r="GR35" i="30"/>
  <c r="GK35" i="30" s="1"/>
  <c r="EO33" i="30"/>
  <c r="EG33" i="30" s="1"/>
  <c r="EH33" i="30" s="1"/>
  <c r="DQ29" i="30"/>
  <c r="GI29" i="30"/>
  <c r="FW29" i="30" s="1"/>
  <c r="FX29" i="30" s="1"/>
  <c r="HA29" i="30"/>
  <c r="GT29" i="30" s="1"/>
  <c r="GR27" i="30"/>
  <c r="GK27" i="30" s="1"/>
  <c r="GS42" i="30"/>
  <c r="GU42" i="30" s="1"/>
  <c r="EQ33" i="30"/>
  <c r="ER33" i="30" s="1"/>
  <c r="HB16" i="30"/>
  <c r="GI45" i="30"/>
  <c r="FW45" i="30" s="1"/>
  <c r="FX45" i="30" s="1"/>
  <c r="HJ45" i="30"/>
  <c r="HC45" i="30" s="1"/>
  <c r="HD45" i="30" s="1"/>
  <c r="GR43" i="30"/>
  <c r="GK43" i="30" s="1"/>
  <c r="FU43" i="30"/>
  <c r="FK43" i="30" s="1"/>
  <c r="EL43" i="30"/>
  <c r="EO43" i="30" s="1"/>
  <c r="EG43" i="30" s="1"/>
  <c r="EH43" i="30" s="1"/>
  <c r="EV43" i="30"/>
  <c r="DA29" i="30"/>
  <c r="DB29" i="30" s="1"/>
  <c r="AF225" i="30" l="1"/>
  <c r="CC207" i="30"/>
  <c r="FB153" i="30"/>
  <c r="FB247" i="30"/>
  <c r="FB286" i="30"/>
  <c r="AR16" i="30"/>
  <c r="AI16" i="30" s="1"/>
  <c r="EH225" i="30"/>
  <c r="BU220" i="30"/>
  <c r="FB115" i="30"/>
  <c r="FB157" i="30"/>
  <c r="FB243" i="30"/>
  <c r="FB155" i="30"/>
  <c r="FB212" i="30"/>
  <c r="DU290" i="30"/>
  <c r="DV290" i="30" s="1"/>
  <c r="FL161" i="30"/>
  <c r="FB114" i="30"/>
  <c r="FB120" i="30"/>
  <c r="FB117" i="30"/>
  <c r="FB147" i="30"/>
  <c r="FB148" i="30"/>
  <c r="FB213" i="30"/>
  <c r="FW145" i="30"/>
  <c r="DK207" i="30"/>
  <c r="DL207" i="30" s="1"/>
  <c r="BT179" i="30"/>
  <c r="BU179" i="30" s="1"/>
  <c r="BT103" i="30"/>
  <c r="BU103" i="30" s="1"/>
  <c r="FW156" i="30"/>
  <c r="GL140" i="30"/>
  <c r="GL73" i="30"/>
  <c r="GL104" i="30"/>
  <c r="FX33" i="30"/>
  <c r="HM245" i="30"/>
  <c r="BT290" i="30"/>
  <c r="BU290" i="30" s="1"/>
  <c r="ER134" i="30"/>
  <c r="HD95" i="30"/>
  <c r="BT226" i="30"/>
  <c r="BU226" i="30" s="1"/>
  <c r="FB218" i="30"/>
  <c r="CQ265" i="30"/>
  <c r="CR265" i="30" s="1"/>
  <c r="FW307" i="30"/>
  <c r="FX307" i="30" s="1"/>
  <c r="BF298" i="30"/>
  <c r="BF301" i="30"/>
  <c r="FK123" i="30"/>
  <c r="BF180" i="30"/>
  <c r="FK87" i="30"/>
  <c r="EH54" i="30"/>
  <c r="FB289" i="30"/>
  <c r="CC192" i="30"/>
  <c r="FL98" i="30"/>
  <c r="EH183" i="30"/>
  <c r="FL59" i="30"/>
  <c r="CC30" i="30"/>
  <c r="FK125" i="30"/>
  <c r="FK92" i="30"/>
  <c r="FL92" i="30" s="1"/>
  <c r="FL67" i="30"/>
  <c r="FB118" i="30"/>
  <c r="FB112" i="30"/>
  <c r="FK290" i="30"/>
  <c r="FB244" i="30"/>
  <c r="FB250" i="30"/>
  <c r="EH250" i="30"/>
  <c r="FK279" i="30"/>
  <c r="FB279" i="30"/>
  <c r="FB280" i="30"/>
  <c r="FB287" i="30"/>
  <c r="FK289" i="30"/>
  <c r="FJ279" i="30"/>
  <c r="FB284" i="30"/>
  <c r="FK285" i="30"/>
  <c r="FL285" i="30" s="1"/>
  <c r="FK286" i="30"/>
  <c r="FL286" i="30" s="1"/>
  <c r="FJ287" i="30"/>
  <c r="FL284" i="30"/>
  <c r="BF253" i="30"/>
  <c r="GL243" i="30"/>
  <c r="FB249" i="30"/>
  <c r="FB246" i="30"/>
  <c r="GU289" i="30"/>
  <c r="BF288" i="30"/>
  <c r="FU160" i="30"/>
  <c r="FK160" i="30" s="1"/>
  <c r="FL160" i="30" s="1"/>
  <c r="EH151" i="30"/>
  <c r="AT158" i="30"/>
  <c r="FU155" i="30"/>
  <c r="FK155" i="30" s="1"/>
  <c r="FL155" i="30" s="1"/>
  <c r="FL163" i="30"/>
  <c r="EC149" i="30"/>
  <c r="EH153" i="30"/>
  <c r="FK145" i="30"/>
  <c r="AN157" i="30"/>
  <c r="AP157" i="30" s="1"/>
  <c r="AO157" i="30" s="1"/>
  <c r="GL212" i="30"/>
  <c r="BZ208" i="30"/>
  <c r="CW217" i="30"/>
  <c r="CP217" i="30" s="1"/>
  <c r="AR217" i="30"/>
  <c r="AI217" i="30" s="1"/>
  <c r="FB113" i="30"/>
  <c r="DG111" i="30"/>
  <c r="GL164" i="30"/>
  <c r="GD148" i="30"/>
  <c r="FV148" i="30" s="1"/>
  <c r="AJ154" i="30"/>
  <c r="DA159" i="30"/>
  <c r="DB159" i="30" s="1"/>
  <c r="GL155" i="30"/>
  <c r="GU158" i="30"/>
  <c r="AR157" i="30"/>
  <c r="AR158" i="30"/>
  <c r="AI158" i="30" s="1"/>
  <c r="HM144" i="30"/>
  <c r="DQ152" i="30"/>
  <c r="FK143" i="30"/>
  <c r="ER143" i="30"/>
  <c r="GU145" i="30"/>
  <c r="DU158" i="30"/>
  <c r="DV158" i="30" s="1"/>
  <c r="HD150" i="30"/>
  <c r="GD143" i="30"/>
  <c r="FV143" i="30" s="1"/>
  <c r="FU150" i="30"/>
  <c r="FK150" i="30" s="1"/>
  <c r="FL150" i="30" s="1"/>
  <c r="EH144" i="30"/>
  <c r="AR167" i="30"/>
  <c r="AR168" i="30"/>
  <c r="AI168" i="30" s="1"/>
  <c r="HD160" i="30"/>
  <c r="BF161" i="30"/>
  <c r="BZ159" i="30"/>
  <c r="CW169" i="30"/>
  <c r="BC230" i="30"/>
  <c r="BZ237" i="30"/>
  <c r="BZ234" i="30"/>
  <c r="AR234" i="30"/>
  <c r="AI234" i="30" s="1"/>
  <c r="FK116" i="30"/>
  <c r="FL116" i="30" s="1"/>
  <c r="DQ131" i="30"/>
  <c r="CW124" i="30"/>
  <c r="BZ130" i="30"/>
  <c r="BT130" i="30" s="1"/>
  <c r="AN123" i="30"/>
  <c r="AP123" i="30" s="1"/>
  <c r="AO123" i="30" s="1"/>
  <c r="GL125" i="30"/>
  <c r="AR133" i="30"/>
  <c r="AI133" i="30" s="1"/>
  <c r="EC124" i="30"/>
  <c r="DT124" i="30" s="1"/>
  <c r="AR127" i="30"/>
  <c r="AI127" i="30" s="1"/>
  <c r="FW127" i="30"/>
  <c r="DK129" i="30"/>
  <c r="DL129" i="30" s="1"/>
  <c r="DQ128" i="30"/>
  <c r="DK128" i="30" s="1"/>
  <c r="DU127" i="30"/>
  <c r="DV127" i="30" s="1"/>
  <c r="CW133" i="30"/>
  <c r="CP133" i="30" s="1"/>
  <c r="BZ120" i="30"/>
  <c r="EC117" i="30"/>
  <c r="DT117" i="30" s="1"/>
  <c r="EH116" i="30"/>
  <c r="FU243" i="30"/>
  <c r="BZ248" i="30"/>
  <c r="DQ247" i="30"/>
  <c r="DJ247" i="30" s="1"/>
  <c r="AR251" i="30"/>
  <c r="AI251" i="30" s="1"/>
  <c r="FU261" i="30"/>
  <c r="FK261" i="30" s="1"/>
  <c r="BZ257" i="30"/>
  <c r="EC259" i="30"/>
  <c r="DT259" i="30" s="1"/>
  <c r="DG261" i="30"/>
  <c r="CZ261" i="30" s="1"/>
  <c r="FW259" i="30"/>
  <c r="CW40" i="30"/>
  <c r="CP40" i="30" s="1"/>
  <c r="GL105" i="30"/>
  <c r="FU170" i="30"/>
  <c r="EC211" i="30"/>
  <c r="DT211" i="30" s="1"/>
  <c r="EC239" i="30"/>
  <c r="EC252" i="30"/>
  <c r="DT252" i="30" s="1"/>
  <c r="GL79" i="30"/>
  <c r="BZ80" i="30"/>
  <c r="BS80" i="30" s="1"/>
  <c r="AR129" i="30"/>
  <c r="AI129" i="30" s="1"/>
  <c r="AR131" i="30"/>
  <c r="DG178" i="30"/>
  <c r="CZ178" i="30" s="1"/>
  <c r="BZ167" i="30"/>
  <c r="EC215" i="30"/>
  <c r="DT215" i="30" s="1"/>
  <c r="GL231" i="30"/>
  <c r="HM77" i="30"/>
  <c r="DQ84" i="30"/>
  <c r="EH104" i="30"/>
  <c r="BZ182" i="30"/>
  <c r="BS182" i="30" s="1"/>
  <c r="DA188" i="30"/>
  <c r="DB188" i="30" s="1"/>
  <c r="CW289" i="30"/>
  <c r="EC28" i="30"/>
  <c r="EC66" i="30"/>
  <c r="DT66" i="30" s="1"/>
  <c r="BZ171" i="30"/>
  <c r="BT213" i="30"/>
  <c r="BU213" i="30" s="1"/>
  <c r="EC257" i="30"/>
  <c r="AN293" i="30"/>
  <c r="AP293" i="30" s="1"/>
  <c r="AO293" i="30" s="1"/>
  <c r="FL108" i="30"/>
  <c r="GU224" i="30"/>
  <c r="DF195" i="30"/>
  <c r="DG195" i="30"/>
  <c r="FZ100" i="30"/>
  <c r="GI100" i="30" s="1"/>
  <c r="GD100" i="30"/>
  <c r="FZ23" i="30"/>
  <c r="GI23" i="30" s="1"/>
  <c r="GD23" i="30"/>
  <c r="FV23" i="30" s="1"/>
  <c r="CW218" i="30"/>
  <c r="CV218" i="30"/>
  <c r="FU109" i="30"/>
  <c r="FK109" i="30" s="1"/>
  <c r="FL109" i="30" s="1"/>
  <c r="BZ139" i="30"/>
  <c r="GL132" i="30"/>
  <c r="FU213" i="30"/>
  <c r="FK213" i="30" s="1"/>
  <c r="FL213" i="30" s="1"/>
  <c r="CW243" i="30"/>
  <c r="EH167" i="30"/>
  <c r="GU153" i="30"/>
  <c r="BZ190" i="30"/>
  <c r="DQ210" i="30"/>
  <c r="DQ285" i="30"/>
  <c r="DJ285" i="30" s="1"/>
  <c r="EC288" i="30"/>
  <c r="DT288" i="30" s="1"/>
  <c r="FW46" i="30"/>
  <c r="BZ55" i="30"/>
  <c r="DQ208" i="30"/>
  <c r="FU234" i="30"/>
  <c r="FU275" i="30"/>
  <c r="CW281" i="30"/>
  <c r="AF223" i="30"/>
  <c r="AN250" i="30"/>
  <c r="AP250" i="30" s="1"/>
  <c r="AO250" i="30" s="1"/>
  <c r="FU153" i="30"/>
  <c r="FK153" i="30" s="1"/>
  <c r="FL153" i="30" s="1"/>
  <c r="GI198" i="30"/>
  <c r="FZ71" i="30"/>
  <c r="GI71" i="30" s="1"/>
  <c r="GD71" i="30"/>
  <c r="FV71" i="30" s="1"/>
  <c r="DF185" i="30"/>
  <c r="DG185" i="30"/>
  <c r="FZ189" i="30"/>
  <c r="GI189" i="30" s="1"/>
  <c r="GD189" i="30"/>
  <c r="CZ255" i="30"/>
  <c r="DA255" i="30"/>
  <c r="DK39" i="30"/>
  <c r="DL39" i="30" s="1"/>
  <c r="CW54" i="30"/>
  <c r="CP54" i="30" s="1"/>
  <c r="BZ90" i="30"/>
  <c r="EC116" i="30"/>
  <c r="EC167" i="30"/>
  <c r="GU72" i="30"/>
  <c r="GD21" i="30"/>
  <c r="FV21" i="30" s="1"/>
  <c r="CW63" i="30"/>
  <c r="CV63" i="30"/>
  <c r="FZ284" i="30"/>
  <c r="GI284" i="30" s="1"/>
  <c r="GD284" i="30"/>
  <c r="FV284" i="30" s="1"/>
  <c r="FZ112" i="30"/>
  <c r="GI112" i="30" s="1"/>
  <c r="GD112" i="30"/>
  <c r="FV112" i="30" s="1"/>
  <c r="CC42" i="30"/>
  <c r="DQ34" i="30"/>
  <c r="DJ34" i="30" s="1"/>
  <c r="EC43" i="30"/>
  <c r="EC108" i="30"/>
  <c r="AN125" i="30"/>
  <c r="AP125" i="30" s="1"/>
  <c r="AO125" i="30" s="1"/>
  <c r="BZ170" i="30"/>
  <c r="BS170" i="30" s="1"/>
  <c r="GL167" i="30"/>
  <c r="FU215" i="30"/>
  <c r="FK215" i="30" s="1"/>
  <c r="FL215" i="30" s="1"/>
  <c r="AR272" i="30"/>
  <c r="AI272" i="30" s="1"/>
  <c r="DG127" i="30"/>
  <c r="CW140" i="30"/>
  <c r="CP140" i="30" s="1"/>
  <c r="CW273" i="30"/>
  <c r="CP273" i="30" s="1"/>
  <c r="DQ107" i="30"/>
  <c r="DQ158" i="30"/>
  <c r="BZ289" i="30"/>
  <c r="BS289" i="30" s="1"/>
  <c r="GL69" i="30"/>
  <c r="BZ274" i="30"/>
  <c r="DQ296" i="30"/>
  <c r="DJ296" i="30" s="1"/>
  <c r="CW285" i="30"/>
  <c r="AN287" i="30"/>
  <c r="AP287" i="30" s="1"/>
  <c r="AO287" i="30" s="1"/>
  <c r="FZ25" i="30"/>
  <c r="GI25" i="30" s="1"/>
  <c r="GD25" i="30"/>
  <c r="FV25" i="30" s="1"/>
  <c r="FZ182" i="30"/>
  <c r="GD182" i="30"/>
  <c r="FV182" i="30" s="1"/>
  <c r="DF193" i="30"/>
  <c r="DG193" i="30"/>
  <c r="CW55" i="30"/>
  <c r="CW78" i="30"/>
  <c r="CP78" i="30" s="1"/>
  <c r="CW95" i="30"/>
  <c r="CP95" i="30" s="1"/>
  <c r="FU119" i="30"/>
  <c r="FK119" i="30" s="1"/>
  <c r="FL119" i="30" s="1"/>
  <c r="AN150" i="30"/>
  <c r="AP150" i="30" s="1"/>
  <c r="AO150" i="30" s="1"/>
  <c r="AR249" i="30"/>
  <c r="BR256" i="30"/>
  <c r="BG256" i="30" s="1"/>
  <c r="BH256" i="30" s="1"/>
  <c r="CC287" i="30"/>
  <c r="BZ288" i="30"/>
  <c r="FL63" i="30"/>
  <c r="FZ276" i="30"/>
  <c r="GD276" i="30"/>
  <c r="FV276" i="30" s="1"/>
  <c r="CW59" i="30"/>
  <c r="AJ131" i="30"/>
  <c r="GU141" i="30"/>
  <c r="EC191" i="30"/>
  <c r="CW262" i="30"/>
  <c r="BF47" i="30"/>
  <c r="BZ72" i="30"/>
  <c r="BS72" i="30" s="1"/>
  <c r="DQ142" i="30"/>
  <c r="DJ142" i="30" s="1"/>
  <c r="AR163" i="30"/>
  <c r="FU203" i="30"/>
  <c r="AR277" i="30"/>
  <c r="AI277" i="30" s="1"/>
  <c r="CW46" i="30"/>
  <c r="CP46" i="30" s="1"/>
  <c r="DG48" i="30"/>
  <c r="DQ130" i="30"/>
  <c r="AR136" i="30"/>
  <c r="DQ214" i="30"/>
  <c r="DJ214" i="30" s="1"/>
  <c r="CW255" i="30"/>
  <c r="DG266" i="30"/>
  <c r="EC296" i="30"/>
  <c r="DT296" i="30" s="1"/>
  <c r="EC74" i="30"/>
  <c r="GU150" i="30"/>
  <c r="BZ149" i="30"/>
  <c r="EC217" i="30"/>
  <c r="AN155" i="30"/>
  <c r="AP155" i="30" s="1"/>
  <c r="AO155" i="30" s="1"/>
  <c r="AN67" i="30"/>
  <c r="AP67" i="30" s="1"/>
  <c r="AO67" i="30" s="1"/>
  <c r="BF287" i="30"/>
  <c r="FZ98" i="30"/>
  <c r="GI98" i="30" s="1"/>
  <c r="GD98" i="30"/>
  <c r="BZ23" i="30"/>
  <c r="BS23" i="30" s="1"/>
  <c r="DQ125" i="30"/>
  <c r="DJ125" i="30" s="1"/>
  <c r="CW130" i="30"/>
  <c r="DQ212" i="30"/>
  <c r="DJ212" i="30" s="1"/>
  <c r="BZ104" i="30"/>
  <c r="EC140" i="30"/>
  <c r="DT140" i="30" s="1"/>
  <c r="BF159" i="30"/>
  <c r="BZ154" i="30"/>
  <c r="EC151" i="30"/>
  <c r="EC193" i="30"/>
  <c r="EC245" i="30"/>
  <c r="DT245" i="30" s="1"/>
  <c r="DQ243" i="30"/>
  <c r="DJ243" i="30" s="1"/>
  <c r="EC35" i="30"/>
  <c r="EC67" i="30"/>
  <c r="DQ109" i="30"/>
  <c r="DJ109" i="30" s="1"/>
  <c r="FU158" i="30"/>
  <c r="FK158" i="30" s="1"/>
  <c r="FL158" i="30" s="1"/>
  <c r="EC188" i="30"/>
  <c r="DT188" i="30" s="1"/>
  <c r="GL224" i="30"/>
  <c r="DG227" i="30"/>
  <c r="EC242" i="30"/>
  <c r="DT242" i="30" s="1"/>
  <c r="DG242" i="30"/>
  <c r="CZ242" i="30" s="1"/>
  <c r="EC36" i="30"/>
  <c r="EC58" i="30"/>
  <c r="DT58" i="30" s="1"/>
  <c r="CW80" i="30"/>
  <c r="GL116" i="30"/>
  <c r="AR181" i="30"/>
  <c r="BZ157" i="30"/>
  <c r="AR207" i="30"/>
  <c r="AI207" i="30" s="1"/>
  <c r="DQ209" i="30"/>
  <c r="DJ209" i="30" s="1"/>
  <c r="DG217" i="30"/>
  <c r="DG224" i="30"/>
  <c r="FU266" i="30"/>
  <c r="FK266" i="30" s="1"/>
  <c r="FL266" i="30" s="1"/>
  <c r="BZ269" i="30"/>
  <c r="BZ275" i="30"/>
  <c r="BS275" i="30" s="1"/>
  <c r="EC297" i="30"/>
  <c r="DT297" i="30" s="1"/>
  <c r="AN37" i="30"/>
  <c r="AN55" i="30"/>
  <c r="AP55" i="30" s="1"/>
  <c r="AO55" i="30" s="1"/>
  <c r="GI280" i="30"/>
  <c r="FW280" i="30" s="1"/>
  <c r="FU197" i="30"/>
  <c r="FK197" i="30" s="1"/>
  <c r="FL197" i="30" s="1"/>
  <c r="FU241" i="30"/>
  <c r="FK241" i="30" s="1"/>
  <c r="FL241" i="30" s="1"/>
  <c r="FZ110" i="30"/>
  <c r="GI110" i="30" s="1"/>
  <c r="GD110" i="30"/>
  <c r="FV110" i="30" s="1"/>
  <c r="BT152" i="30"/>
  <c r="BU152" i="30" s="1"/>
  <c r="DQ277" i="30"/>
  <c r="DJ277" i="30" s="1"/>
  <c r="EC51" i="30"/>
  <c r="FU101" i="30"/>
  <c r="FK101" i="30" s="1"/>
  <c r="FL101" i="30" s="1"/>
  <c r="FU117" i="30"/>
  <c r="FK117" i="30" s="1"/>
  <c r="FL117" i="30" s="1"/>
  <c r="GL193" i="30"/>
  <c r="CW259" i="30"/>
  <c r="AN256" i="30"/>
  <c r="AP256" i="30" s="1"/>
  <c r="AO256" i="30" s="1"/>
  <c r="FU257" i="30"/>
  <c r="FK257" i="30" s="1"/>
  <c r="FL257" i="30" s="1"/>
  <c r="DQ270" i="30"/>
  <c r="DJ270" i="30" s="1"/>
  <c r="GI276" i="30"/>
  <c r="FW276" i="30" s="1"/>
  <c r="FX276" i="30" s="1"/>
  <c r="DG32" i="30"/>
  <c r="DG64" i="30"/>
  <c r="CZ64" i="30" s="1"/>
  <c r="EC154" i="30"/>
  <c r="CC238" i="30"/>
  <c r="FL75" i="30"/>
  <c r="CW167" i="30"/>
  <c r="DF35" i="30"/>
  <c r="DG35" i="30"/>
  <c r="FZ118" i="30"/>
  <c r="GI118" i="30" s="1"/>
  <c r="GD118" i="30"/>
  <c r="FV118" i="30" s="1"/>
  <c r="CV90" i="30"/>
  <c r="CW90" i="30"/>
  <c r="FZ233" i="30"/>
  <c r="GI233" i="30" s="1"/>
  <c r="GD233" i="30"/>
  <c r="AQ307" i="30"/>
  <c r="AN307" i="30"/>
  <c r="CP94" i="30"/>
  <c r="CQ94" i="30"/>
  <c r="FZ59" i="30"/>
  <c r="GI59" i="30" s="1"/>
  <c r="GD59" i="30"/>
  <c r="FV59" i="30" s="1"/>
  <c r="FZ20" i="30"/>
  <c r="GI20" i="30" s="1"/>
  <c r="GD20" i="30"/>
  <c r="FV20" i="30" s="1"/>
  <c r="BZ64" i="30"/>
  <c r="BS64" i="30" s="1"/>
  <c r="FU240" i="30"/>
  <c r="FK240" i="30" s="1"/>
  <c r="FL240" i="30" s="1"/>
  <c r="EC235" i="30"/>
  <c r="EC106" i="30"/>
  <c r="BZ101" i="30"/>
  <c r="BS101" i="30" s="1"/>
  <c r="EH199" i="30"/>
  <c r="FK234" i="30"/>
  <c r="CW226" i="30"/>
  <c r="CP226" i="30" s="1"/>
  <c r="AR282" i="30"/>
  <c r="AI282" i="30" s="1"/>
  <c r="DQ287" i="30"/>
  <c r="DJ287" i="30" s="1"/>
  <c r="EC21" i="30"/>
  <c r="DT21" i="30" s="1"/>
  <c r="GL57" i="30"/>
  <c r="BZ106" i="30"/>
  <c r="AR300" i="30"/>
  <c r="AJ34" i="30"/>
  <c r="FU292" i="30"/>
  <c r="FK292" i="30" s="1"/>
  <c r="FU300" i="30"/>
  <c r="FK300" i="30" s="1"/>
  <c r="DG287" i="30"/>
  <c r="AN69" i="30"/>
  <c r="AP69" i="30" s="1"/>
  <c r="AO69" i="30" s="1"/>
  <c r="FL309" i="30"/>
  <c r="CV163" i="30"/>
  <c r="CW163" i="30"/>
  <c r="FZ24" i="30"/>
  <c r="GI24" i="30" s="1"/>
  <c r="GD24" i="30"/>
  <c r="CN290" i="30"/>
  <c r="CJ290" i="30"/>
  <c r="CO290" i="30" s="1"/>
  <c r="CD290" i="30" s="1"/>
  <c r="CE290" i="30" s="1"/>
  <c r="BZ35" i="30"/>
  <c r="BZ86" i="30"/>
  <c r="BS86" i="30" s="1"/>
  <c r="EC243" i="30"/>
  <c r="DG30" i="30"/>
  <c r="CZ30" i="30" s="1"/>
  <c r="GL159" i="30"/>
  <c r="DG194" i="30"/>
  <c r="CZ194" i="30" s="1"/>
  <c r="CC226" i="30"/>
  <c r="AR242" i="30"/>
  <c r="CW260" i="30"/>
  <c r="CP260" i="30" s="1"/>
  <c r="BZ271" i="30"/>
  <c r="BS271" i="30" s="1"/>
  <c r="DK42" i="30"/>
  <c r="DL42" i="30" s="1"/>
  <c r="BZ91" i="30"/>
  <c r="BS91" i="30" s="1"/>
  <c r="BZ117" i="30"/>
  <c r="BS117" i="30" s="1"/>
  <c r="DQ137" i="30"/>
  <c r="GI182" i="30"/>
  <c r="CQ188" i="30"/>
  <c r="CR188" i="30" s="1"/>
  <c r="FU190" i="30"/>
  <c r="FK190" i="30" s="1"/>
  <c r="BZ202" i="30"/>
  <c r="BS202" i="30" s="1"/>
  <c r="BZ210" i="30"/>
  <c r="BS210" i="30" s="1"/>
  <c r="AR185" i="30"/>
  <c r="EC189" i="30"/>
  <c r="AN241" i="30"/>
  <c r="FK275" i="30"/>
  <c r="GU245" i="30"/>
  <c r="DQ132" i="30"/>
  <c r="AN104" i="30"/>
  <c r="AP104" i="30" s="1"/>
  <c r="AO104" i="30" s="1"/>
  <c r="BC221" i="30"/>
  <c r="AN116" i="30"/>
  <c r="AP116" i="30" s="1"/>
  <c r="AO116" i="30" s="1"/>
  <c r="BZ280" i="30"/>
  <c r="EH29" i="30"/>
  <c r="FZ231" i="30"/>
  <c r="GI231" i="30" s="1"/>
  <c r="GD231" i="30"/>
  <c r="CN42" i="30"/>
  <c r="CJ42" i="30"/>
  <c r="FZ37" i="30"/>
  <c r="GI37" i="30" s="1"/>
  <c r="GD37" i="30"/>
  <c r="FV37" i="30" s="1"/>
  <c r="EB114" i="30"/>
  <c r="EC114" i="30"/>
  <c r="DQ40" i="30"/>
  <c r="DJ40" i="30" s="1"/>
  <c r="EC50" i="30"/>
  <c r="DT50" i="30" s="1"/>
  <c r="DG137" i="30"/>
  <c r="CZ137" i="30" s="1"/>
  <c r="DG148" i="30"/>
  <c r="CZ148" i="30" s="1"/>
  <c r="DQ178" i="30"/>
  <c r="DJ178" i="30" s="1"/>
  <c r="BZ173" i="30"/>
  <c r="BT173" i="30" s="1"/>
  <c r="DG186" i="30"/>
  <c r="CZ186" i="30" s="1"/>
  <c r="FU222" i="30"/>
  <c r="DG226" i="30"/>
  <c r="CZ226" i="30" s="1"/>
  <c r="AR243" i="30"/>
  <c r="EC277" i="30"/>
  <c r="DT277" i="30" s="1"/>
  <c r="DQ48" i="30"/>
  <c r="AR111" i="30"/>
  <c r="AI111" i="30" s="1"/>
  <c r="BZ58" i="30"/>
  <c r="BS58" i="30" s="1"/>
  <c r="CC126" i="30"/>
  <c r="DG152" i="30"/>
  <c r="EB161" i="30"/>
  <c r="EC161" i="30"/>
  <c r="CP93" i="30"/>
  <c r="CQ93" i="30"/>
  <c r="BY258" i="30"/>
  <c r="BZ258" i="30"/>
  <c r="AQ239" i="30"/>
  <c r="AN239" i="30"/>
  <c r="AP239" i="30" s="1"/>
  <c r="AO239" i="30" s="1"/>
  <c r="FZ65" i="30"/>
  <c r="GI65" i="30" s="1"/>
  <c r="GD65" i="30"/>
  <c r="FV65" i="30" s="1"/>
  <c r="FZ106" i="30"/>
  <c r="GI106" i="30" s="1"/>
  <c r="GD106" i="30"/>
  <c r="FV106" i="30" s="1"/>
  <c r="BZ30" i="30"/>
  <c r="BS30" i="30" s="1"/>
  <c r="EC29" i="30"/>
  <c r="DT29" i="30" s="1"/>
  <c r="AR119" i="30"/>
  <c r="AI119" i="30" s="1"/>
  <c r="BF66" i="30"/>
  <c r="AR93" i="30"/>
  <c r="AI93" i="30" s="1"/>
  <c r="GL94" i="30"/>
  <c r="BF123" i="30"/>
  <c r="EC119" i="30"/>
  <c r="DT119" i="30" s="1"/>
  <c r="CW101" i="30"/>
  <c r="CP101" i="30" s="1"/>
  <c r="CW107" i="30"/>
  <c r="CP107" i="30" s="1"/>
  <c r="CW113" i="30"/>
  <c r="CP113" i="30" s="1"/>
  <c r="CW119" i="30"/>
  <c r="CP119" i="30" s="1"/>
  <c r="CW126" i="30"/>
  <c r="CQ126" i="30" s="1"/>
  <c r="AR141" i="30"/>
  <c r="BT127" i="30"/>
  <c r="BU127" i="30" s="1"/>
  <c r="BZ168" i="30"/>
  <c r="BS168" i="30" s="1"/>
  <c r="BZ178" i="30"/>
  <c r="BS178" i="30" s="1"/>
  <c r="DG192" i="30"/>
  <c r="CZ192" i="30" s="1"/>
  <c r="BZ197" i="30"/>
  <c r="CC271" i="30"/>
  <c r="BR44" i="30"/>
  <c r="BG44" i="30" s="1"/>
  <c r="BH44" i="30" s="1"/>
  <c r="BF39" i="30"/>
  <c r="BZ69" i="30"/>
  <c r="DG74" i="30"/>
  <c r="CZ74" i="30" s="1"/>
  <c r="DG82" i="30"/>
  <c r="CZ82" i="30" s="1"/>
  <c r="BZ82" i="30"/>
  <c r="BS82" i="30" s="1"/>
  <c r="FU113" i="30"/>
  <c r="FK113" i="30" s="1"/>
  <c r="FL113" i="30" s="1"/>
  <c r="DF139" i="30"/>
  <c r="DG139" i="30"/>
  <c r="DP156" i="30"/>
  <c r="DQ156" i="30"/>
  <c r="EB169" i="30"/>
  <c r="EC169" i="30"/>
  <c r="AD226" i="30"/>
  <c r="AH226" i="30" s="1"/>
  <c r="AF226" i="30"/>
  <c r="X226" i="30" s="1"/>
  <c r="FV238" i="30"/>
  <c r="FW238" i="30"/>
  <c r="DP259" i="30"/>
  <c r="DQ259" i="30"/>
  <c r="AP37" i="30"/>
  <c r="AO37" i="30" s="1"/>
  <c r="AR37" i="30"/>
  <c r="GL29" i="30"/>
  <c r="BZ41" i="30"/>
  <c r="BS41" i="30" s="1"/>
  <c r="BF179" i="30"/>
  <c r="AF227" i="30"/>
  <c r="X227" i="30" s="1"/>
  <c r="FU232" i="30"/>
  <c r="BZ254" i="30"/>
  <c r="GU33" i="30"/>
  <c r="BZ61" i="30"/>
  <c r="BS61" i="30" s="1"/>
  <c r="FU66" i="30"/>
  <c r="FK66" i="30" s="1"/>
  <c r="FL66" i="30" s="1"/>
  <c r="DQ120" i="30"/>
  <c r="AR135" i="30"/>
  <c r="AI135" i="30" s="1"/>
  <c r="CW157" i="30"/>
  <c r="CZ260" i="30"/>
  <c r="DA260" i="30"/>
  <c r="DF97" i="30"/>
  <c r="DG97" i="30"/>
  <c r="BY116" i="30"/>
  <c r="BZ116" i="30"/>
  <c r="EB234" i="30"/>
  <c r="EC234" i="30"/>
  <c r="DT234" i="30" s="1"/>
  <c r="BY142" i="30"/>
  <c r="BZ142" i="30"/>
  <c r="AP74" i="30"/>
  <c r="AO74" i="30" s="1"/>
  <c r="AT74" i="30" s="1"/>
  <c r="AR74" i="30"/>
  <c r="AI74" i="30" s="1"/>
  <c r="CV72" i="30"/>
  <c r="CW72" i="30"/>
  <c r="BY301" i="30"/>
  <c r="BZ301" i="30"/>
  <c r="BS301" i="30" s="1"/>
  <c r="CP170" i="30"/>
  <c r="CQ170" i="30"/>
  <c r="CP202" i="30"/>
  <c r="CQ202" i="30"/>
  <c r="AQ117" i="30"/>
  <c r="AN117" i="30"/>
  <c r="CP34" i="30"/>
  <c r="CQ34" i="30"/>
  <c r="CR34" i="30" s="1"/>
  <c r="AR46" i="30"/>
  <c r="AI46" i="30" s="1"/>
  <c r="EC37" i="30"/>
  <c r="DT37" i="30" s="1"/>
  <c r="FU97" i="30"/>
  <c r="FK97" i="30" s="1"/>
  <c r="FL97" i="30" s="1"/>
  <c r="EC100" i="30"/>
  <c r="DU100" i="30" s="1"/>
  <c r="EC111" i="30"/>
  <c r="DT111" i="30" s="1"/>
  <c r="CW147" i="30"/>
  <c r="CP147" i="30" s="1"/>
  <c r="AR137" i="30"/>
  <c r="AI137" i="30" s="1"/>
  <c r="FU133" i="30"/>
  <c r="FK133" i="30" s="1"/>
  <c r="EC199" i="30"/>
  <c r="DK209" i="30"/>
  <c r="DL209" i="30" s="1"/>
  <c r="DQ218" i="30"/>
  <c r="DJ218" i="30" s="1"/>
  <c r="DG238" i="30"/>
  <c r="CZ238" i="30" s="1"/>
  <c r="GL233" i="30"/>
  <c r="DQ246" i="30"/>
  <c r="DJ246" i="30" s="1"/>
  <c r="FU248" i="30"/>
  <c r="FK248" i="30" s="1"/>
  <c r="FL248" i="30" s="1"/>
  <c r="DQ17" i="30"/>
  <c r="DJ17" i="30" s="1"/>
  <c r="AR72" i="30"/>
  <c r="AI72" i="30" s="1"/>
  <c r="GL59" i="30"/>
  <c r="FU82" i="30"/>
  <c r="FK82" i="30" s="1"/>
  <c r="FL82" i="30" s="1"/>
  <c r="DQ76" i="30"/>
  <c r="DJ76" i="30" s="1"/>
  <c r="BZ74" i="30"/>
  <c r="BS74" i="30" s="1"/>
  <c r="DF170" i="30"/>
  <c r="DG170" i="30"/>
  <c r="CZ170" i="30" s="1"/>
  <c r="AP260" i="30"/>
  <c r="AO260" i="30" s="1"/>
  <c r="AT260" i="30" s="1"/>
  <c r="AR260" i="30"/>
  <c r="AI260" i="30" s="1"/>
  <c r="EH212" i="30"/>
  <c r="EB247" i="30"/>
  <c r="EC247" i="30"/>
  <c r="DU247" i="30" s="1"/>
  <c r="AP295" i="30"/>
  <c r="AO295" i="30" s="1"/>
  <c r="AT295" i="30" s="1"/>
  <c r="AR295" i="30"/>
  <c r="AJ295" i="30" s="1"/>
  <c r="BY298" i="30"/>
  <c r="BZ298" i="30"/>
  <c r="BS298" i="30" s="1"/>
  <c r="CP288" i="30"/>
  <c r="CQ288" i="30"/>
  <c r="CV171" i="30"/>
  <c r="CW171" i="30"/>
  <c r="FZ157" i="30"/>
  <c r="GI157" i="30" s="1"/>
  <c r="GD157" i="30"/>
  <c r="FV157" i="30" s="1"/>
  <c r="FZ249" i="30"/>
  <c r="GI249" i="30" s="1"/>
  <c r="GD249" i="30"/>
  <c r="AQ102" i="30"/>
  <c r="AN102" i="30"/>
  <c r="DQ46" i="30"/>
  <c r="DJ46" i="30" s="1"/>
  <c r="GL37" i="30"/>
  <c r="EC81" i="30"/>
  <c r="BF58" i="30"/>
  <c r="BF82" i="30"/>
  <c r="EC101" i="30"/>
  <c r="DT101" i="30" s="1"/>
  <c r="CW103" i="30"/>
  <c r="CP103" i="30" s="1"/>
  <c r="CW109" i="30"/>
  <c r="CP109" i="30" s="1"/>
  <c r="CW115" i="30"/>
  <c r="CP115" i="30" s="1"/>
  <c r="AN122" i="30"/>
  <c r="BZ129" i="30"/>
  <c r="BS129" i="30" s="1"/>
  <c r="EC137" i="30"/>
  <c r="DT137" i="30" s="1"/>
  <c r="GL134" i="30"/>
  <c r="DQ166" i="30"/>
  <c r="DJ166" i="30" s="1"/>
  <c r="BZ186" i="30"/>
  <c r="BZ189" i="30"/>
  <c r="GL199" i="30"/>
  <c r="FU218" i="30"/>
  <c r="FU224" i="30"/>
  <c r="FK224" i="30" s="1"/>
  <c r="FL224" i="30" s="1"/>
  <c r="CC227" i="30"/>
  <c r="FU262" i="30"/>
  <c r="FK262" i="30" s="1"/>
  <c r="FL262" i="30" s="1"/>
  <c r="AR276" i="30"/>
  <c r="AJ276" i="30" s="1"/>
  <c r="CW27" i="30"/>
  <c r="CW35" i="30"/>
  <c r="CP35" i="30" s="1"/>
  <c r="BZ50" i="30"/>
  <c r="BS50" i="30" s="1"/>
  <c r="FU70" i="30"/>
  <c r="FK70" i="30" s="1"/>
  <c r="FL70" i="30" s="1"/>
  <c r="GL102" i="30"/>
  <c r="DF117" i="30"/>
  <c r="DG117" i="30"/>
  <c r="CZ117" i="30" s="1"/>
  <c r="DF135" i="30"/>
  <c r="DG135" i="30"/>
  <c r="CZ135" i="30" s="1"/>
  <c r="CV151" i="30"/>
  <c r="CW151" i="30"/>
  <c r="CQ151" i="30" s="1"/>
  <c r="BY191" i="30"/>
  <c r="BZ191" i="30"/>
  <c r="BS191" i="30" s="1"/>
  <c r="DJ210" i="30"/>
  <c r="DK210" i="30"/>
  <c r="BY83" i="30"/>
  <c r="BZ83" i="30"/>
  <c r="AQ87" i="30"/>
  <c r="AN87" i="30"/>
  <c r="AP87" i="30" s="1"/>
  <c r="AO87" i="30" s="1"/>
  <c r="BS207" i="30"/>
  <c r="BT207" i="30"/>
  <c r="AP195" i="30"/>
  <c r="AO195" i="30" s="1"/>
  <c r="AT195" i="30" s="1"/>
  <c r="AR195" i="30"/>
  <c r="AJ195" i="30" s="1"/>
  <c r="EB155" i="30"/>
  <c r="EC155" i="30"/>
  <c r="DT155" i="30" s="1"/>
  <c r="DP261" i="30"/>
  <c r="DQ261" i="30"/>
  <c r="BZ46" i="30"/>
  <c r="BS46" i="30" s="1"/>
  <c r="AR15" i="30"/>
  <c r="CC36" i="30"/>
  <c r="HD54" i="30"/>
  <c r="EC65" i="30"/>
  <c r="DU65" i="30" s="1"/>
  <c r="FU95" i="30"/>
  <c r="FK95" i="30" s="1"/>
  <c r="FL95" i="30" s="1"/>
  <c r="BG97" i="30"/>
  <c r="BH97" i="30" s="1"/>
  <c r="EC103" i="30"/>
  <c r="DT103" i="30" s="1"/>
  <c r="CW143" i="30"/>
  <c r="CP143" i="30" s="1"/>
  <c r="FU184" i="30"/>
  <c r="FK184" i="30" s="1"/>
  <c r="FL184" i="30" s="1"/>
  <c r="DQ162" i="30"/>
  <c r="DJ162" i="30" s="1"/>
  <c r="AR191" i="30"/>
  <c r="AR209" i="30"/>
  <c r="AI209" i="30" s="1"/>
  <c r="AR215" i="30"/>
  <c r="AI215" i="30" s="1"/>
  <c r="DG203" i="30"/>
  <c r="CZ203" i="30" s="1"/>
  <c r="DQ254" i="30"/>
  <c r="DJ254" i="30" s="1"/>
  <c r="AN253" i="30"/>
  <c r="AP253" i="30" s="1"/>
  <c r="AO253" i="30" s="1"/>
  <c r="DG38" i="30"/>
  <c r="CZ38" i="30" s="1"/>
  <c r="GL67" i="30"/>
  <c r="FU78" i="30"/>
  <c r="FK78" i="30" s="1"/>
  <c r="FL78" i="30" s="1"/>
  <c r="AR91" i="30"/>
  <c r="AI91" i="30" s="1"/>
  <c r="CW120" i="30"/>
  <c r="DF150" i="30"/>
  <c r="DG150" i="30"/>
  <c r="EB136" i="30"/>
  <c r="EC136" i="30"/>
  <c r="EB254" i="30"/>
  <c r="EC254" i="30"/>
  <c r="AM222" i="30"/>
  <c r="AQ222" i="30" s="1"/>
  <c r="FU21" i="30"/>
  <c r="FK21" i="30" s="1"/>
  <c r="FL21" i="30" s="1"/>
  <c r="HD131" i="30"/>
  <c r="EC153" i="30"/>
  <c r="DG200" i="30"/>
  <c r="CZ200" i="30" s="1"/>
  <c r="EC210" i="30"/>
  <c r="DT210" i="30" s="1"/>
  <c r="AR232" i="30"/>
  <c r="AI232" i="30" s="1"/>
  <c r="DG229" i="30"/>
  <c r="BZ243" i="30"/>
  <c r="FU270" i="30"/>
  <c r="FK270" i="30" s="1"/>
  <c r="FL270" i="30" s="1"/>
  <c r="AR90" i="30"/>
  <c r="DQ68" i="30"/>
  <c r="DJ68" i="30" s="1"/>
  <c r="EB96" i="30"/>
  <c r="EC96" i="30"/>
  <c r="DU96" i="30" s="1"/>
  <c r="CW127" i="30"/>
  <c r="DQ135" i="30"/>
  <c r="DJ135" i="30" s="1"/>
  <c r="DQ138" i="30"/>
  <c r="DJ138" i="30" s="1"/>
  <c r="AR170" i="30"/>
  <c r="AI170" i="30" s="1"/>
  <c r="DG207" i="30"/>
  <c r="CZ207" i="30" s="1"/>
  <c r="DF234" i="30"/>
  <c r="DG234" i="30"/>
  <c r="CZ234" i="30" s="1"/>
  <c r="AP159" i="30"/>
  <c r="AO159" i="30" s="1"/>
  <c r="AT159" i="30" s="1"/>
  <c r="AJ159" i="30" s="1"/>
  <c r="AR159" i="30"/>
  <c r="AI159" i="30" s="1"/>
  <c r="CV123" i="30"/>
  <c r="CW123" i="30"/>
  <c r="CV195" i="30"/>
  <c r="CW195" i="30"/>
  <c r="BF74" i="30"/>
  <c r="DU97" i="30"/>
  <c r="DV97" i="30" s="1"/>
  <c r="DG126" i="30"/>
  <c r="FU129" i="30"/>
  <c r="FK129" i="30" s="1"/>
  <c r="FU131" i="30"/>
  <c r="FK131" i="30" s="1"/>
  <c r="FL131" i="30" s="1"/>
  <c r="CW99" i="30"/>
  <c r="CP99" i="30" s="1"/>
  <c r="CW105" i="30"/>
  <c r="CP105" i="30" s="1"/>
  <c r="CW111" i="30"/>
  <c r="CP111" i="30" s="1"/>
  <c r="CW117" i="30"/>
  <c r="CP117" i="30" s="1"/>
  <c r="FK232" i="30"/>
  <c r="CV29" i="30"/>
  <c r="CW29" i="30"/>
  <c r="BY150" i="30"/>
  <c r="BZ150" i="30"/>
  <c r="DT74" i="30"/>
  <c r="DU74" i="30"/>
  <c r="CP285" i="30"/>
  <c r="CQ285" i="30"/>
  <c r="CW237" i="30"/>
  <c r="CV237" i="30"/>
  <c r="EC46" i="30"/>
  <c r="DT46" i="30" s="1"/>
  <c r="FU54" i="30"/>
  <c r="FK54" i="30" s="1"/>
  <c r="FL54" i="30" s="1"/>
  <c r="GL49" i="30"/>
  <c r="EC126" i="30"/>
  <c r="DT126" i="30" s="1"/>
  <c r="DG168" i="30"/>
  <c r="CZ168" i="30" s="1"/>
  <c r="CW205" i="30"/>
  <c r="CP205" i="30" s="1"/>
  <c r="GL191" i="30"/>
  <c r="FU249" i="30"/>
  <c r="FK249" i="30" s="1"/>
  <c r="FL249" i="30" s="1"/>
  <c r="FU25" i="30"/>
  <c r="FK25" i="30" s="1"/>
  <c r="FL25" i="30" s="1"/>
  <c r="BZ73" i="30"/>
  <c r="BS73" i="30" s="1"/>
  <c r="BZ81" i="30"/>
  <c r="FU93" i="30"/>
  <c r="FK93" i="30" s="1"/>
  <c r="FL93" i="30" s="1"/>
  <c r="DG101" i="30"/>
  <c r="CZ101" i="30" s="1"/>
  <c r="FL172" i="30"/>
  <c r="EB201" i="30"/>
  <c r="EC201" i="30"/>
  <c r="EB79" i="30"/>
  <c r="EC79" i="30"/>
  <c r="FU120" i="30"/>
  <c r="FK120" i="30" s="1"/>
  <c r="FL120" i="30" s="1"/>
  <c r="EB263" i="30"/>
  <c r="EC263" i="30"/>
  <c r="EB132" i="30"/>
  <c r="EC132" i="30"/>
  <c r="BY277" i="30"/>
  <c r="BZ277" i="30"/>
  <c r="BS277" i="30" s="1"/>
  <c r="EB291" i="30"/>
  <c r="EC291" i="30"/>
  <c r="DU291" i="30" s="1"/>
  <c r="FK239" i="30"/>
  <c r="FL239" i="30" s="1"/>
  <c r="GL114" i="30"/>
  <c r="FU148" i="30"/>
  <c r="FK148" i="30" s="1"/>
  <c r="BZ163" i="30"/>
  <c r="BS163" i="30" s="1"/>
  <c r="DQ234" i="30"/>
  <c r="DJ234" i="30" s="1"/>
  <c r="DG245" i="30"/>
  <c r="CZ245" i="30" s="1"/>
  <c r="BZ242" i="30"/>
  <c r="BS242" i="30" s="1"/>
  <c r="DG248" i="30"/>
  <c r="DU245" i="30"/>
  <c r="DV245" i="30" s="1"/>
  <c r="GU56" i="30"/>
  <c r="EC86" i="30"/>
  <c r="DT86" i="30" s="1"/>
  <c r="DQ117" i="30"/>
  <c r="DJ117" i="30" s="1"/>
  <c r="GL147" i="30"/>
  <c r="BZ200" i="30"/>
  <c r="BF208" i="30"/>
  <c r="CW241" i="30"/>
  <c r="CW50" i="30"/>
  <c r="DG99" i="30"/>
  <c r="BZ102" i="30"/>
  <c r="DQ124" i="30"/>
  <c r="FL143" i="30"/>
  <c r="GL189" i="30"/>
  <c r="FW242" i="30"/>
  <c r="FX242" i="30" s="1"/>
  <c r="HD283" i="30"/>
  <c r="AN270" i="30"/>
  <c r="AP270" i="30" s="1"/>
  <c r="AO270" i="30" s="1"/>
  <c r="EC282" i="30"/>
  <c r="DT282" i="30" s="1"/>
  <c r="AT280" i="30"/>
  <c r="AJ280" i="30" s="1"/>
  <c r="ER284" i="30"/>
  <c r="GU300" i="30"/>
  <c r="DQ302" i="30"/>
  <c r="DG53" i="30"/>
  <c r="FZ73" i="30"/>
  <c r="GI73" i="30" s="1"/>
  <c r="GD73" i="30"/>
  <c r="FV73" i="30" s="1"/>
  <c r="FZ114" i="30"/>
  <c r="GI114" i="30" s="1"/>
  <c r="GD114" i="30"/>
  <c r="FV114" i="30" s="1"/>
  <c r="BF214" i="30"/>
  <c r="DQ260" i="30"/>
  <c r="FL269" i="30"/>
  <c r="DQ58" i="30"/>
  <c r="DJ58" i="30" s="1"/>
  <c r="DQ99" i="30"/>
  <c r="EH108" i="30"/>
  <c r="AR183" i="30"/>
  <c r="FL154" i="30"/>
  <c r="BF206" i="30"/>
  <c r="HD294" i="30"/>
  <c r="BS311" i="30"/>
  <c r="BT311" i="30"/>
  <c r="FW69" i="30"/>
  <c r="FV69" i="30"/>
  <c r="FZ96" i="30"/>
  <c r="GI96" i="30" s="1"/>
  <c r="GD96" i="30"/>
  <c r="FZ193" i="30"/>
  <c r="GI193" i="30" s="1"/>
  <c r="GD193" i="30"/>
  <c r="FV193" i="30" s="1"/>
  <c r="FZ271" i="30"/>
  <c r="GI271" i="30" s="1"/>
  <c r="GD271" i="30"/>
  <c r="FV271" i="30" s="1"/>
  <c r="CR98" i="30"/>
  <c r="DT307" i="30"/>
  <c r="DU307" i="30"/>
  <c r="BZ151" i="30"/>
  <c r="BS151" i="30" s="1"/>
  <c r="BZ169" i="30"/>
  <c r="AJ217" i="30"/>
  <c r="AK217" i="30" s="1"/>
  <c r="DG196" i="30"/>
  <c r="FU230" i="30"/>
  <c r="CW248" i="30"/>
  <c r="DQ252" i="30"/>
  <c r="DJ252" i="30" s="1"/>
  <c r="DQ250" i="30"/>
  <c r="DJ250" i="30" s="1"/>
  <c r="EC278" i="30"/>
  <c r="BZ283" i="30"/>
  <c r="BT283" i="30" s="1"/>
  <c r="DG289" i="30"/>
  <c r="CZ289" i="30" s="1"/>
  <c r="EC120" i="30"/>
  <c r="DQ143" i="30"/>
  <c r="EC139" i="30"/>
  <c r="DT139" i="30" s="1"/>
  <c r="FU135" i="30"/>
  <c r="FK135" i="30" s="1"/>
  <c r="AJ207" i="30"/>
  <c r="BZ211" i="30"/>
  <c r="BS211" i="30" s="1"/>
  <c r="DQ217" i="30"/>
  <c r="DG230" i="30"/>
  <c r="BZ250" i="30"/>
  <c r="AN59" i="30"/>
  <c r="FU283" i="30"/>
  <c r="CO208" i="30"/>
  <c r="CD208" i="30" s="1"/>
  <c r="CE208" i="30" s="1"/>
  <c r="DQ294" i="30"/>
  <c r="DJ294" i="30" s="1"/>
  <c r="CC299" i="30"/>
  <c r="CO273" i="30"/>
  <c r="CD273" i="30" s="1"/>
  <c r="CE273" i="30" s="1"/>
  <c r="DQ283" i="30"/>
  <c r="DJ283" i="30" s="1"/>
  <c r="CC288" i="30"/>
  <c r="DU297" i="30"/>
  <c r="DV297" i="30" s="1"/>
  <c r="BZ293" i="30"/>
  <c r="AR55" i="30"/>
  <c r="AR116" i="30"/>
  <c r="BZ285" i="30"/>
  <c r="CP71" i="30"/>
  <c r="CQ71" i="30"/>
  <c r="FZ104" i="30"/>
  <c r="GI104" i="30" s="1"/>
  <c r="GD104" i="30"/>
  <c r="FV104" i="30" s="1"/>
  <c r="CW181" i="30"/>
  <c r="BZ236" i="30"/>
  <c r="DG189" i="30"/>
  <c r="DF189" i="30"/>
  <c r="FZ102" i="30"/>
  <c r="GI102" i="30" s="1"/>
  <c r="GD102" i="30"/>
  <c r="FV102" i="30" s="1"/>
  <c r="CW110" i="30"/>
  <c r="BZ88" i="30"/>
  <c r="EH100" i="30"/>
  <c r="BZ109" i="30"/>
  <c r="BS109" i="30" s="1"/>
  <c r="DG124" i="30"/>
  <c r="CZ124" i="30" s="1"/>
  <c r="AN174" i="30"/>
  <c r="CC301" i="30"/>
  <c r="AN56" i="30"/>
  <c r="AP56" i="30" s="1"/>
  <c r="AO56" i="30" s="1"/>
  <c r="AT56" i="30" s="1"/>
  <c r="AF224" i="30"/>
  <c r="FZ149" i="30"/>
  <c r="GI149" i="30" s="1"/>
  <c r="GD149" i="30"/>
  <c r="FV149" i="30" s="1"/>
  <c r="FZ235" i="30"/>
  <c r="GI235" i="30" s="1"/>
  <c r="GD235" i="30"/>
  <c r="FV235" i="30" s="1"/>
  <c r="CW108" i="30"/>
  <c r="FZ53" i="30"/>
  <c r="GI53" i="30" s="1"/>
  <c r="GD53" i="30"/>
  <c r="CP118" i="30"/>
  <c r="CQ118" i="30"/>
  <c r="FZ246" i="30"/>
  <c r="GI246" i="30" s="1"/>
  <c r="GD246" i="30"/>
  <c r="CN256" i="30"/>
  <c r="CJ256" i="30"/>
  <c r="ER145" i="30"/>
  <c r="CC245" i="30"/>
  <c r="GL260" i="30"/>
  <c r="AR271" i="30"/>
  <c r="AI271" i="30" s="1"/>
  <c r="HD42" i="30"/>
  <c r="FU40" i="30"/>
  <c r="FK40" i="30" s="1"/>
  <c r="DQ95" i="30"/>
  <c r="DJ95" i="30" s="1"/>
  <c r="DQ101" i="30"/>
  <c r="DJ101" i="30" s="1"/>
  <c r="DQ147" i="30"/>
  <c r="DJ147" i="30" s="1"/>
  <c r="BZ161" i="30"/>
  <c r="BS161" i="30" s="1"/>
  <c r="BZ160" i="30"/>
  <c r="BS160" i="30" s="1"/>
  <c r="EC171" i="30"/>
  <c r="ER183" i="30"/>
  <c r="BZ192" i="30"/>
  <c r="BS192" i="30" s="1"/>
  <c r="BZ198" i="30"/>
  <c r="DG244" i="30"/>
  <c r="BZ260" i="30"/>
  <c r="AR279" i="30"/>
  <c r="AI279" i="30" s="1"/>
  <c r="BZ286" i="30"/>
  <c r="BS286" i="30" s="1"/>
  <c r="FL295" i="30"/>
  <c r="AR296" i="30"/>
  <c r="AI296" i="30" s="1"/>
  <c r="CW31" i="30"/>
  <c r="CP31" i="30" s="1"/>
  <c r="CC41" i="30"/>
  <c r="BF41" i="30"/>
  <c r="BZ59" i="30"/>
  <c r="DG72" i="30"/>
  <c r="GL77" i="30"/>
  <c r="HD85" i="30"/>
  <c r="EC80" i="30"/>
  <c r="CW62" i="30"/>
  <c r="CP62" i="30" s="1"/>
  <c r="DG115" i="30"/>
  <c r="AJ127" i="30"/>
  <c r="AK127" i="30" s="1"/>
  <c r="CW134" i="30"/>
  <c r="BZ158" i="30"/>
  <c r="EC170" i="30"/>
  <c r="DT170" i="30" s="1"/>
  <c r="EH155" i="30"/>
  <c r="EC209" i="30"/>
  <c r="EC179" i="30"/>
  <c r="GL185" i="30"/>
  <c r="FU264" i="30"/>
  <c r="FK264" i="30" s="1"/>
  <c r="FL264" i="30" s="1"/>
  <c r="EC269" i="30"/>
  <c r="AN110" i="30"/>
  <c r="AP110" i="30" s="1"/>
  <c r="AO110" i="30" s="1"/>
  <c r="AT110" i="30" s="1"/>
  <c r="AN109" i="30"/>
  <c r="AN198" i="30"/>
  <c r="AP198" i="30" s="1"/>
  <c r="AO198" i="30" s="1"/>
  <c r="AT198" i="30" s="1"/>
  <c r="AN237" i="30"/>
  <c r="AP237" i="30" s="1"/>
  <c r="AO237" i="30" s="1"/>
  <c r="BF280" i="30"/>
  <c r="GL290" i="30"/>
  <c r="AR35" i="30"/>
  <c r="CW294" i="30"/>
  <c r="CP294" i="30" s="1"/>
  <c r="BZ299" i="30"/>
  <c r="AN172" i="30"/>
  <c r="AP172" i="30" s="1"/>
  <c r="AO172" i="30" s="1"/>
  <c r="AT172" i="30" s="1"/>
  <c r="AR283" i="30"/>
  <c r="DQ290" i="30"/>
  <c r="DJ290" i="30" s="1"/>
  <c r="BF295" i="30"/>
  <c r="CP104" i="30"/>
  <c r="CQ104" i="30"/>
  <c r="CW199" i="30"/>
  <c r="CP65" i="30"/>
  <c r="CQ65" i="30"/>
  <c r="CP116" i="30"/>
  <c r="CQ116" i="30"/>
  <c r="FZ108" i="30"/>
  <c r="GI108" i="30" s="1"/>
  <c r="GD108" i="30"/>
  <c r="FV108" i="30" s="1"/>
  <c r="AN20" i="30"/>
  <c r="AQ20" i="30"/>
  <c r="DF231" i="30"/>
  <c r="DG231" i="30"/>
  <c r="FL171" i="30"/>
  <c r="GL249" i="30"/>
  <c r="FL51" i="30"/>
  <c r="FL186" i="30"/>
  <c r="CP85" i="30"/>
  <c r="CQ85" i="30"/>
  <c r="CP112" i="30"/>
  <c r="CQ112" i="30"/>
  <c r="CP167" i="30"/>
  <c r="CQ167" i="30"/>
  <c r="FZ116" i="30"/>
  <c r="GI116" i="30" s="1"/>
  <c r="GD116" i="30"/>
  <c r="FV116" i="30" s="1"/>
  <c r="FZ61" i="30"/>
  <c r="GI61" i="30" s="1"/>
  <c r="GD61" i="30"/>
  <c r="BF92" i="30"/>
  <c r="GL110" i="30"/>
  <c r="GL151" i="30"/>
  <c r="BH224" i="30"/>
  <c r="DQ15" i="30"/>
  <c r="DJ15" i="30" s="1"/>
  <c r="EC63" i="30"/>
  <c r="DT63" i="30" s="1"/>
  <c r="DQ97" i="30"/>
  <c r="EH112" i="30"/>
  <c r="BZ111" i="30"/>
  <c r="DQ122" i="30"/>
  <c r="DJ122" i="30" s="1"/>
  <c r="EC145" i="30"/>
  <c r="AR196" i="30"/>
  <c r="AI196" i="30" s="1"/>
  <c r="DG154" i="30"/>
  <c r="GL171" i="30"/>
  <c r="HD207" i="30"/>
  <c r="EC212" i="30"/>
  <c r="DU267" i="30"/>
  <c r="DV267" i="30" s="1"/>
  <c r="DQ289" i="30"/>
  <c r="DJ289" i="30" s="1"/>
  <c r="AR27" i="30"/>
  <c r="AJ27" i="30" s="1"/>
  <c r="DG54" i="30"/>
  <c r="ER78" i="30"/>
  <c r="AR99" i="30"/>
  <c r="AI99" i="30" s="1"/>
  <c r="EC82" i="30"/>
  <c r="DT82" i="30" s="1"/>
  <c r="CW64" i="30"/>
  <c r="AN148" i="30"/>
  <c r="AP148" i="30" s="1"/>
  <c r="AO148" i="30" s="1"/>
  <c r="HM154" i="30"/>
  <c r="EC172" i="30"/>
  <c r="EC173" i="30"/>
  <c r="DU173" i="30" s="1"/>
  <c r="ER181" i="30"/>
  <c r="EC205" i="30"/>
  <c r="BC227" i="30"/>
  <c r="AV227" i="30" s="1"/>
  <c r="BZ231" i="30"/>
  <c r="BS231" i="30" s="1"/>
  <c r="GU249" i="30"/>
  <c r="BF263" i="30"/>
  <c r="AR278" i="30"/>
  <c r="AJ278" i="30" s="1"/>
  <c r="AN65" i="30"/>
  <c r="AP65" i="30" s="1"/>
  <c r="AO65" i="30" s="1"/>
  <c r="EC274" i="30"/>
  <c r="AN58" i="30"/>
  <c r="AP58" i="30" s="1"/>
  <c r="AO58" i="30" s="1"/>
  <c r="DG282" i="30"/>
  <c r="CZ282" i="30" s="1"/>
  <c r="DG285" i="30"/>
  <c r="AR104" i="30"/>
  <c r="AN107" i="30"/>
  <c r="AR173" i="30"/>
  <c r="AI173" i="30" s="1"/>
  <c r="GL282" i="30"/>
  <c r="AN50" i="30"/>
  <c r="AP50" i="30" s="1"/>
  <c r="AO50" i="30" s="1"/>
  <c r="AT50" i="30" s="1"/>
  <c r="AR69" i="30"/>
  <c r="AN281" i="30"/>
  <c r="AP281" i="30" s="1"/>
  <c r="AO281" i="30" s="1"/>
  <c r="AT281" i="30" s="1"/>
  <c r="CW296" i="30"/>
  <c r="CP296" i="30" s="1"/>
  <c r="FZ197" i="30"/>
  <c r="GI197" i="30" s="1"/>
  <c r="GD197" i="30"/>
  <c r="FZ201" i="30"/>
  <c r="GI201" i="30" s="1"/>
  <c r="GD201" i="30"/>
  <c r="FV201" i="30" s="1"/>
  <c r="CV61" i="30"/>
  <c r="CW61" i="30"/>
  <c r="CP75" i="30"/>
  <c r="CQ75" i="30"/>
  <c r="FZ171" i="30"/>
  <c r="GI171" i="30" s="1"/>
  <c r="GD171" i="30"/>
  <c r="CV69" i="30"/>
  <c r="CW69" i="30"/>
  <c r="FZ52" i="30"/>
  <c r="GI52" i="30" s="1"/>
  <c r="GD52" i="30"/>
  <c r="ER221" i="30"/>
  <c r="CQ307" i="30"/>
  <c r="CR307" i="30" s="1"/>
  <c r="FK272" i="30"/>
  <c r="CW231" i="30"/>
  <c r="CQ231" i="30" s="1"/>
  <c r="GU281" i="30"/>
  <c r="CW282" i="30"/>
  <c r="CP282" i="30" s="1"/>
  <c r="DG60" i="30"/>
  <c r="GL100" i="30"/>
  <c r="DG119" i="30"/>
  <c r="AF230" i="30"/>
  <c r="BF267" i="30"/>
  <c r="CC269" i="30"/>
  <c r="CC272" i="30"/>
  <c r="AN149" i="30"/>
  <c r="DK288" i="30"/>
  <c r="DL288" i="30" s="1"/>
  <c r="BZ294" i="30"/>
  <c r="BS294" i="30" s="1"/>
  <c r="CC286" i="30"/>
  <c r="AN314" i="30"/>
  <c r="AP314" i="30" s="1"/>
  <c r="AO314" i="30" s="1"/>
  <c r="AT314" i="30" s="1"/>
  <c r="AN212" i="30"/>
  <c r="DA295" i="30"/>
  <c r="DB295" i="30" s="1"/>
  <c r="FK296" i="30"/>
  <c r="AN161" i="30"/>
  <c r="AP161" i="30" s="1"/>
  <c r="AO161" i="30" s="1"/>
  <c r="CP83" i="30"/>
  <c r="CQ83" i="30"/>
  <c r="CR83" i="30" s="1"/>
  <c r="BY223" i="30"/>
  <c r="BZ223" i="30"/>
  <c r="FZ265" i="30"/>
  <c r="GI265" i="30" s="1"/>
  <c r="GD265" i="30"/>
  <c r="FV265" i="30" s="1"/>
  <c r="CP100" i="30"/>
  <c r="CQ100" i="30"/>
  <c r="FZ88" i="30"/>
  <c r="GI88" i="30" s="1"/>
  <c r="GD88" i="30"/>
  <c r="FV88" i="30" s="1"/>
  <c r="DF138" i="30"/>
  <c r="DG138" i="30"/>
  <c r="FZ191" i="30"/>
  <c r="GI191" i="30" s="1"/>
  <c r="GD191" i="30"/>
  <c r="FV191" i="30" s="1"/>
  <c r="CP96" i="30"/>
  <c r="CQ96" i="30"/>
  <c r="GU309" i="30"/>
  <c r="BH222" i="30"/>
  <c r="DG236" i="30"/>
  <c r="CZ236" i="30" s="1"/>
  <c r="EC248" i="30"/>
  <c r="EC271" i="30"/>
  <c r="DT271" i="30" s="1"/>
  <c r="GL291" i="30"/>
  <c r="DU66" i="30"/>
  <c r="DV66" i="30" s="1"/>
  <c r="CQ299" i="30"/>
  <c r="CR299" i="30" s="1"/>
  <c r="CP169" i="30"/>
  <c r="CQ169" i="30"/>
  <c r="CP79" i="30"/>
  <c r="CQ79" i="30"/>
  <c r="FZ93" i="30"/>
  <c r="GI93" i="30" s="1"/>
  <c r="GD93" i="30"/>
  <c r="DF171" i="30"/>
  <c r="DG171" i="30"/>
  <c r="FZ167" i="30"/>
  <c r="GI167" i="30" s="1"/>
  <c r="GD167" i="30"/>
  <c r="FV167" i="30" s="1"/>
  <c r="GD241" i="30"/>
  <c r="FV241" i="30" s="1"/>
  <c r="FZ241" i="30"/>
  <c r="GI241" i="30" s="1"/>
  <c r="CZ312" i="30"/>
  <c r="DA312" i="30"/>
  <c r="HM249" i="30"/>
  <c r="GU119" i="30"/>
  <c r="BZ153" i="30"/>
  <c r="BS153" i="30" s="1"/>
  <c r="AR197" i="30"/>
  <c r="BC219" i="30"/>
  <c r="AV219" i="30" s="1"/>
  <c r="EC196" i="30"/>
  <c r="FU219" i="30"/>
  <c r="DG252" i="30"/>
  <c r="CZ252" i="30" s="1"/>
  <c r="DQ264" i="30"/>
  <c r="DJ264" i="30" s="1"/>
  <c r="CC264" i="30"/>
  <c r="EC40" i="30"/>
  <c r="CC32" i="30"/>
  <c r="EC27" i="30"/>
  <c r="DT27" i="30" s="1"/>
  <c r="BZ43" i="30"/>
  <c r="EC85" i="30"/>
  <c r="DU85" i="30" s="1"/>
  <c r="FW87" i="30"/>
  <c r="FX87" i="30" s="1"/>
  <c r="DQ115" i="30"/>
  <c r="AR169" i="30"/>
  <c r="AI169" i="30" s="1"/>
  <c r="DQ134" i="30"/>
  <c r="DG172" i="30"/>
  <c r="FU200" i="30"/>
  <c r="FK200" i="30" s="1"/>
  <c r="DQ204" i="30"/>
  <c r="DG220" i="30"/>
  <c r="DU236" i="30"/>
  <c r="DV236" i="30" s="1"/>
  <c r="AJ234" i="30"/>
  <c r="BF246" i="30"/>
  <c r="CC274" i="30"/>
  <c r="DG76" i="30"/>
  <c r="BZ79" i="30"/>
  <c r="BT79" i="30" s="1"/>
  <c r="CW97" i="30"/>
  <c r="DQ72" i="30"/>
  <c r="EC56" i="30"/>
  <c r="EC72" i="30"/>
  <c r="BF86" i="30"/>
  <c r="CW131" i="30"/>
  <c r="BZ133" i="30"/>
  <c r="BS133" i="30" s="1"/>
  <c r="AR150" i="30"/>
  <c r="DG174" i="30"/>
  <c r="AR219" i="30"/>
  <c r="AJ219" i="30" s="1"/>
  <c r="DQ211" i="30"/>
  <c r="DJ211" i="30" s="1"/>
  <c r="DQ205" i="30"/>
  <c r="DG272" i="30"/>
  <c r="AN286" i="30"/>
  <c r="AP286" i="30" s="1"/>
  <c r="AO286" i="30" s="1"/>
  <c r="AR199" i="30"/>
  <c r="AI199" i="30" s="1"/>
  <c r="AN235" i="30"/>
  <c r="AP235" i="30" s="1"/>
  <c r="AO235" i="30" s="1"/>
  <c r="FU296" i="30"/>
  <c r="AN77" i="30"/>
  <c r="AN106" i="30"/>
  <c r="AP106" i="30" s="1"/>
  <c r="AO106" i="30" s="1"/>
  <c r="CW197" i="30"/>
  <c r="DF167" i="30"/>
  <c r="DG167" i="30"/>
  <c r="CP106" i="30"/>
  <c r="CQ106" i="30"/>
  <c r="CP102" i="30"/>
  <c r="CQ102" i="30"/>
  <c r="FZ49" i="30"/>
  <c r="GI49" i="30" s="1"/>
  <c r="GD49" i="30"/>
  <c r="FV49" i="30" s="1"/>
  <c r="CW189" i="30"/>
  <c r="FZ287" i="30"/>
  <c r="GI287" i="30" s="1"/>
  <c r="GD287" i="30"/>
  <c r="CC263" i="30"/>
  <c r="BT272" i="30"/>
  <c r="BU272" i="30" s="1"/>
  <c r="GL157" i="30"/>
  <c r="FU194" i="30"/>
  <c r="FU220" i="30"/>
  <c r="FK220" i="30" s="1"/>
  <c r="GU233" i="30"/>
  <c r="CC179" i="30"/>
  <c r="AN45" i="30"/>
  <c r="AP45" i="30" s="1"/>
  <c r="AO45" i="30" s="1"/>
  <c r="AT45" i="30" s="1"/>
  <c r="EC294" i="30"/>
  <c r="DT294" i="30" s="1"/>
  <c r="AI300" i="30"/>
  <c r="AN101" i="30"/>
  <c r="EC300" i="30"/>
  <c r="DT300" i="30" s="1"/>
  <c r="BR302" i="30"/>
  <c r="BG302" i="30" s="1"/>
  <c r="FZ43" i="30"/>
  <c r="GI43" i="30" s="1"/>
  <c r="GD43" i="30"/>
  <c r="FV43" i="30" s="1"/>
  <c r="CP114" i="30"/>
  <c r="CQ114" i="30"/>
  <c r="CW173" i="30"/>
  <c r="BY219" i="30"/>
  <c r="BZ219" i="30"/>
  <c r="FZ195" i="30"/>
  <c r="GI195" i="30" s="1"/>
  <c r="FW195" i="30" s="1"/>
  <c r="FX195" i="30" s="1"/>
  <c r="GD195" i="30"/>
  <c r="FV195" i="30" s="1"/>
  <c r="CW193" i="30"/>
  <c r="DG183" i="30"/>
  <c r="DF183" i="30"/>
  <c r="DA130" i="30"/>
  <c r="CZ130" i="30"/>
  <c r="DQ19" i="30"/>
  <c r="DJ19" i="30" s="1"/>
  <c r="BZ20" i="30"/>
  <c r="EC16" i="30"/>
  <c r="DT16" i="30" s="1"/>
  <c r="BZ25" i="30"/>
  <c r="BS25" i="30" s="1"/>
  <c r="GU19" i="30"/>
  <c r="DQ20" i="30"/>
  <c r="CW15" i="30"/>
  <c r="CP15" i="30" s="1"/>
  <c r="FU18" i="30"/>
  <c r="FK18" i="30" s="1"/>
  <c r="FL18" i="30" s="1"/>
  <c r="BZ21" i="30"/>
  <c r="BS21" i="30" s="1"/>
  <c r="DG23" i="30"/>
  <c r="CZ23" i="30" s="1"/>
  <c r="FK22" i="30"/>
  <c r="FL24" i="30"/>
  <c r="EC24" i="30"/>
  <c r="DG20" i="30"/>
  <c r="FK16" i="30"/>
  <c r="FL16" i="30" s="1"/>
  <c r="GU16" i="30"/>
  <c r="EC19" i="30"/>
  <c r="DG22" i="30"/>
  <c r="CZ22" i="30" s="1"/>
  <c r="BF17" i="30"/>
  <c r="DQ21" i="30"/>
  <c r="DJ21" i="30" s="1"/>
  <c r="DU21" i="30"/>
  <c r="DV21" i="30" s="1"/>
  <c r="EC20" i="30"/>
  <c r="DT20" i="30" s="1"/>
  <c r="FU23" i="30"/>
  <c r="FK23" i="30" s="1"/>
  <c r="FL23" i="30" s="1"/>
  <c r="DQ22" i="30"/>
  <c r="DJ22" i="30" s="1"/>
  <c r="DG17" i="30"/>
  <c r="CZ17" i="30" s="1"/>
  <c r="FU15" i="30"/>
  <c r="FK15" i="30" s="1"/>
  <c r="FL15" i="30" s="1"/>
  <c r="DQ18" i="30"/>
  <c r="DQ25" i="30"/>
  <c r="DJ25" i="30" s="1"/>
  <c r="DG24" i="30"/>
  <c r="FK188" i="30"/>
  <c r="FL152" i="30"/>
  <c r="FL166" i="30"/>
  <c r="FL168" i="30"/>
  <c r="FL38" i="30"/>
  <c r="FL268" i="30"/>
  <c r="FL30" i="30"/>
  <c r="FL34" i="30"/>
  <c r="FL145" i="30"/>
  <c r="FL174" i="30"/>
  <c r="FL272" i="30"/>
  <c r="HD16" i="30"/>
  <c r="CC37" i="30"/>
  <c r="AS42" i="30"/>
  <c r="AM42" i="30"/>
  <c r="AQ42" i="30" s="1"/>
  <c r="HM59" i="30"/>
  <c r="DJ73" i="30"/>
  <c r="DK73" i="30"/>
  <c r="BZ17" i="30"/>
  <c r="BZ22" i="30"/>
  <c r="BZ24" i="30"/>
  <c r="BZ26" i="30"/>
  <c r="FU28" i="30"/>
  <c r="FK28" i="30" s="1"/>
  <c r="FL28" i="30" s="1"/>
  <c r="BZ34" i="30"/>
  <c r="FU36" i="30"/>
  <c r="FK36" i="30" s="1"/>
  <c r="FL36" i="30" s="1"/>
  <c r="CC47" i="30"/>
  <c r="CN15" i="30"/>
  <c r="CJ15" i="30"/>
  <c r="CN21" i="30"/>
  <c r="CJ21" i="30"/>
  <c r="GL33" i="30"/>
  <c r="BS35" i="30"/>
  <c r="BT35" i="30"/>
  <c r="DK40" i="30"/>
  <c r="DL40" i="30" s="1"/>
  <c r="CC43" i="30"/>
  <c r="FL43" i="30"/>
  <c r="EC47" i="30"/>
  <c r="BQ51" i="30"/>
  <c r="BM51" i="30"/>
  <c r="GL58" i="30"/>
  <c r="GL66" i="30"/>
  <c r="GL82" i="30"/>
  <c r="HD97" i="30"/>
  <c r="CN57" i="30"/>
  <c r="CJ57" i="30"/>
  <c r="CN65" i="30"/>
  <c r="CJ65" i="30"/>
  <c r="CN73" i="30"/>
  <c r="CJ73" i="30"/>
  <c r="CN81" i="30"/>
  <c r="CJ81" i="30"/>
  <c r="CP88" i="30"/>
  <c r="CQ88" i="30"/>
  <c r="BF62" i="30"/>
  <c r="BF70" i="30"/>
  <c r="BF78" i="30"/>
  <c r="AR86" i="30"/>
  <c r="BQ91" i="30"/>
  <c r="BM91" i="30"/>
  <c r="BS90" i="30"/>
  <c r="BT90" i="30"/>
  <c r="DU108" i="30"/>
  <c r="DT108" i="30"/>
  <c r="DU116" i="30"/>
  <c r="DT116" i="30"/>
  <c r="FL129" i="30"/>
  <c r="CC98" i="30"/>
  <c r="BZ124" i="30"/>
  <c r="CP124" i="30"/>
  <c r="CQ124" i="30"/>
  <c r="CP126" i="30"/>
  <c r="CC132" i="30"/>
  <c r="CW136" i="30"/>
  <c r="CN144" i="30"/>
  <c r="CK144" i="30"/>
  <c r="CJ144" i="30"/>
  <c r="BQ139" i="30"/>
  <c r="BM139" i="30"/>
  <c r="BQ152" i="30"/>
  <c r="BM152" i="30"/>
  <c r="AI139" i="30"/>
  <c r="AI141" i="30"/>
  <c r="BF136" i="30"/>
  <c r="GL142" i="30"/>
  <c r="BQ148" i="30"/>
  <c r="BM148" i="30"/>
  <c r="AP156" i="30"/>
  <c r="AO156" i="30" s="1"/>
  <c r="AT156" i="30" s="1"/>
  <c r="AR156" i="30"/>
  <c r="DG160" i="30"/>
  <c r="CC169" i="30"/>
  <c r="CN163" i="30"/>
  <c r="CJ163" i="30"/>
  <c r="BZ166" i="30"/>
  <c r="BZ174" i="30"/>
  <c r="AI191" i="30"/>
  <c r="AJ191" i="30"/>
  <c r="BF155" i="30"/>
  <c r="DT167" i="30"/>
  <c r="DU167" i="30"/>
  <c r="CN191" i="30"/>
  <c r="CJ191" i="30"/>
  <c r="DQ192" i="30"/>
  <c r="CN195" i="30"/>
  <c r="CO195" i="30" s="1"/>
  <c r="CD195" i="30" s="1"/>
  <c r="CJ195" i="30"/>
  <c r="DQ196" i="30"/>
  <c r="CN199" i="30"/>
  <c r="CJ199" i="30"/>
  <c r="DQ200" i="30"/>
  <c r="GL204" i="30"/>
  <c r="GU207" i="30"/>
  <c r="BZ188" i="30"/>
  <c r="BQ196" i="30"/>
  <c r="BM196" i="30"/>
  <c r="DU203" i="30"/>
  <c r="DT203" i="30"/>
  <c r="DT220" i="30"/>
  <c r="DU220" i="30"/>
  <c r="FK203" i="30"/>
  <c r="CP221" i="30"/>
  <c r="CQ221" i="30"/>
  <c r="AC229" i="30"/>
  <c r="AH229" i="30"/>
  <c r="AJ209" i="30"/>
  <c r="AK209" i="30" s="1"/>
  <c r="BQ212" i="30"/>
  <c r="BM212" i="30"/>
  <c r="GL213" i="30"/>
  <c r="DT224" i="30"/>
  <c r="DU224" i="30"/>
  <c r="DK212" i="30"/>
  <c r="BS241" i="30"/>
  <c r="BT241" i="30"/>
  <c r="AJ243" i="30"/>
  <c r="AI243" i="30"/>
  <c r="CN227" i="30"/>
  <c r="CJ227" i="30"/>
  <c r="BF235" i="30"/>
  <c r="BS237" i="30"/>
  <c r="BT237" i="30"/>
  <c r="DU243" i="30"/>
  <c r="DT243" i="30"/>
  <c r="CN243" i="30"/>
  <c r="CJ243" i="30"/>
  <c r="CN247" i="30"/>
  <c r="CJ247" i="30"/>
  <c r="FZ247" i="30"/>
  <c r="GI247" i="30" s="1"/>
  <c r="GD247" i="30"/>
  <c r="CJ252" i="30"/>
  <c r="CN252" i="30"/>
  <c r="CK252" i="30"/>
  <c r="BQ260" i="30"/>
  <c r="BR260" i="30" s="1"/>
  <c r="BG260" i="30" s="1"/>
  <c r="BM260" i="30"/>
  <c r="BZ262" i="30"/>
  <c r="CP262" i="30"/>
  <c r="CQ262" i="30"/>
  <c r="EC265" i="30"/>
  <c r="DG268" i="30"/>
  <c r="BQ268" i="30"/>
  <c r="BM268" i="30"/>
  <c r="GL277" i="30"/>
  <c r="DJ35" i="30"/>
  <c r="DK35" i="30"/>
  <c r="HD17" i="30"/>
  <c r="DQ28" i="30"/>
  <c r="CN31" i="30"/>
  <c r="CJ31" i="30"/>
  <c r="AJ51" i="30"/>
  <c r="AI51" i="30"/>
  <c r="DK53" i="30"/>
  <c r="DJ53" i="30"/>
  <c r="BQ18" i="30"/>
  <c r="BM18" i="30"/>
  <c r="BQ42" i="30"/>
  <c r="BM42" i="30"/>
  <c r="DJ63" i="30"/>
  <c r="DK63" i="30"/>
  <c r="DJ79" i="30"/>
  <c r="DK79" i="30"/>
  <c r="CC38" i="30"/>
  <c r="DQ50" i="30"/>
  <c r="DQ52" i="30"/>
  <c r="DK61" i="30"/>
  <c r="DJ61" i="30"/>
  <c r="HM79" i="30"/>
  <c r="FK19" i="30"/>
  <c r="BQ29" i="30"/>
  <c r="BM29" i="30"/>
  <c r="BQ37" i="30"/>
  <c r="BM37" i="30"/>
  <c r="DU50" i="30"/>
  <c r="DV50" i="30" s="1"/>
  <c r="BZ52" i="30"/>
  <c r="BQ39" i="30"/>
  <c r="BM39" i="30"/>
  <c r="BF43" i="30"/>
  <c r="GL51" i="30"/>
  <c r="BF53" i="30"/>
  <c r="GL55" i="30"/>
  <c r="BT56" i="30"/>
  <c r="BU56" i="30" s="1"/>
  <c r="BZ57" i="30"/>
  <c r="BQ59" i="30"/>
  <c r="BM59" i="30"/>
  <c r="DK60" i="30"/>
  <c r="DL60" i="30" s="1"/>
  <c r="FZ60" i="30"/>
  <c r="GI60" i="30" s="1"/>
  <c r="GD60" i="30"/>
  <c r="DG62" i="30"/>
  <c r="BF63" i="30"/>
  <c r="DG70" i="30"/>
  <c r="BF71" i="30"/>
  <c r="AI73" i="30"/>
  <c r="AJ73" i="30"/>
  <c r="GL75" i="30"/>
  <c r="BZ77" i="30"/>
  <c r="BQ79" i="30"/>
  <c r="BM79" i="30"/>
  <c r="FZ80" i="30"/>
  <c r="GI80" i="30" s="1"/>
  <c r="GD80" i="30"/>
  <c r="GL83" i="30"/>
  <c r="CC90" i="30"/>
  <c r="AI94" i="30"/>
  <c r="AJ94" i="30"/>
  <c r="GU58" i="30"/>
  <c r="GU66" i="30"/>
  <c r="GU74" i="30"/>
  <c r="GU82" i="30"/>
  <c r="CN58" i="30"/>
  <c r="CO58" i="30" s="1"/>
  <c r="CD58" i="30" s="1"/>
  <c r="CJ58" i="30"/>
  <c r="CN62" i="30"/>
  <c r="CJ62" i="30"/>
  <c r="CN66" i="30"/>
  <c r="CJ66" i="30"/>
  <c r="CN70" i="30"/>
  <c r="CJ70" i="30"/>
  <c r="CN74" i="30"/>
  <c r="CJ74" i="30"/>
  <c r="CN78" i="30"/>
  <c r="CO78" i="30" s="1"/>
  <c r="CD78" i="30" s="1"/>
  <c r="CJ78" i="30"/>
  <c r="CN82" i="30"/>
  <c r="CO82" i="30" s="1"/>
  <c r="CJ82" i="30"/>
  <c r="CN91" i="30"/>
  <c r="CJ91" i="30"/>
  <c r="BQ88" i="30"/>
  <c r="BM88" i="30"/>
  <c r="BQ92" i="30"/>
  <c r="BM92" i="30"/>
  <c r="GL96" i="30"/>
  <c r="BF98" i="30"/>
  <c r="DG105" i="30"/>
  <c r="BF106" i="30"/>
  <c r="BZ112" i="30"/>
  <c r="BQ114" i="30"/>
  <c r="BM114" i="30"/>
  <c r="FZ115" i="30"/>
  <c r="GI115" i="30" s="1"/>
  <c r="GD115" i="30"/>
  <c r="GL118" i="30"/>
  <c r="AR123" i="30"/>
  <c r="BQ99" i="30"/>
  <c r="BM99" i="30"/>
  <c r="BQ103" i="30"/>
  <c r="BM103" i="30"/>
  <c r="BQ107" i="30"/>
  <c r="BM107" i="30"/>
  <c r="BQ111" i="30"/>
  <c r="BM111" i="30"/>
  <c r="BQ115" i="30"/>
  <c r="BM115" i="30"/>
  <c r="BQ119" i="30"/>
  <c r="BM119" i="30"/>
  <c r="FZ146" i="30"/>
  <c r="GI146" i="30" s="1"/>
  <c r="GD146" i="30"/>
  <c r="DQ141" i="30"/>
  <c r="CN146" i="30"/>
  <c r="CJ146" i="30"/>
  <c r="FZ163" i="30"/>
  <c r="GI163" i="30" s="1"/>
  <c r="GD163" i="30"/>
  <c r="DU140" i="30"/>
  <c r="DV140" i="30" s="1"/>
  <c r="CJ150" i="30"/>
  <c r="CN150" i="30"/>
  <c r="BQ150" i="30"/>
  <c r="BM150" i="30"/>
  <c r="FZ159" i="30"/>
  <c r="GI159" i="30" s="1"/>
  <c r="GD159" i="30"/>
  <c r="BQ134" i="30"/>
  <c r="BR134" i="30" s="1"/>
  <c r="BG134" i="30" s="1"/>
  <c r="BM134" i="30"/>
  <c r="DT136" i="30"/>
  <c r="DU136" i="30"/>
  <c r="DA137" i="30"/>
  <c r="DB137" i="30" s="1"/>
  <c r="FW137" i="30"/>
  <c r="DK145" i="30"/>
  <c r="DL145" i="30" s="1"/>
  <c r="FZ161" i="30"/>
  <c r="GI161" i="30" s="1"/>
  <c r="GD161" i="30"/>
  <c r="CP151" i="30"/>
  <c r="ER155" i="30"/>
  <c r="AI163" i="30"/>
  <c r="AJ163" i="30"/>
  <c r="CC171" i="30"/>
  <c r="BQ184" i="30"/>
  <c r="BM184" i="30"/>
  <c r="BZ156" i="30"/>
  <c r="BQ162" i="30"/>
  <c r="BM162" i="30"/>
  <c r="CN168" i="30"/>
  <c r="CJ168" i="30"/>
  <c r="DU151" i="30"/>
  <c r="DT151" i="30"/>
  <c r="CN160" i="30"/>
  <c r="CJ160" i="30"/>
  <c r="BS167" i="30"/>
  <c r="BT167" i="30"/>
  <c r="BU167" i="30" s="1"/>
  <c r="DT169" i="30"/>
  <c r="DU169" i="30"/>
  <c r="CN188" i="30"/>
  <c r="CJ188" i="30"/>
  <c r="AU219" i="30"/>
  <c r="CN194" i="30"/>
  <c r="CJ194" i="30"/>
  <c r="CN202" i="30"/>
  <c r="CJ202" i="30"/>
  <c r="CJ205" i="30"/>
  <c r="CN205" i="30"/>
  <c r="CK205" i="30"/>
  <c r="DU193" i="30"/>
  <c r="DT193" i="30"/>
  <c r="FW198" i="30"/>
  <c r="FX198" i="30" s="1"/>
  <c r="CN206" i="30"/>
  <c r="CJ206" i="30"/>
  <c r="AU230" i="30"/>
  <c r="AV230" i="30"/>
  <c r="DG213" i="30"/>
  <c r="GL214" i="30"/>
  <c r="BZ218" i="30"/>
  <c r="AJ225" i="30"/>
  <c r="AI225" i="30"/>
  <c r="BG225" i="30"/>
  <c r="BF225" i="30"/>
  <c r="GU235" i="30"/>
  <c r="BT238" i="30"/>
  <c r="BU238" i="30" s="1"/>
  <c r="FW240" i="30"/>
  <c r="FX240" i="30" s="1"/>
  <c r="BQ233" i="30"/>
  <c r="BM233" i="30"/>
  <c r="DU235" i="30"/>
  <c r="DT235" i="30"/>
  <c r="CJ240" i="30"/>
  <c r="CN240" i="30"/>
  <c r="BQ239" i="30"/>
  <c r="BR239" i="30" s="1"/>
  <c r="BG239" i="30" s="1"/>
  <c r="BM239" i="30"/>
  <c r="BZ247" i="30"/>
  <c r="DQ245" i="30"/>
  <c r="FZ248" i="30"/>
  <c r="GI248" i="30" s="1"/>
  <c r="GD248" i="30"/>
  <c r="DQ249" i="30"/>
  <c r="BQ251" i="30"/>
  <c r="BM251" i="30"/>
  <c r="GU257" i="30"/>
  <c r="BQ250" i="30"/>
  <c r="BM250" i="30"/>
  <c r="BN250" i="30"/>
  <c r="BQ255" i="30"/>
  <c r="BM255" i="30"/>
  <c r="DQ262" i="30"/>
  <c r="CZ265" i="30"/>
  <c r="DA265" i="30"/>
  <c r="DK264" i="30"/>
  <c r="DL264" i="30" s="1"/>
  <c r="DU264" i="30"/>
  <c r="DV264" i="30" s="1"/>
  <c r="GL267" i="30"/>
  <c r="CQ263" i="30"/>
  <c r="CR263" i="30" s="1"/>
  <c r="BM265" i="30"/>
  <c r="BQ265" i="30"/>
  <c r="BQ269" i="30"/>
  <c r="BM269" i="30"/>
  <c r="CQ272" i="30"/>
  <c r="CR272" i="30" s="1"/>
  <c r="DK33" i="30"/>
  <c r="DJ33" i="30"/>
  <c r="CN24" i="30"/>
  <c r="CJ24" i="30"/>
  <c r="EO17" i="30"/>
  <c r="EG17" i="30" s="1"/>
  <c r="EH17" i="30" s="1"/>
  <c r="FI17" i="30"/>
  <c r="FA17" i="30" s="1"/>
  <c r="FB17" i="30" s="1"/>
  <c r="DQ30" i="30"/>
  <c r="CN33" i="30"/>
  <c r="CJ33" i="30"/>
  <c r="GU35" i="30"/>
  <c r="CW37" i="30"/>
  <c r="HM41" i="30"/>
  <c r="DU42" i="30"/>
  <c r="DV42" i="30" s="1"/>
  <c r="BZ19" i="30"/>
  <c r="BQ22" i="30"/>
  <c r="BM22" i="30"/>
  <c r="BQ26" i="30"/>
  <c r="BM26" i="30"/>
  <c r="FX28" i="30"/>
  <c r="BQ34" i="30"/>
  <c r="BM34" i="30"/>
  <c r="FX36" i="30"/>
  <c r="DK46" i="30"/>
  <c r="DL46" i="30" s="1"/>
  <c r="AJ46" i="30"/>
  <c r="AK46" i="30" s="1"/>
  <c r="CN48" i="30"/>
  <c r="CJ48" i="30"/>
  <c r="CW16" i="30"/>
  <c r="FW26" i="30"/>
  <c r="DA30" i="30"/>
  <c r="DB30" i="30" s="1"/>
  <c r="FW34" i="30"/>
  <c r="FX34" i="30" s="1"/>
  <c r="AN40" i="30"/>
  <c r="DK67" i="30"/>
  <c r="DJ67" i="30"/>
  <c r="DK83" i="30"/>
  <c r="DJ83" i="30"/>
  <c r="EC41" i="30"/>
  <c r="EC53" i="30"/>
  <c r="GL56" i="30"/>
  <c r="GL72" i="30"/>
  <c r="DT79" i="30"/>
  <c r="DU79" i="30"/>
  <c r="CC61" i="30"/>
  <c r="DQ66" i="30"/>
  <c r="CN69" i="30"/>
  <c r="CO69" i="30" s="1"/>
  <c r="CD69" i="30" s="1"/>
  <c r="CJ69" i="30"/>
  <c r="BT86" i="30"/>
  <c r="BU86" i="30" s="1"/>
  <c r="DK106" i="30"/>
  <c r="DJ106" i="30"/>
  <c r="CN93" i="30"/>
  <c r="CJ93" i="30"/>
  <c r="GL98" i="30"/>
  <c r="GL103" i="30"/>
  <c r="DU106" i="30"/>
  <c r="DT106" i="30"/>
  <c r="GL111" i="30"/>
  <c r="DU114" i="30"/>
  <c r="DT114" i="30"/>
  <c r="GL122" i="30"/>
  <c r="BZ131" i="30"/>
  <c r="CN96" i="30"/>
  <c r="CJ96" i="30"/>
  <c r="DQ103" i="30"/>
  <c r="DQ111" i="30"/>
  <c r="DQ119" i="30"/>
  <c r="BZ122" i="30"/>
  <c r="FZ136" i="30"/>
  <c r="GI136" i="30" s="1"/>
  <c r="GD136" i="30"/>
  <c r="DK140" i="30"/>
  <c r="DL140" i="30" s="1"/>
  <c r="DK142" i="30"/>
  <c r="DL142" i="30" s="1"/>
  <c r="CW144" i="30"/>
  <c r="BZ137" i="30"/>
  <c r="FV141" i="30"/>
  <c r="FW141" i="30"/>
  <c r="EC147" i="30"/>
  <c r="DG147" i="30"/>
  <c r="DJ130" i="30"/>
  <c r="DK130" i="30"/>
  <c r="DK134" i="30"/>
  <c r="DJ134" i="30"/>
  <c r="CC137" i="30"/>
  <c r="CC139" i="30"/>
  <c r="CN141" i="30"/>
  <c r="CJ141" i="30"/>
  <c r="CN143" i="30"/>
  <c r="CJ143" i="30"/>
  <c r="BT134" i="30"/>
  <c r="BS134" i="30"/>
  <c r="GL138" i="30"/>
  <c r="CQ143" i="30"/>
  <c r="CR143" i="30" s="1"/>
  <c r="AN144" i="30"/>
  <c r="GL146" i="30"/>
  <c r="FK147" i="30"/>
  <c r="FL147" i="30" s="1"/>
  <c r="CW150" i="30"/>
  <c r="AI171" i="30"/>
  <c r="AJ171" i="30"/>
  <c r="FZ160" i="30"/>
  <c r="GI160" i="30" s="1"/>
  <c r="GD160" i="30"/>
  <c r="DQ168" i="30"/>
  <c r="BM178" i="30"/>
  <c r="BQ178" i="30"/>
  <c r="DQ160" i="30"/>
  <c r="BQ170" i="30"/>
  <c r="BM170" i="30"/>
  <c r="FX172" i="30"/>
  <c r="GL182" i="30"/>
  <c r="BQ182" i="30"/>
  <c r="BM182" i="30"/>
  <c r="BT163" i="30"/>
  <c r="BU163" i="30" s="1"/>
  <c r="FZ180" i="30"/>
  <c r="GI180" i="30" s="1"/>
  <c r="GD180" i="30"/>
  <c r="DU149" i="30"/>
  <c r="DT149" i="30"/>
  <c r="BT151" i="30"/>
  <c r="FL157" i="30"/>
  <c r="CC162" i="30"/>
  <c r="BT169" i="30"/>
  <c r="BS169" i="30"/>
  <c r="DT171" i="30"/>
  <c r="DU171" i="30"/>
  <c r="CW180" i="30"/>
  <c r="DU188" i="30"/>
  <c r="DV188" i="30" s="1"/>
  <c r="CN183" i="30"/>
  <c r="CJ183" i="30"/>
  <c r="CN189" i="30"/>
  <c r="CJ189" i="30"/>
  <c r="DQ190" i="30"/>
  <c r="CN193" i="30"/>
  <c r="CJ193" i="30"/>
  <c r="CK193" i="30"/>
  <c r="CN197" i="30"/>
  <c r="CJ197" i="30"/>
  <c r="DQ198" i="30"/>
  <c r="CN201" i="30"/>
  <c r="CO201" i="30" s="1"/>
  <c r="CD201" i="30" s="1"/>
  <c r="CJ201" i="30"/>
  <c r="CC223" i="30"/>
  <c r="CD223" i="30"/>
  <c r="HD192" i="30"/>
  <c r="BZ196" i="30"/>
  <c r="CN196" i="30"/>
  <c r="CJ196" i="30"/>
  <c r="FZ205" i="30"/>
  <c r="GI205" i="30" s="1"/>
  <c r="GD205" i="30"/>
  <c r="CQ208" i="30"/>
  <c r="CR208" i="30" s="1"/>
  <c r="BQ209" i="30"/>
  <c r="BM209" i="30"/>
  <c r="BQ181" i="30"/>
  <c r="BM181" i="30"/>
  <c r="BF183" i="30"/>
  <c r="DA192" i="30"/>
  <c r="DB192" i="30" s="1"/>
  <c r="FW192" i="30"/>
  <c r="BQ208" i="30"/>
  <c r="BM208" i="30"/>
  <c r="DU215" i="30"/>
  <c r="DV215" i="30" s="1"/>
  <c r="DA215" i="30"/>
  <c r="DB215" i="30" s="1"/>
  <c r="BZ216" i="30"/>
  <c r="DQ222" i="30"/>
  <c r="CC229" i="30"/>
  <c r="BQ215" i="30"/>
  <c r="BM215" i="30"/>
  <c r="CZ220" i="30"/>
  <c r="DA220" i="30"/>
  <c r="FV223" i="30"/>
  <c r="FW223" i="30"/>
  <c r="BQ228" i="30"/>
  <c r="BM228" i="30"/>
  <c r="CN235" i="30"/>
  <c r="CJ235" i="30"/>
  <c r="DA236" i="30"/>
  <c r="DB236" i="30" s="1"/>
  <c r="BQ234" i="30"/>
  <c r="BM234" i="30"/>
  <c r="AK234" i="30"/>
  <c r="CJ225" i="30"/>
  <c r="CN225" i="30"/>
  <c r="CO225" i="30" s="1"/>
  <c r="DA234" i="30"/>
  <c r="DB234" i="30" s="1"/>
  <c r="FW234" i="30"/>
  <c r="DU234" i="30"/>
  <c r="DV234" i="30" s="1"/>
  <c r="EC237" i="30"/>
  <c r="HM237" i="30"/>
  <c r="HD243" i="30"/>
  <c r="BZ252" i="30"/>
  <c r="DK247" i="30"/>
  <c r="DL247" i="30" s="1"/>
  <c r="EC251" i="30"/>
  <c r="CN251" i="30"/>
  <c r="CK251" i="30"/>
  <c r="CJ251" i="30"/>
  <c r="GU248" i="30"/>
  <c r="HD256" i="30"/>
  <c r="GL250" i="30"/>
  <c r="DA251" i="30"/>
  <c r="DB251" i="30" s="1"/>
  <c r="FZ258" i="30"/>
  <c r="GI258" i="30" s="1"/>
  <c r="GD258" i="30"/>
  <c r="FZ260" i="30"/>
  <c r="GI260" i="30" s="1"/>
  <c r="GD260" i="30"/>
  <c r="CQ255" i="30"/>
  <c r="CP255" i="30"/>
  <c r="FX259" i="30"/>
  <c r="AR267" i="30"/>
  <c r="CW258" i="30"/>
  <c r="CN261" i="30"/>
  <c r="CJ261" i="30"/>
  <c r="DK267" i="30"/>
  <c r="DL267" i="30" s="1"/>
  <c r="BF262" i="30"/>
  <c r="GL270" i="30"/>
  <c r="CN274" i="30"/>
  <c r="CJ274" i="30"/>
  <c r="GL276" i="30"/>
  <c r="BQ275" i="30"/>
  <c r="BM275" i="30"/>
  <c r="DT278" i="30"/>
  <c r="DU278" i="30"/>
  <c r="CC281" i="30"/>
  <c r="CP289" i="30"/>
  <c r="CQ289" i="30"/>
  <c r="FZ296" i="30"/>
  <c r="GI296" i="30" s="1"/>
  <c r="GD296" i="30"/>
  <c r="CN17" i="30"/>
  <c r="CJ17" i="30"/>
  <c r="DQ16" i="30"/>
  <c r="DQ32" i="30"/>
  <c r="CN35" i="30"/>
  <c r="CJ35" i="30"/>
  <c r="GU37" i="30"/>
  <c r="CQ47" i="30"/>
  <c r="CR47" i="30" s="1"/>
  <c r="BZ18" i="30"/>
  <c r="GL22" i="30"/>
  <c r="GL25" i="30"/>
  <c r="DJ55" i="30"/>
  <c r="DK55" i="30"/>
  <c r="DJ71" i="30"/>
  <c r="DK71" i="30"/>
  <c r="EC15" i="30"/>
  <c r="CC23" i="30"/>
  <c r="CN26" i="30"/>
  <c r="CJ26" i="30"/>
  <c r="CC34" i="30"/>
  <c r="CZ65" i="30"/>
  <c r="DA65" i="30"/>
  <c r="BT21" i="30"/>
  <c r="BU21" i="30" s="1"/>
  <c r="BT25" i="30"/>
  <c r="BU25" i="30" s="1"/>
  <c r="BF31" i="30"/>
  <c r="BZ54" i="30"/>
  <c r="BQ57" i="30"/>
  <c r="BR57" i="30" s="1"/>
  <c r="BM57" i="30"/>
  <c r="DK58" i="30"/>
  <c r="DL58" i="30" s="1"/>
  <c r="FZ58" i="30"/>
  <c r="GI58" i="30" s="1"/>
  <c r="GD58" i="30"/>
  <c r="GL61" i="30"/>
  <c r="GL65" i="30"/>
  <c r="BT66" i="30"/>
  <c r="BU66" i="30" s="1"/>
  <c r="BZ67" i="30"/>
  <c r="CQ70" i="30"/>
  <c r="CR70" i="30" s="1"/>
  <c r="BZ71" i="30"/>
  <c r="BZ75" i="30"/>
  <c r="CQ78" i="30"/>
  <c r="CR78" i="30" s="1"/>
  <c r="BQ81" i="30"/>
  <c r="BM81" i="30"/>
  <c r="CD82" i="30"/>
  <c r="CE82" i="30" s="1"/>
  <c r="DK82" i="30"/>
  <c r="DL82" i="30" s="1"/>
  <c r="FZ82" i="30"/>
  <c r="GI82" i="30" s="1"/>
  <c r="GD82" i="30"/>
  <c r="DG84" i="30"/>
  <c r="CZ90" i="30"/>
  <c r="DA90" i="30"/>
  <c r="BZ95" i="30"/>
  <c r="CC49" i="30"/>
  <c r="CC59" i="30"/>
  <c r="GU62" i="30"/>
  <c r="CC67" i="30"/>
  <c r="GU70" i="30"/>
  <c r="CC75" i="30"/>
  <c r="GU78" i="30"/>
  <c r="CC83" i="30"/>
  <c r="CN85" i="30"/>
  <c r="CJ85" i="30"/>
  <c r="DQ91" i="30"/>
  <c r="DJ108" i="30"/>
  <c r="DK108" i="30"/>
  <c r="BT91" i="30"/>
  <c r="BU91" i="30" s="1"/>
  <c r="BQ86" i="30"/>
  <c r="BR86" i="30" s="1"/>
  <c r="BG86" i="30" s="1"/>
  <c r="BH86" i="30" s="1"/>
  <c r="BM86" i="30"/>
  <c r="BF90" i="30"/>
  <c r="CQ95" i="30"/>
  <c r="CR95" i="30" s="1"/>
  <c r="BT98" i="30"/>
  <c r="BS98" i="30"/>
  <c r="CQ101" i="30"/>
  <c r="CR101" i="30" s="1"/>
  <c r="BQ104" i="30"/>
  <c r="BM104" i="30"/>
  <c r="FZ105" i="30"/>
  <c r="GI105" i="30" s="1"/>
  <c r="GD105" i="30"/>
  <c r="DG107" i="30"/>
  <c r="BF108" i="30"/>
  <c r="DU109" i="30"/>
  <c r="DV109" i="30" s="1"/>
  <c r="DA109" i="30"/>
  <c r="DB109" i="30" s="1"/>
  <c r="GL112" i="30"/>
  <c r="BZ114" i="30"/>
  <c r="BZ118" i="30"/>
  <c r="CC100" i="30"/>
  <c r="CN102" i="30"/>
  <c r="CO102" i="30" s="1"/>
  <c r="CD102" i="30" s="1"/>
  <c r="CJ102" i="30"/>
  <c r="CC108" i="30"/>
  <c r="CN110" i="30"/>
  <c r="CJ110" i="30"/>
  <c r="CC116" i="30"/>
  <c r="CN118" i="30"/>
  <c r="CJ118" i="30"/>
  <c r="CW122" i="30"/>
  <c r="DU125" i="30"/>
  <c r="DV125" i="30" s="1"/>
  <c r="CD125" i="30"/>
  <c r="FZ128" i="30"/>
  <c r="GI128" i="30" s="1"/>
  <c r="GD128" i="30"/>
  <c r="HM129" i="30"/>
  <c r="FZ124" i="30"/>
  <c r="GI124" i="30" s="1"/>
  <c r="GD124" i="30"/>
  <c r="FZ131" i="30"/>
  <c r="GI131" i="30" s="1"/>
  <c r="GD131" i="30"/>
  <c r="BQ120" i="30"/>
  <c r="BM120" i="30"/>
  <c r="BQ126" i="30"/>
  <c r="BR126" i="30" s="1"/>
  <c r="BG126" i="30" s="1"/>
  <c r="BM126" i="30"/>
  <c r="BF121" i="30"/>
  <c r="CW128" i="30"/>
  <c r="CN138" i="30"/>
  <c r="CO138" i="30" s="1"/>
  <c r="CD138" i="30" s="1"/>
  <c r="CJ138" i="30"/>
  <c r="DA148" i="30"/>
  <c r="DB148" i="30" s="1"/>
  <c r="FX147" i="30"/>
  <c r="AT148" i="30"/>
  <c r="AR179" i="30"/>
  <c r="CN135" i="30"/>
  <c r="CJ135" i="30"/>
  <c r="AT139" i="30"/>
  <c r="AJ139" i="30" s="1"/>
  <c r="DT132" i="30"/>
  <c r="DU132" i="30"/>
  <c r="FW133" i="30"/>
  <c r="GL136" i="30"/>
  <c r="AN142" i="30"/>
  <c r="BQ146" i="30"/>
  <c r="BM146" i="30"/>
  <c r="AJ183" i="30"/>
  <c r="AI183" i="30"/>
  <c r="CN151" i="30"/>
  <c r="CJ151" i="30"/>
  <c r="CC157" i="30"/>
  <c r="GU157" i="30"/>
  <c r="DG162" i="30"/>
  <c r="BF163" i="30"/>
  <c r="GL163" i="30"/>
  <c r="DQ170" i="30"/>
  <c r="BZ180" i="30"/>
  <c r="GU184" i="30"/>
  <c r="AI195" i="30"/>
  <c r="CJ180" i="30"/>
  <c r="CN180" i="30"/>
  <c r="CN172" i="30"/>
  <c r="CJ172" i="30"/>
  <c r="CN179" i="30"/>
  <c r="CJ179" i="30"/>
  <c r="FX151" i="30"/>
  <c r="FX155" i="30"/>
  <c r="BT157" i="30"/>
  <c r="BS157" i="30"/>
  <c r="CC164" i="30"/>
  <c r="BF167" i="30"/>
  <c r="AJ170" i="30"/>
  <c r="AK170" i="30" s="1"/>
  <c r="DK178" i="30"/>
  <c r="DL178" i="30" s="1"/>
  <c r="BT178" i="30"/>
  <c r="BU178" i="30" s="1"/>
  <c r="CC187" i="30"/>
  <c r="HD221" i="30"/>
  <c r="BC222" i="30"/>
  <c r="BB222" i="30"/>
  <c r="BA222" i="30" s="1"/>
  <c r="AZ222" i="30" s="1"/>
  <c r="BE222" i="30" s="1"/>
  <c r="BD222" i="30"/>
  <c r="CQ204" i="30"/>
  <c r="CR204" i="30" s="1"/>
  <c r="FZ210" i="30"/>
  <c r="GI210" i="30" s="1"/>
  <c r="GD210" i="30"/>
  <c r="HD223" i="30"/>
  <c r="DU189" i="30"/>
  <c r="DT189" i="30"/>
  <c r="DA194" i="30"/>
  <c r="DB194" i="30" s="1"/>
  <c r="FW194" i="30"/>
  <c r="DU194" i="30"/>
  <c r="DV194" i="30" s="1"/>
  <c r="BQ199" i="30"/>
  <c r="BM199" i="30"/>
  <c r="FL200" i="30"/>
  <c r="CD220" i="30"/>
  <c r="CC220" i="30"/>
  <c r="EC204" i="30"/>
  <c r="CQ211" i="30"/>
  <c r="CR211" i="30" s="1"/>
  <c r="FK211" i="30"/>
  <c r="FL211" i="30" s="1"/>
  <c r="FZ213" i="30"/>
  <c r="GI213" i="30" s="1"/>
  <c r="GD213" i="30"/>
  <c r="DQ220" i="30"/>
  <c r="GU228" i="30"/>
  <c r="DQ213" i="30"/>
  <c r="CN218" i="30"/>
  <c r="CJ218" i="30"/>
  <c r="CN217" i="30"/>
  <c r="CJ217" i="30"/>
  <c r="CK217" i="30"/>
  <c r="CZ224" i="30"/>
  <c r="DA224" i="30"/>
  <c r="CN239" i="30"/>
  <c r="CJ239" i="30"/>
  <c r="DQ240" i="30"/>
  <c r="CN234" i="30"/>
  <c r="CJ234" i="30"/>
  <c r="CN238" i="30"/>
  <c r="CJ238" i="30"/>
  <c r="FL235" i="30"/>
  <c r="BQ237" i="30"/>
  <c r="BM237" i="30"/>
  <c r="CN244" i="30"/>
  <c r="CJ244" i="30"/>
  <c r="FK253" i="30"/>
  <c r="FK243" i="30"/>
  <c r="FL243" i="30" s="1"/>
  <c r="DQ251" i="30"/>
  <c r="AR255" i="30"/>
  <c r="DG254" i="30"/>
  <c r="BF254" i="30"/>
  <c r="DK252" i="30"/>
  <c r="DL252" i="30" s="1"/>
  <c r="BQ253" i="30"/>
  <c r="BN253" i="30"/>
  <c r="BM253" i="30"/>
  <c r="EC255" i="30"/>
  <c r="CQ260" i="30"/>
  <c r="CR260" i="30" s="1"/>
  <c r="BQ259" i="30"/>
  <c r="BM259" i="30"/>
  <c r="DQ257" i="30"/>
  <c r="CC260" i="30"/>
  <c r="BT268" i="30"/>
  <c r="BU268" i="30" s="1"/>
  <c r="BQ267" i="30"/>
  <c r="BM267" i="30"/>
  <c r="BT270" i="30"/>
  <c r="BU270" i="30" s="1"/>
  <c r="CN276" i="30"/>
  <c r="CO276" i="30" s="1"/>
  <c r="CD276" i="30" s="1"/>
  <c r="CJ276" i="30"/>
  <c r="DK273" i="30"/>
  <c r="DL273" i="30" s="1"/>
  <c r="BQ282" i="30"/>
  <c r="BM282" i="30"/>
  <c r="AT65" i="30"/>
  <c r="AT100" i="30"/>
  <c r="DA96" i="30"/>
  <c r="CZ96" i="30"/>
  <c r="CZ116" i="30"/>
  <c r="DA116" i="30"/>
  <c r="FJ148" i="30"/>
  <c r="AC222" i="30"/>
  <c r="AH222" i="30"/>
  <c r="DK187" i="30"/>
  <c r="DJ187" i="30"/>
  <c r="CQ219" i="30"/>
  <c r="CP219" i="30"/>
  <c r="AJ279" i="30"/>
  <c r="CJ287" i="30"/>
  <c r="CN287" i="30"/>
  <c r="DK293" i="30"/>
  <c r="DJ293" i="30"/>
  <c r="BF286" i="30"/>
  <c r="BQ288" i="30"/>
  <c r="BR288" i="30" s="1"/>
  <c r="BM288" i="30"/>
  <c r="ER293" i="30"/>
  <c r="GL293" i="30"/>
  <c r="DG297" i="30"/>
  <c r="AR301" i="30"/>
  <c r="CC302" i="30"/>
  <c r="BQ309" i="30"/>
  <c r="BM309" i="30"/>
  <c r="AK28" i="30"/>
  <c r="AK32" i="30"/>
  <c r="AK36" i="30"/>
  <c r="DK88" i="30"/>
  <c r="DJ88" i="30"/>
  <c r="FJ135" i="30"/>
  <c r="DJ149" i="30"/>
  <c r="DK149" i="30"/>
  <c r="FJ203" i="30"/>
  <c r="DJ185" i="30"/>
  <c r="DK185" i="30"/>
  <c r="DA212" i="30"/>
  <c r="CZ212" i="30"/>
  <c r="AT237" i="30"/>
  <c r="AT235" i="30"/>
  <c r="AR239" i="30"/>
  <c r="CK244" i="30"/>
  <c r="BQ278" i="30"/>
  <c r="BM278" i="30"/>
  <c r="CZ278" i="30"/>
  <c r="DA278" i="30"/>
  <c r="BQ280" i="30"/>
  <c r="BM280" i="30"/>
  <c r="CN284" i="30"/>
  <c r="CO284" i="30" s="1"/>
  <c r="CJ284" i="30"/>
  <c r="CW287" i="30"/>
  <c r="AT287" i="30"/>
  <c r="DK287" i="30"/>
  <c r="DL287" i="30" s="1"/>
  <c r="ER287" i="30"/>
  <c r="CZ291" i="30"/>
  <c r="DA291" i="30"/>
  <c r="FL292" i="30"/>
  <c r="AT293" i="30"/>
  <c r="HM297" i="30"/>
  <c r="FL296" i="30"/>
  <c r="BT298" i="30"/>
  <c r="BU298" i="30" s="1"/>
  <c r="BF293" i="30"/>
  <c r="BF297" i="30"/>
  <c r="CN299" i="30"/>
  <c r="CJ299" i="30"/>
  <c r="BF299" i="30"/>
  <c r="AK21" i="30"/>
  <c r="AT57" i="30"/>
  <c r="AT67" i="30"/>
  <c r="AK120" i="30"/>
  <c r="DU139" i="30"/>
  <c r="DV139" i="30" s="1"/>
  <c r="AK154" i="30"/>
  <c r="DJ173" i="30"/>
  <c r="DK173" i="30"/>
  <c r="AN213" i="30"/>
  <c r="CQ230" i="30"/>
  <c r="CP230" i="30"/>
  <c r="AN248" i="30"/>
  <c r="AN257" i="30"/>
  <c r="GL274" i="30"/>
  <c r="BT277" i="30"/>
  <c r="BU277" i="30" s="1"/>
  <c r="FW277" i="30"/>
  <c r="FX277" i="30" s="1"/>
  <c r="DU282" i="30"/>
  <c r="DV282" i="30" s="1"/>
  <c r="AJ282" i="30"/>
  <c r="AK282" i="30" s="1"/>
  <c r="BM283" i="30"/>
  <c r="BQ283" i="30"/>
  <c r="AR290" i="30"/>
  <c r="HD292" i="30"/>
  <c r="CP291" i="30"/>
  <c r="CQ291" i="30"/>
  <c r="CN293" i="30"/>
  <c r="CJ293" i="30"/>
  <c r="BS293" i="30"/>
  <c r="BT293" i="30"/>
  <c r="DU299" i="30"/>
  <c r="DV299" i="30" s="1"/>
  <c r="DK299" i="30"/>
  <c r="DL299" i="30" s="1"/>
  <c r="EC301" i="30"/>
  <c r="CJ311" i="30"/>
  <c r="CN311" i="30"/>
  <c r="DJ312" i="30"/>
  <c r="DK312" i="30"/>
  <c r="FJ22" i="30"/>
  <c r="FL22" i="30" s="1"/>
  <c r="AT116" i="30"/>
  <c r="AT161" i="30"/>
  <c r="DK155" i="30"/>
  <c r="DJ155" i="30"/>
  <c r="AN202" i="30"/>
  <c r="CP220" i="30"/>
  <c r="CQ220" i="30"/>
  <c r="AN236" i="30"/>
  <c r="AR250" i="30"/>
  <c r="BZ282" i="30"/>
  <c r="HM283" i="30"/>
  <c r="CC283" i="30"/>
  <c r="BZ279" i="30"/>
  <c r="FX280" i="30"/>
  <c r="DQ279" i="30"/>
  <c r="AN284" i="30"/>
  <c r="HD288" i="30"/>
  <c r="CQ290" i="30"/>
  <c r="CR290" i="30" s="1"/>
  <c r="AT292" i="30"/>
  <c r="FX292" i="30"/>
  <c r="DK294" i="30"/>
  <c r="DL294" i="30" s="1"/>
  <c r="DU294" i="30"/>
  <c r="DV294" i="30" s="1"/>
  <c r="CC291" i="30"/>
  <c r="BQ294" i="30"/>
  <c r="BM294" i="30"/>
  <c r="DU296" i="30"/>
  <c r="DV296" i="30" s="1"/>
  <c r="BQ295" i="30"/>
  <c r="BM295" i="30"/>
  <c r="BF302" i="30"/>
  <c r="DU300" i="30"/>
  <c r="DV300" i="30" s="1"/>
  <c r="BQ301" i="30"/>
  <c r="BM301" i="30"/>
  <c r="CW302" i="30"/>
  <c r="FV302" i="30"/>
  <c r="FW302" i="30"/>
  <c r="BQ311" i="30"/>
  <c r="BM311" i="30"/>
  <c r="AK280" i="30"/>
  <c r="DK291" i="30"/>
  <c r="DJ291" i="30"/>
  <c r="DA309" i="30"/>
  <c r="CZ309" i="30"/>
  <c r="AN299" i="30"/>
  <c r="GU21" i="30"/>
  <c r="HD15" i="30"/>
  <c r="CN37" i="30"/>
  <c r="CJ37" i="30"/>
  <c r="CZ61" i="30"/>
  <c r="DA61" i="30"/>
  <c r="BQ19" i="30"/>
  <c r="BM19" i="30"/>
  <c r="GL20" i="30"/>
  <c r="CN39" i="30"/>
  <c r="CJ39" i="30"/>
  <c r="BT32" i="30"/>
  <c r="BU32" i="30" s="1"/>
  <c r="CZ55" i="30"/>
  <c r="DA55" i="30"/>
  <c r="CZ71" i="30"/>
  <c r="DA71" i="30"/>
  <c r="FL49" i="30"/>
  <c r="DT57" i="30"/>
  <c r="DU57" i="30"/>
  <c r="DT65" i="30"/>
  <c r="DT73" i="30"/>
  <c r="DU73" i="30"/>
  <c r="DT81" i="30"/>
  <c r="DU81" i="30"/>
  <c r="DK102" i="30"/>
  <c r="DJ102" i="30"/>
  <c r="DK118" i="30"/>
  <c r="DJ118" i="30"/>
  <c r="BQ56" i="30"/>
  <c r="BR56" i="30" s="1"/>
  <c r="BG56" i="30" s="1"/>
  <c r="BH56" i="30" s="1"/>
  <c r="BM56" i="30"/>
  <c r="BQ60" i="30"/>
  <c r="BM60" i="30"/>
  <c r="BQ64" i="30"/>
  <c r="BM64" i="30"/>
  <c r="BQ68" i="30"/>
  <c r="BM68" i="30"/>
  <c r="BQ72" i="30"/>
  <c r="BM72" i="30"/>
  <c r="BQ76" i="30"/>
  <c r="BR76" i="30" s="1"/>
  <c r="BM76" i="30"/>
  <c r="BQ80" i="30"/>
  <c r="BR80" i="30" s="1"/>
  <c r="BG80" i="30" s="1"/>
  <c r="BH80" i="30" s="1"/>
  <c r="BM80" i="30"/>
  <c r="BQ84" i="30"/>
  <c r="BM84" i="30"/>
  <c r="CN88" i="30"/>
  <c r="CJ88" i="30"/>
  <c r="CJ95" i="30"/>
  <c r="CN95" i="30"/>
  <c r="CO95" i="30" s="1"/>
  <c r="CD95" i="30" s="1"/>
  <c r="CE95" i="30" s="1"/>
  <c r="BF96" i="30"/>
  <c r="FZ123" i="30"/>
  <c r="GI123" i="30" s="1"/>
  <c r="GD123" i="30"/>
  <c r="CZ126" i="30"/>
  <c r="DA126" i="30"/>
  <c r="CC94" i="30"/>
  <c r="CN98" i="30"/>
  <c r="CJ98" i="30"/>
  <c r="CN129" i="30"/>
  <c r="CJ129" i="30"/>
  <c r="CN120" i="30"/>
  <c r="CJ120" i="30"/>
  <c r="CP130" i="30"/>
  <c r="CQ130" i="30"/>
  <c r="CN132" i="30"/>
  <c r="CO132" i="30" s="1"/>
  <c r="CD132" i="30" s="1"/>
  <c r="CJ132" i="30"/>
  <c r="CQ152" i="30"/>
  <c r="CR152" i="30" s="1"/>
  <c r="DK144" i="30"/>
  <c r="DJ144" i="30"/>
  <c r="BQ136" i="30"/>
  <c r="BM136" i="30"/>
  <c r="BT146" i="30"/>
  <c r="BS146" i="30"/>
  <c r="BQ161" i="30"/>
  <c r="BM161" i="30"/>
  <c r="CN169" i="30"/>
  <c r="CJ169" i="30"/>
  <c r="CC173" i="30"/>
  <c r="CN159" i="30"/>
  <c r="CJ159" i="30"/>
  <c r="CN166" i="30"/>
  <c r="CO166" i="30" s="1"/>
  <c r="CJ166" i="30"/>
  <c r="CN174" i="30"/>
  <c r="CJ174" i="30"/>
  <c r="DU153" i="30"/>
  <c r="DT153" i="30"/>
  <c r="BQ155" i="30"/>
  <c r="BM155" i="30"/>
  <c r="BF169" i="30"/>
  <c r="CN203" i="30"/>
  <c r="CJ203" i="30"/>
  <c r="GL208" i="30"/>
  <c r="BQ194" i="30"/>
  <c r="BM194" i="30"/>
  <c r="BQ202" i="30"/>
  <c r="BM202" i="30"/>
  <c r="FZ212" i="30"/>
  <c r="GI212" i="30" s="1"/>
  <c r="GD212" i="30"/>
  <c r="GL206" i="30"/>
  <c r="FZ214" i="30"/>
  <c r="GI214" i="30" s="1"/>
  <c r="GD214" i="30"/>
  <c r="BS185" i="30"/>
  <c r="BT185" i="30"/>
  <c r="BF187" i="30"/>
  <c r="BS189" i="30"/>
  <c r="BT189" i="30"/>
  <c r="DT191" i="30"/>
  <c r="DU191" i="30"/>
  <c r="BS197" i="30"/>
  <c r="BT197" i="30"/>
  <c r="DT199" i="30"/>
  <c r="DU199" i="30"/>
  <c r="DA203" i="30"/>
  <c r="BF212" i="30"/>
  <c r="X225" i="30"/>
  <c r="CD230" i="30"/>
  <c r="CC230" i="30"/>
  <c r="BQ217" i="30"/>
  <c r="BM217" i="30"/>
  <c r="DT229" i="30"/>
  <c r="DU229" i="30"/>
  <c r="FV221" i="30"/>
  <c r="FW221" i="30"/>
  <c r="CC231" i="30"/>
  <c r="CP235" i="30"/>
  <c r="CQ235" i="30"/>
  <c r="DA229" i="30"/>
  <c r="CZ229" i="30"/>
  <c r="BQ235" i="30"/>
  <c r="BM235" i="30"/>
  <c r="DT239" i="30"/>
  <c r="DU239" i="30"/>
  <c r="CN253" i="30"/>
  <c r="CJ253" i="30"/>
  <c r="BQ243" i="30"/>
  <c r="BM243" i="30"/>
  <c r="CC249" i="30"/>
  <c r="FV255" i="30"/>
  <c r="FW255" i="30"/>
  <c r="DK265" i="30"/>
  <c r="DJ265" i="30"/>
  <c r="CN271" i="30"/>
  <c r="CJ271" i="30"/>
  <c r="CN277" i="30"/>
  <c r="CO277" i="30" s="1"/>
  <c r="CJ277" i="30"/>
  <c r="DK278" i="30"/>
  <c r="DJ278" i="30"/>
  <c r="AJ43" i="30"/>
  <c r="AI43" i="30"/>
  <c r="DJ27" i="30"/>
  <c r="DK27" i="30"/>
  <c r="FL19" i="30"/>
  <c r="BQ16" i="30"/>
  <c r="BM16" i="30"/>
  <c r="GL19" i="30"/>
  <c r="GL43" i="30"/>
  <c r="BQ15" i="30"/>
  <c r="BM15" i="30"/>
  <c r="FZ40" i="30"/>
  <c r="GI40" i="30" s="1"/>
  <c r="GD40" i="30"/>
  <c r="CN54" i="30"/>
  <c r="CJ54" i="30"/>
  <c r="CZ81" i="30"/>
  <c r="DA81" i="30"/>
  <c r="CN16" i="30"/>
  <c r="CJ16" i="30"/>
  <c r="BT23" i="30"/>
  <c r="BU23" i="30" s="1"/>
  <c r="BF33" i="30"/>
  <c r="CJ46" i="30"/>
  <c r="CN46" i="30"/>
  <c r="CO46" i="30" s="1"/>
  <c r="CD46" i="30" s="1"/>
  <c r="CE46" i="30" s="1"/>
  <c r="GL48" i="30"/>
  <c r="AJ90" i="30"/>
  <c r="AI90" i="30"/>
  <c r="DU51" i="30"/>
  <c r="DT51" i="30"/>
  <c r="DU54" i="30"/>
  <c r="DV54" i="30" s="1"/>
  <c r="BF55" i="30"/>
  <c r="BQ63" i="30"/>
  <c r="BM63" i="30"/>
  <c r="FZ64" i="30"/>
  <c r="GI64" i="30" s="1"/>
  <c r="GD64" i="30"/>
  <c r="BT69" i="30"/>
  <c r="BS69" i="30"/>
  <c r="BQ71" i="30"/>
  <c r="BM71" i="30"/>
  <c r="FZ72" i="30"/>
  <c r="GI72" i="30" s="1"/>
  <c r="GD72" i="30"/>
  <c r="BF75" i="30"/>
  <c r="BF83" i="30"/>
  <c r="BF85" i="30"/>
  <c r="CC55" i="30"/>
  <c r="CC63" i="30"/>
  <c r="CC71" i="30"/>
  <c r="CC79" i="30"/>
  <c r="GU84" i="30"/>
  <c r="CC56" i="30"/>
  <c r="CC64" i="30"/>
  <c r="CC72" i="30"/>
  <c r="CC80" i="30"/>
  <c r="BT93" i="30"/>
  <c r="BU93" i="30" s="1"/>
  <c r="BF88" i="30"/>
  <c r="FZ99" i="30"/>
  <c r="GI99" i="30" s="1"/>
  <c r="GD99" i="30"/>
  <c r="BS104" i="30"/>
  <c r="BT104" i="30"/>
  <c r="BQ106" i="30"/>
  <c r="BR106" i="30" s="1"/>
  <c r="BG106" i="30" s="1"/>
  <c r="BH106" i="30" s="1"/>
  <c r="BM106" i="30"/>
  <c r="FZ107" i="30"/>
  <c r="GI107" i="30" s="1"/>
  <c r="GD107" i="30"/>
  <c r="BF118" i="30"/>
  <c r="DU119" i="30"/>
  <c r="DV119" i="30" s="1"/>
  <c r="CN121" i="30"/>
  <c r="CK121" i="30"/>
  <c r="CJ121" i="30"/>
  <c r="CN123" i="30"/>
  <c r="CJ123" i="30"/>
  <c r="CN124" i="30"/>
  <c r="CJ124" i="30"/>
  <c r="AI131" i="30"/>
  <c r="AK131" i="30" s="1"/>
  <c r="CN126" i="30"/>
  <c r="CJ126" i="30"/>
  <c r="CN152" i="30"/>
  <c r="CJ152" i="30"/>
  <c r="FU156" i="30"/>
  <c r="FK156" i="30" s="1"/>
  <c r="FL156" i="30" s="1"/>
  <c r="BS139" i="30"/>
  <c r="BT139" i="30"/>
  <c r="BS144" i="30"/>
  <c r="BT144" i="30"/>
  <c r="CP157" i="30"/>
  <c r="CQ157" i="30"/>
  <c r="GU167" i="30"/>
  <c r="CN171" i="30"/>
  <c r="CJ171" i="30"/>
  <c r="GU173" i="30"/>
  <c r="BQ160" i="30"/>
  <c r="BM160" i="30"/>
  <c r="BQ149" i="30"/>
  <c r="BM149" i="30"/>
  <c r="BT153" i="30"/>
  <c r="BF157" i="30"/>
  <c r="CZ181" i="30"/>
  <c r="DA181" i="30"/>
  <c r="AJ197" i="30"/>
  <c r="AI197" i="30"/>
  <c r="CN185" i="30"/>
  <c r="CJ185" i="30"/>
  <c r="FX186" i="30"/>
  <c r="CN211" i="30"/>
  <c r="CJ211" i="30"/>
  <c r="HD219" i="30"/>
  <c r="DU201" i="30"/>
  <c r="DT201" i="30"/>
  <c r="HD203" i="30"/>
  <c r="BQ210" i="30"/>
  <c r="BM210" i="30"/>
  <c r="BQ214" i="30"/>
  <c r="BM214" i="30"/>
  <c r="FZ217" i="30"/>
  <c r="GI217" i="30" s="1"/>
  <c r="GD217" i="30"/>
  <c r="DJ223" i="30"/>
  <c r="DK223" i="30"/>
  <c r="CC216" i="30"/>
  <c r="BQ230" i="30"/>
  <c r="BM230" i="30"/>
  <c r="CC213" i="30"/>
  <c r="FV222" i="30"/>
  <c r="FW222" i="30"/>
  <c r="BS230" i="30"/>
  <c r="BT230" i="30"/>
  <c r="FX234" i="30"/>
  <c r="AJ240" i="30"/>
  <c r="AK240" i="30" s="1"/>
  <c r="AI242" i="30"/>
  <c r="CP243" i="30"/>
  <c r="CQ243" i="30"/>
  <c r="CN242" i="30"/>
  <c r="CJ242" i="30"/>
  <c r="DA245" i="30"/>
  <c r="DB245" i="30" s="1"/>
  <c r="CN245" i="30"/>
  <c r="CJ245" i="30"/>
  <c r="CP259" i="30"/>
  <c r="CQ259" i="30"/>
  <c r="BF255" i="30"/>
  <c r="CN267" i="30"/>
  <c r="CJ267" i="30"/>
  <c r="CN270" i="30"/>
  <c r="CO270" i="30" s="1"/>
  <c r="CJ270" i="30"/>
  <c r="FW42" i="30"/>
  <c r="FX42" i="30" s="1"/>
  <c r="CC45" i="30"/>
  <c r="BQ54" i="30"/>
  <c r="BM54" i="30"/>
  <c r="BQ21" i="30"/>
  <c r="BM21" i="30"/>
  <c r="BQ25" i="30"/>
  <c r="BM25" i="30"/>
  <c r="FX26" i="30"/>
  <c r="BQ32" i="30"/>
  <c r="BM32" i="30"/>
  <c r="FL40" i="30"/>
  <c r="CJ50" i="30"/>
  <c r="CN50" i="30"/>
  <c r="CO50" i="30" s="1"/>
  <c r="CD50" i="30" s="1"/>
  <c r="CE50" i="30" s="1"/>
  <c r="CZ73" i="30"/>
  <c r="DA73" i="30"/>
  <c r="DU27" i="30"/>
  <c r="DV27" i="30" s="1"/>
  <c r="DT31" i="30"/>
  <c r="DU31" i="30"/>
  <c r="DK34" i="30"/>
  <c r="DL34" i="30" s="1"/>
  <c r="DT35" i="30"/>
  <c r="DU35" i="30"/>
  <c r="BS43" i="30"/>
  <c r="BT43" i="30"/>
  <c r="GL60" i="30"/>
  <c r="DT67" i="30"/>
  <c r="DU67" i="30"/>
  <c r="GL76" i="30"/>
  <c r="DT83" i="30"/>
  <c r="DU83" i="30"/>
  <c r="CC53" i="30"/>
  <c r="CN61" i="30"/>
  <c r="CJ61" i="30"/>
  <c r="GU80" i="30"/>
  <c r="CN92" i="30"/>
  <c r="CJ92" i="30"/>
  <c r="CZ88" i="30"/>
  <c r="DA88" i="30"/>
  <c r="BS88" i="30"/>
  <c r="BT88" i="30"/>
  <c r="DK121" i="30"/>
  <c r="DL121" i="30" s="1"/>
  <c r="CN99" i="30"/>
  <c r="CJ99" i="30"/>
  <c r="CN103" i="30"/>
  <c r="CJ103" i="30"/>
  <c r="CN107" i="30"/>
  <c r="CJ107" i="30"/>
  <c r="CN111" i="30"/>
  <c r="CJ111" i="30"/>
  <c r="CN115" i="30"/>
  <c r="CJ115" i="30"/>
  <c r="CN119" i="30"/>
  <c r="CJ119" i="30"/>
  <c r="DK122" i="30"/>
  <c r="DL122" i="30" s="1"/>
  <c r="CC130" i="30"/>
  <c r="DJ128" i="30"/>
  <c r="FK139" i="30"/>
  <c r="FL139" i="30" s="1"/>
  <c r="CC141" i="30"/>
  <c r="AI167" i="30"/>
  <c r="AJ167" i="30"/>
  <c r="BF132" i="30"/>
  <c r="AI136" i="30"/>
  <c r="AJ136" i="30"/>
  <c r="GU149" i="30"/>
  <c r="CC167" i="30"/>
  <c r="FX154" i="30"/>
  <c r="BQ168" i="30"/>
  <c r="BR168" i="30" s="1"/>
  <c r="BG168" i="30" s="1"/>
  <c r="BH168" i="30" s="1"/>
  <c r="BM168" i="30"/>
  <c r="AJ193" i="30"/>
  <c r="AI193" i="30"/>
  <c r="CN170" i="30"/>
  <c r="CO170" i="30" s="1"/>
  <c r="CD170" i="30" s="1"/>
  <c r="CE170" i="30" s="1"/>
  <c r="CJ170" i="30"/>
  <c r="AI184" i="30"/>
  <c r="AK184" i="30" s="1"/>
  <c r="CN162" i="30"/>
  <c r="CJ162" i="30"/>
  <c r="CC183" i="30"/>
  <c r="FZ206" i="30"/>
  <c r="GI206" i="30" s="1"/>
  <c r="GD206" i="30"/>
  <c r="DA210" i="30"/>
  <c r="DB210" i="30" s="1"/>
  <c r="X219" i="30"/>
  <c r="CC196" i="30"/>
  <c r="FZ208" i="30"/>
  <c r="GI208" i="30" s="1"/>
  <c r="GD208" i="30"/>
  <c r="AS221" i="30"/>
  <c r="AM221" i="30"/>
  <c r="AQ221" i="30" s="1"/>
  <c r="BF181" i="30"/>
  <c r="BF185" i="30"/>
  <c r="BS187" i="30"/>
  <c r="BT187" i="30"/>
  <c r="BF189" i="30"/>
  <c r="DT195" i="30"/>
  <c r="DU195" i="30"/>
  <c r="FX199" i="30"/>
  <c r="FW200" i="30"/>
  <c r="AC220" i="30"/>
  <c r="AH220" i="30"/>
  <c r="CD224" i="30"/>
  <c r="CC224" i="30"/>
  <c r="CQ205" i="30"/>
  <c r="CR205" i="30" s="1"/>
  <c r="DT212" i="30"/>
  <c r="DU212" i="30"/>
  <c r="FZ215" i="30"/>
  <c r="GI215" i="30" s="1"/>
  <c r="GD215" i="30"/>
  <c r="DK218" i="30"/>
  <c r="DL218" i="30" s="1"/>
  <c r="X228" i="30"/>
  <c r="BQ213" i="30"/>
  <c r="BM213" i="30"/>
  <c r="BF228" i="30"/>
  <c r="CP231" i="30"/>
  <c r="FW236" i="30"/>
  <c r="FX236" i="30" s="1"/>
  <c r="DT241" i="30"/>
  <c r="DU241" i="30"/>
  <c r="BQ232" i="30"/>
  <c r="BM232" i="30"/>
  <c r="BQ238" i="30"/>
  <c r="BM238" i="30"/>
  <c r="FJ230" i="30"/>
  <c r="FK230" i="30"/>
  <c r="BS233" i="30"/>
  <c r="BT233" i="30"/>
  <c r="DK234" i="30"/>
  <c r="DL234" i="30" s="1"/>
  <c r="GL234" i="30"/>
  <c r="BQ246" i="30"/>
  <c r="BM246" i="30"/>
  <c r="FK247" i="30"/>
  <c r="FJ247" i="30"/>
  <c r="CK243" i="30"/>
  <c r="CN246" i="30"/>
  <c r="CJ246" i="30"/>
  <c r="DU254" i="30"/>
  <c r="DT254" i="30"/>
  <c r="BF247" i="30"/>
  <c r="CC259" i="30"/>
  <c r="AT251" i="30"/>
  <c r="AJ251" i="30" s="1"/>
  <c r="AK251" i="30" s="1"/>
  <c r="CN268" i="30"/>
  <c r="CO268" i="30" s="1"/>
  <c r="CD268" i="30" s="1"/>
  <c r="CE268" i="30" s="1"/>
  <c r="CJ268" i="30"/>
  <c r="FZ261" i="30"/>
  <c r="GI261" i="30" s="1"/>
  <c r="GD261" i="30"/>
  <c r="BQ262" i="30"/>
  <c r="BM262" i="30"/>
  <c r="CN262" i="30"/>
  <c r="CJ262" i="30"/>
  <c r="AK279" i="30"/>
  <c r="BT271" i="30"/>
  <c r="BU271" i="30" s="1"/>
  <c r="FZ275" i="30"/>
  <c r="GI275" i="30" s="1"/>
  <c r="GD275" i="30"/>
  <c r="BQ274" i="30"/>
  <c r="BM274" i="30"/>
  <c r="DA289" i="30"/>
  <c r="DK289" i="30"/>
  <c r="GL284" i="30"/>
  <c r="CN19" i="30"/>
  <c r="CJ19" i="30"/>
  <c r="FX46" i="30"/>
  <c r="BQ20" i="30"/>
  <c r="BM20" i="30"/>
  <c r="GL21" i="30"/>
  <c r="GL24" i="30"/>
  <c r="BT41" i="30"/>
  <c r="BU41" i="30" s="1"/>
  <c r="GL46" i="30"/>
  <c r="HM65" i="30"/>
  <c r="HM81" i="30"/>
  <c r="CN25" i="30"/>
  <c r="CJ25" i="30"/>
  <c r="CC26" i="30"/>
  <c r="CN41" i="30"/>
  <c r="CO41" i="30" s="1"/>
  <c r="CJ41" i="30"/>
  <c r="DK21" i="30"/>
  <c r="DL21" i="30" s="1"/>
  <c r="BQ31" i="30"/>
  <c r="BM31" i="30"/>
  <c r="BM41" i="30"/>
  <c r="BQ41" i="30"/>
  <c r="BF45" i="30"/>
  <c r="FX51" i="30"/>
  <c r="BT55" i="30"/>
  <c r="BS55" i="30"/>
  <c r="BF61" i="30"/>
  <c r="AI63" i="30"/>
  <c r="AJ63" i="30"/>
  <c r="BF65" i="30"/>
  <c r="DA66" i="30"/>
  <c r="DB66" i="30" s="1"/>
  <c r="BT74" i="30"/>
  <c r="BU74" i="30" s="1"/>
  <c r="BS85" i="30"/>
  <c r="BT85" i="30"/>
  <c r="CN59" i="30"/>
  <c r="CJ59" i="30"/>
  <c r="CN67" i="30"/>
  <c r="CJ67" i="30"/>
  <c r="CN75" i="30"/>
  <c r="CJ75" i="30"/>
  <c r="CN83" i="30"/>
  <c r="CJ83" i="30"/>
  <c r="FW91" i="30"/>
  <c r="DU91" i="30"/>
  <c r="DV91" i="30" s="1"/>
  <c r="FZ95" i="30"/>
  <c r="GI95" i="30" s="1"/>
  <c r="GD95" i="30"/>
  <c r="BF94" i="30"/>
  <c r="BT101" i="30"/>
  <c r="BU101" i="30" s="1"/>
  <c r="BS102" i="30"/>
  <c r="BT102" i="30"/>
  <c r="CQ105" i="30"/>
  <c r="CR105" i="30" s="1"/>
  <c r="BQ108" i="30"/>
  <c r="BM108" i="30"/>
  <c r="DK109" i="30"/>
  <c r="DL109" i="30" s="1"/>
  <c r="FZ109" i="30"/>
  <c r="GI109" i="30" s="1"/>
  <c r="GD109" i="30"/>
  <c r="BF112" i="30"/>
  <c r="BT117" i="30"/>
  <c r="BU117" i="30" s="1"/>
  <c r="CJ122" i="30"/>
  <c r="CN122" i="30"/>
  <c r="BQ124" i="30"/>
  <c r="BR124" i="30" s="1"/>
  <c r="BG124" i="30" s="1"/>
  <c r="BH124" i="30" s="1"/>
  <c r="BM124" i="30"/>
  <c r="CN100" i="30"/>
  <c r="CJ100" i="30"/>
  <c r="CC106" i="30"/>
  <c r="CN108" i="30"/>
  <c r="CJ108" i="30"/>
  <c r="CC114" i="30"/>
  <c r="CN116" i="30"/>
  <c r="CJ116" i="30"/>
  <c r="DU124" i="30"/>
  <c r="CQ125" i="30"/>
  <c r="CR125" i="30" s="1"/>
  <c r="FZ129" i="30"/>
  <c r="GI129" i="30" s="1"/>
  <c r="GD129" i="30"/>
  <c r="CN142" i="30"/>
  <c r="CJ142" i="30"/>
  <c r="AJ181" i="30"/>
  <c r="AI181" i="30"/>
  <c r="FV139" i="30"/>
  <c r="FW139" i="30"/>
  <c r="DJ132" i="30"/>
  <c r="DK132" i="30"/>
  <c r="CC135" i="30"/>
  <c r="AT141" i="30"/>
  <c r="CN148" i="30"/>
  <c r="CJ148" i="30"/>
  <c r="AI150" i="30"/>
  <c r="BQ128" i="30"/>
  <c r="BM128" i="30"/>
  <c r="BQ130" i="30"/>
  <c r="BM130" i="30"/>
  <c r="AJ133" i="30"/>
  <c r="AK133" i="30" s="1"/>
  <c r="CC151" i="30"/>
  <c r="CC153" i="30"/>
  <c r="CN157" i="30"/>
  <c r="CJ157" i="30"/>
  <c r="CK157" i="30"/>
  <c r="BQ163" i="30"/>
  <c r="BM163" i="30"/>
  <c r="FZ184" i="30"/>
  <c r="GI184" i="30" s="1"/>
  <c r="GD184" i="30"/>
  <c r="AJ185" i="30"/>
  <c r="AI185" i="30"/>
  <c r="CC172" i="30"/>
  <c r="BT182" i="30"/>
  <c r="BU182" i="30" s="1"/>
  <c r="BT149" i="30"/>
  <c r="BS149" i="30"/>
  <c r="BF153" i="30"/>
  <c r="CN164" i="30"/>
  <c r="CJ164" i="30"/>
  <c r="BQ167" i="30"/>
  <c r="BM167" i="30"/>
  <c r="BT171" i="30"/>
  <c r="BS171" i="30"/>
  <c r="DT173" i="30"/>
  <c r="CN184" i="30"/>
  <c r="CO184" i="30" s="1"/>
  <c r="CD184" i="30" s="1"/>
  <c r="CJ184" i="30"/>
  <c r="CN181" i="30"/>
  <c r="CJ181" i="30"/>
  <c r="BQ211" i="30"/>
  <c r="BM211" i="30"/>
  <c r="AI219" i="30"/>
  <c r="DT222" i="30"/>
  <c r="DU222" i="30"/>
  <c r="CP224" i="30"/>
  <c r="CQ224" i="30"/>
  <c r="AM204" i="30"/>
  <c r="AQ204" i="30" s="1"/>
  <c r="AS204" i="30"/>
  <c r="CN198" i="30"/>
  <c r="CJ198" i="30"/>
  <c r="FZ204" i="30"/>
  <c r="GI204" i="30" s="1"/>
  <c r="GD204" i="30"/>
  <c r="DT181" i="30"/>
  <c r="DU181" i="30"/>
  <c r="FX187" i="30"/>
  <c r="BF191" i="30"/>
  <c r="DK194" i="30"/>
  <c r="DL194" i="30" s="1"/>
  <c r="FK202" i="30"/>
  <c r="BT202" i="30"/>
  <c r="BU202" i="30" s="1"/>
  <c r="BF203" i="30"/>
  <c r="AS224" i="30"/>
  <c r="AM224" i="30"/>
  <c r="AQ224" i="30" s="1"/>
  <c r="X230" i="30"/>
  <c r="BQ206" i="30"/>
  <c r="BR206" i="30" s="1"/>
  <c r="BG206" i="30" s="1"/>
  <c r="BH206" i="30" s="1"/>
  <c r="BM206" i="30"/>
  <c r="BT211" i="30"/>
  <c r="BU211" i="30" s="1"/>
  <c r="FW211" i="30"/>
  <c r="FX211" i="30" s="1"/>
  <c r="GL215" i="30"/>
  <c r="DA218" i="30"/>
  <c r="DB218" i="30" s="1"/>
  <c r="FK226" i="30"/>
  <c r="FK218" i="30"/>
  <c r="FL218" i="30" s="1"/>
  <c r="BQ229" i="30"/>
  <c r="BM229" i="30"/>
  <c r="FV220" i="30"/>
  <c r="FW220" i="30"/>
  <c r="FV224" i="30"/>
  <c r="FW224" i="30"/>
  <c r="CC233" i="30"/>
  <c r="CC234" i="30"/>
  <c r="FJ229" i="30"/>
  <c r="FK229" i="30"/>
  <c r="CZ230" i="30"/>
  <c r="DA230" i="30"/>
  <c r="BT231" i="30"/>
  <c r="BU231" i="30" s="1"/>
  <c r="AJ232" i="30"/>
  <c r="AK232" i="30" s="1"/>
  <c r="CN237" i="30"/>
  <c r="CJ237" i="30"/>
  <c r="BF237" i="30"/>
  <c r="BN243" i="30"/>
  <c r="FW253" i="30"/>
  <c r="FX253" i="30" s="1"/>
  <c r="GL244" i="30"/>
  <c r="AI249" i="30"/>
  <c r="AJ249" i="30"/>
  <c r="DT249" i="30"/>
  <c r="DU249" i="30"/>
  <c r="FK242" i="30"/>
  <c r="FL242" i="30" s="1"/>
  <c r="BT242" i="30"/>
  <c r="BU242" i="30" s="1"/>
  <c r="DU252" i="30"/>
  <c r="DV252" i="30" s="1"/>
  <c r="BQ252" i="30"/>
  <c r="BM252" i="30"/>
  <c r="DU257" i="30"/>
  <c r="DT257" i="30"/>
  <c r="CC265" i="30"/>
  <c r="GL261" i="30"/>
  <c r="CN260" i="30"/>
  <c r="CJ260" i="30"/>
  <c r="FW270" i="30"/>
  <c r="FX270" i="30" s="1"/>
  <c r="CN269" i="30"/>
  <c r="CO269" i="30" s="1"/>
  <c r="CD269" i="30" s="1"/>
  <c r="CE269" i="30" s="1"/>
  <c r="CJ269" i="30"/>
  <c r="CQ276" i="30"/>
  <c r="CR276" i="30" s="1"/>
  <c r="BQ272" i="30"/>
  <c r="BM272" i="30"/>
  <c r="CN272" i="30"/>
  <c r="CJ272" i="30"/>
  <c r="AI278" i="30"/>
  <c r="BQ279" i="30"/>
  <c r="BM279" i="30"/>
  <c r="CZ104" i="30"/>
  <c r="DA104" i="30"/>
  <c r="DK151" i="30"/>
  <c r="DJ151" i="30"/>
  <c r="DK191" i="30"/>
  <c r="DJ191" i="30"/>
  <c r="DJ195" i="30"/>
  <c r="DK195" i="30"/>
  <c r="BS228" i="30"/>
  <c r="BT228" i="30"/>
  <c r="CP281" i="30"/>
  <c r="CQ281" i="30"/>
  <c r="CZ284" i="30"/>
  <c r="DA284" i="30"/>
  <c r="DU288" i="30"/>
  <c r="DV288" i="30" s="1"/>
  <c r="DK285" i="30"/>
  <c r="DL285" i="30" s="1"/>
  <c r="AJ285" i="30"/>
  <c r="AK285" i="30" s="1"/>
  <c r="CN295" i="30"/>
  <c r="CJ295" i="30"/>
  <c r="CN298" i="30"/>
  <c r="CJ298" i="30"/>
  <c r="BM300" i="30"/>
  <c r="BQ300" i="30"/>
  <c r="FZ300" i="30"/>
  <c r="GI300" i="30" s="1"/>
  <c r="GD300" i="30"/>
  <c r="CN302" i="30"/>
  <c r="CJ302" i="30"/>
  <c r="BQ314" i="30"/>
  <c r="BM314" i="30"/>
  <c r="DK43" i="30"/>
  <c r="DJ43" i="30"/>
  <c r="DK90" i="30"/>
  <c r="DJ90" i="30"/>
  <c r="DA114" i="30"/>
  <c r="CZ114" i="30"/>
  <c r="AI157" i="30"/>
  <c r="DK169" i="30"/>
  <c r="DJ169" i="30"/>
  <c r="FJ188" i="30"/>
  <c r="FL188" i="30" s="1"/>
  <c r="X224" i="30"/>
  <c r="BN246" i="30"/>
  <c r="CC284" i="30"/>
  <c r="CD284" i="30"/>
  <c r="FX285" i="30"/>
  <c r="HM286" i="30"/>
  <c r="CQ298" i="30"/>
  <c r="CR298" i="30" s="1"/>
  <c r="AS313" i="30"/>
  <c r="AN313" i="30"/>
  <c r="AP313" i="30" s="1"/>
  <c r="AO313" i="30" s="1"/>
  <c r="AM313" i="30"/>
  <c r="AQ313" i="30" s="1"/>
  <c r="DU309" i="30"/>
  <c r="DT309" i="30"/>
  <c r="AI35" i="30"/>
  <c r="DK45" i="30"/>
  <c r="DJ45" i="30"/>
  <c r="AI104" i="30"/>
  <c r="CZ112" i="30"/>
  <c r="DA112" i="30"/>
  <c r="AK152" i="30"/>
  <c r="FL141" i="30"/>
  <c r="DK167" i="30"/>
  <c r="DJ167" i="30"/>
  <c r="AV221" i="30"/>
  <c r="AU221" i="30"/>
  <c r="DK239" i="30"/>
  <c r="DJ239" i="30"/>
  <c r="DU277" i="30"/>
  <c r="DV277" i="30" s="1"/>
  <c r="DK277" i="30"/>
  <c r="DL277" i="30" s="1"/>
  <c r="DA282" i="30"/>
  <c r="DB282" i="30" s="1"/>
  <c r="BF283" i="30"/>
  <c r="FW289" i="30"/>
  <c r="FX289" i="30" s="1"/>
  <c r="DK297" i="30"/>
  <c r="DL297" i="30" s="1"/>
  <c r="FZ298" i="30"/>
  <c r="GI298" i="30" s="1"/>
  <c r="GD298" i="30"/>
  <c r="AS302" i="30"/>
  <c r="AM302" i="30"/>
  <c r="AQ302" i="30" s="1"/>
  <c r="AI37" i="30"/>
  <c r="AK19" i="30"/>
  <c r="AI55" i="30"/>
  <c r="AI69" i="30"/>
  <c r="AT85" i="30"/>
  <c r="AT106" i="30"/>
  <c r="DA106" i="30"/>
  <c r="CZ106" i="30"/>
  <c r="DA161" i="30"/>
  <c r="DB161" i="30" s="1"/>
  <c r="X223" i="30"/>
  <c r="BS225" i="30"/>
  <c r="BT225" i="30"/>
  <c r="FJ232" i="30"/>
  <c r="FL232" i="30" s="1"/>
  <c r="GL287" i="30"/>
  <c r="BQ284" i="30"/>
  <c r="BM284" i="30"/>
  <c r="DA290" i="30"/>
  <c r="DB290" i="30" s="1"/>
  <c r="FK294" i="30"/>
  <c r="FL294" i="30" s="1"/>
  <c r="AJ294" i="30"/>
  <c r="AK294" i="30" s="1"/>
  <c r="BQ292" i="30"/>
  <c r="BM292" i="30"/>
  <c r="AJ296" i="30"/>
  <c r="AK296" i="30" s="1"/>
  <c r="AJ300" i="30"/>
  <c r="AK300" i="30" s="1"/>
  <c r="DJ302" i="30"/>
  <c r="DK302" i="30"/>
  <c r="HD309" i="30"/>
  <c r="DK29" i="30"/>
  <c r="DJ29" i="30"/>
  <c r="CN22" i="30"/>
  <c r="CJ22" i="30"/>
  <c r="CC29" i="30"/>
  <c r="AR70" i="30"/>
  <c r="FU32" i="30"/>
  <c r="FK32" i="30" s="1"/>
  <c r="FL32" i="30" s="1"/>
  <c r="DG46" i="30"/>
  <c r="CN47" i="30"/>
  <c r="CJ47" i="30"/>
  <c r="AI15" i="30"/>
  <c r="AN17" i="30"/>
  <c r="CN28" i="30"/>
  <c r="CJ28" i="30"/>
  <c r="CZ57" i="30"/>
  <c r="DA57" i="30"/>
  <c r="DG19" i="30"/>
  <c r="BZ27" i="30"/>
  <c r="BZ31" i="30"/>
  <c r="EC39" i="30"/>
  <c r="DT43" i="30"/>
  <c r="DU43" i="30"/>
  <c r="BF51" i="30"/>
  <c r="GL62" i="30"/>
  <c r="GL70" i="30"/>
  <c r="GL78" i="30"/>
  <c r="CW91" i="30"/>
  <c r="EC95" i="30"/>
  <c r="CN97" i="30"/>
  <c r="CO97" i="30" s="1"/>
  <c r="CJ97" i="30"/>
  <c r="GU60" i="30"/>
  <c r="GU68" i="30"/>
  <c r="GU76" i="30"/>
  <c r="GL88" i="30"/>
  <c r="CC88" i="30"/>
  <c r="EC104" i="30"/>
  <c r="EC112" i="30"/>
  <c r="CN94" i="30"/>
  <c r="CO94" i="30" s="1"/>
  <c r="CD94" i="30" s="1"/>
  <c r="CJ94" i="30"/>
  <c r="AT125" i="30"/>
  <c r="EC99" i="30"/>
  <c r="EC107" i="30"/>
  <c r="EC115" i="30"/>
  <c r="CJ131" i="30"/>
  <c r="CN131" i="30"/>
  <c r="EC150" i="30"/>
  <c r="FX137" i="30"/>
  <c r="CN133" i="30"/>
  <c r="CJ133" i="30"/>
  <c r="CK133" i="30"/>
  <c r="CW139" i="30"/>
  <c r="CW141" i="30"/>
  <c r="DK127" i="30"/>
  <c r="DL127" i="30" s="1"/>
  <c r="BF140" i="30"/>
  <c r="BF144" i="30"/>
  <c r="DQ148" i="30"/>
  <c r="EC163" i="30"/>
  <c r="CN173" i="30"/>
  <c r="CO173" i="30" s="1"/>
  <c r="CD173" i="30" s="1"/>
  <c r="CJ173" i="30"/>
  <c r="BQ156" i="30"/>
  <c r="BM156" i="30"/>
  <c r="EC160" i="30"/>
  <c r="EC164" i="30"/>
  <c r="CC166" i="30"/>
  <c r="BQ151" i="30"/>
  <c r="BM151" i="30"/>
  <c r="CW162" i="30"/>
  <c r="BQ169" i="30"/>
  <c r="BM169" i="30"/>
  <c r="EC182" i="30"/>
  <c r="CC203" i="30"/>
  <c r="BQ192" i="30"/>
  <c r="BR192" i="30" s="1"/>
  <c r="BM192" i="30"/>
  <c r="FX194" i="30"/>
  <c r="BQ200" i="30"/>
  <c r="BM200" i="30"/>
  <c r="CN200" i="30"/>
  <c r="CJ200" i="30"/>
  <c r="CW209" i="30"/>
  <c r="BZ183" i="30"/>
  <c r="BQ187" i="30"/>
  <c r="BM187" i="30"/>
  <c r="BF193" i="30"/>
  <c r="BF201" i="30"/>
  <c r="CW203" i="30"/>
  <c r="BQ204" i="30"/>
  <c r="BM204" i="30"/>
  <c r="BF216" i="30"/>
  <c r="AC225" i="30"/>
  <c r="AH225" i="30"/>
  <c r="Y225" i="30" s="1"/>
  <c r="BN217" i="30"/>
  <c r="FJ222" i="30"/>
  <c r="FK222" i="30"/>
  <c r="DG228" i="30"/>
  <c r="CN231" i="30"/>
  <c r="CJ231" i="30"/>
  <c r="CW240" i="30"/>
  <c r="DG240" i="30"/>
  <c r="DJ241" i="30"/>
  <c r="DK241" i="30"/>
  <c r="AR231" i="30"/>
  <c r="CN248" i="30"/>
  <c r="CJ248" i="30"/>
  <c r="CK248" i="30"/>
  <c r="DG243" i="30"/>
  <c r="BZ245" i="30"/>
  <c r="DK246" i="30"/>
  <c r="DL246" i="30" s="1"/>
  <c r="DQ248" i="30"/>
  <c r="CC254" i="30"/>
  <c r="AR247" i="30"/>
  <c r="CN249" i="30"/>
  <c r="CK249" i="30"/>
  <c r="CJ249" i="30"/>
  <c r="AR253" i="30"/>
  <c r="BS257" i="30"/>
  <c r="BT257" i="30"/>
  <c r="AR261" i="30"/>
  <c r="EC266" i="30"/>
  <c r="BF260" i="30"/>
  <c r="BQ264" i="30"/>
  <c r="BM264" i="30"/>
  <c r="BZ261" i="30"/>
  <c r="GL265" i="30"/>
  <c r="BZ267" i="30"/>
  <c r="FZ268" i="30"/>
  <c r="GI268" i="30" s="1"/>
  <c r="GD268" i="30"/>
  <c r="AI276" i="30"/>
  <c r="EC272" i="30"/>
  <c r="BQ276" i="30"/>
  <c r="BR276" i="30" s="1"/>
  <c r="BG276" i="30" s="1"/>
  <c r="BM276" i="30"/>
  <c r="CJ282" i="30"/>
  <c r="CN282" i="30"/>
  <c r="FI18" i="30"/>
  <c r="FA18" i="30" s="1"/>
  <c r="FB18" i="30" s="1"/>
  <c r="EO18" i="30"/>
  <c r="EG18" i="30" s="1"/>
  <c r="EH18" i="30" s="1"/>
  <c r="CP27" i="30"/>
  <c r="CQ27" i="30"/>
  <c r="CZ45" i="30"/>
  <c r="DA45" i="30"/>
  <c r="DK51" i="30"/>
  <c r="DJ51" i="30"/>
  <c r="AR53" i="30"/>
  <c r="AN23" i="30"/>
  <c r="CZ59" i="30"/>
  <c r="DA59" i="30"/>
  <c r="CZ75" i="30"/>
  <c r="DA75" i="30"/>
  <c r="GL50" i="30"/>
  <c r="DG15" i="30"/>
  <c r="DG26" i="30"/>
  <c r="BQ33" i="30"/>
  <c r="BM33" i="30"/>
  <c r="DG34" i="30"/>
  <c r="BQ47" i="30"/>
  <c r="BM47" i="30"/>
  <c r="BQ53" i="30"/>
  <c r="BM53" i="30"/>
  <c r="BQ55" i="30"/>
  <c r="BM55" i="30"/>
  <c r="FZ56" i="30"/>
  <c r="GI56" i="30" s="1"/>
  <c r="GD56" i="30"/>
  <c r="BF67" i="30"/>
  <c r="BT73" i="30"/>
  <c r="BU73" i="30" s="1"/>
  <c r="BQ75" i="30"/>
  <c r="BM75" i="30"/>
  <c r="DK76" i="30"/>
  <c r="DL76" i="30" s="1"/>
  <c r="FZ76" i="30"/>
  <c r="GI76" i="30" s="1"/>
  <c r="GD76" i="30"/>
  <c r="BT80" i="30"/>
  <c r="BU80" i="30" s="1"/>
  <c r="BS81" i="30"/>
  <c r="BT81" i="30"/>
  <c r="BQ83" i="30"/>
  <c r="BM83" i="30"/>
  <c r="FZ84" i="30"/>
  <c r="GI84" i="30" s="1"/>
  <c r="GD84" i="30"/>
  <c r="BQ85" i="30"/>
  <c r="BM85" i="30"/>
  <c r="CN90" i="30"/>
  <c r="CJ90" i="30"/>
  <c r="BM93" i="30"/>
  <c r="BQ93" i="30"/>
  <c r="CC51" i="30"/>
  <c r="CN55" i="30"/>
  <c r="CJ55" i="30"/>
  <c r="CN63" i="30"/>
  <c r="CJ63" i="30"/>
  <c r="CN71" i="30"/>
  <c r="CJ71" i="30"/>
  <c r="CN79" i="30"/>
  <c r="CJ79" i="30"/>
  <c r="CJ87" i="30"/>
  <c r="CN87" i="30"/>
  <c r="CO87" i="30" s="1"/>
  <c r="CD87" i="30" s="1"/>
  <c r="CE87" i="30" s="1"/>
  <c r="DG91" i="30"/>
  <c r="BZ62" i="30"/>
  <c r="BZ70" i="30"/>
  <c r="BZ78" i="30"/>
  <c r="AN92" i="30"/>
  <c r="CN56" i="30"/>
  <c r="CJ56" i="30"/>
  <c r="CN60" i="30"/>
  <c r="CJ60" i="30"/>
  <c r="CN64" i="30"/>
  <c r="CO64" i="30" s="1"/>
  <c r="CD64" i="30" s="1"/>
  <c r="CJ64" i="30"/>
  <c r="CN68" i="30"/>
  <c r="CO68" i="30" s="1"/>
  <c r="CJ68" i="30"/>
  <c r="CN72" i="30"/>
  <c r="CO72" i="30" s="1"/>
  <c r="CD72" i="30" s="1"/>
  <c r="CJ72" i="30"/>
  <c r="CN76" i="30"/>
  <c r="CO76" i="30" s="1"/>
  <c r="CD76" i="30" s="1"/>
  <c r="CE76" i="30" s="1"/>
  <c r="CJ76" i="30"/>
  <c r="CN80" i="30"/>
  <c r="CJ80" i="30"/>
  <c r="CN84" i="30"/>
  <c r="CJ84" i="30"/>
  <c r="CC91" i="30"/>
  <c r="AR97" i="30"/>
  <c r="CQ99" i="30"/>
  <c r="CR99" i="30" s="1"/>
  <c r="BF102" i="30"/>
  <c r="DU103" i="30"/>
  <c r="DV103" i="30" s="1"/>
  <c r="CQ107" i="30"/>
  <c r="CR107" i="30" s="1"/>
  <c r="BF110" i="30"/>
  <c r="DU111" i="30"/>
  <c r="DV111" i="30" s="1"/>
  <c r="AR112" i="30"/>
  <c r="BS116" i="30"/>
  <c r="BT116" i="30"/>
  <c r="BQ118" i="30"/>
  <c r="BM118" i="30"/>
  <c r="FZ119" i="30"/>
  <c r="GI119" i="30" s="1"/>
  <c r="GD119" i="30"/>
  <c r="GU124" i="30"/>
  <c r="BQ129" i="30"/>
  <c r="BM129" i="30"/>
  <c r="BQ131" i="30"/>
  <c r="BM131" i="30"/>
  <c r="BQ101" i="30"/>
  <c r="BM101" i="30"/>
  <c r="BQ105" i="30"/>
  <c r="BR105" i="30" s="1"/>
  <c r="BG105" i="30" s="1"/>
  <c r="BM105" i="30"/>
  <c r="BQ109" i="30"/>
  <c r="BM109" i="30"/>
  <c r="BQ113" i="30"/>
  <c r="BM113" i="30"/>
  <c r="BQ117" i="30"/>
  <c r="BR117" i="30" s="1"/>
  <c r="BG117" i="30" s="1"/>
  <c r="BM117" i="30"/>
  <c r="FL123" i="30"/>
  <c r="HM127" i="30"/>
  <c r="EC129" i="30"/>
  <c r="CC128" i="30"/>
  <c r="CC134" i="30"/>
  <c r="FZ152" i="30"/>
  <c r="GI152" i="30" s="1"/>
  <c r="GD152" i="30"/>
  <c r="CC152" i="30"/>
  <c r="CQ156" i="30"/>
  <c r="CR156" i="30" s="1"/>
  <c r="EC133" i="30"/>
  <c r="BQ137" i="30"/>
  <c r="BR137" i="30" s="1"/>
  <c r="BG137" i="30" s="1"/>
  <c r="BH137" i="30" s="1"/>
  <c r="BM137" i="30"/>
  <c r="CN147" i="30"/>
  <c r="CJ147" i="30"/>
  <c r="CW135" i="30"/>
  <c r="DQ136" i="30"/>
  <c r="CN145" i="30"/>
  <c r="CJ145" i="30"/>
  <c r="BZ136" i="30"/>
  <c r="AN138" i="30"/>
  <c r="BF142" i="30"/>
  <c r="BT145" i="30"/>
  <c r="BU145" i="30" s="1"/>
  <c r="AR146" i="30"/>
  <c r="CW149" i="30"/>
  <c r="CN155" i="30"/>
  <c r="CJ155" i="30"/>
  <c r="BQ159" i="30"/>
  <c r="BM159" i="30"/>
  <c r="DK162" i="30"/>
  <c r="DL162" i="30" s="1"/>
  <c r="FZ162" i="30"/>
  <c r="GI162" i="30" s="1"/>
  <c r="GD162" i="30"/>
  <c r="DQ184" i="30"/>
  <c r="CN158" i="30"/>
  <c r="CJ158" i="30"/>
  <c r="BQ164" i="30"/>
  <c r="BM164" i="30"/>
  <c r="BQ180" i="30"/>
  <c r="BM180" i="30"/>
  <c r="AR187" i="30"/>
  <c r="BF149" i="30"/>
  <c r="BQ157" i="30"/>
  <c r="BM157" i="30"/>
  <c r="BN157" i="30"/>
  <c r="DQ159" i="30"/>
  <c r="CW164" i="30"/>
  <c r="BF171" i="30"/>
  <c r="AN178" i="30"/>
  <c r="CC185" i="30"/>
  <c r="AR223" i="30"/>
  <c r="EC192" i="30"/>
  <c r="EC200" i="30"/>
  <c r="AE221" i="30"/>
  <c r="AD221" i="30" s="1"/>
  <c r="AG221" i="30"/>
  <c r="GL187" i="30"/>
  <c r="FW190" i="30"/>
  <c r="FX190" i="30" s="1"/>
  <c r="BF195" i="30"/>
  <c r="BZ199" i="30"/>
  <c r="DG202" i="30"/>
  <c r="BZ203" i="30"/>
  <c r="FZ216" i="30"/>
  <c r="GI216" i="30" s="1"/>
  <c r="GD216" i="30"/>
  <c r="BC220" i="30"/>
  <c r="BC224" i="30"/>
  <c r="BZ204" i="30"/>
  <c r="BF210" i="30"/>
  <c r="CQ217" i="30"/>
  <c r="CR217" i="30" s="1"/>
  <c r="CC212" i="30"/>
  <c r="CN216" i="30"/>
  <c r="CK216" i="30"/>
  <c r="CJ216" i="30"/>
  <c r="BM226" i="30"/>
  <c r="BQ226" i="30"/>
  <c r="CN213" i="30"/>
  <c r="CJ213" i="30"/>
  <c r="FJ219" i="30"/>
  <c r="FK219" i="30"/>
  <c r="FJ223" i="30"/>
  <c r="FK223" i="30"/>
  <c r="EC232" i="30"/>
  <c r="FK238" i="30"/>
  <c r="FL238" i="30" s="1"/>
  <c r="CW234" i="30"/>
  <c r="CN226" i="30"/>
  <c r="CJ226" i="30"/>
  <c r="CW227" i="30"/>
  <c r="BZ235" i="30"/>
  <c r="BF239" i="30"/>
  <c r="CC241" i="30"/>
  <c r="AR245" i="30"/>
  <c r="BF249" i="30"/>
  <c r="DG247" i="30"/>
  <c r="BZ249" i="30"/>
  <c r="DA256" i="30"/>
  <c r="DB256" i="30" s="1"/>
  <c r="CN257" i="30"/>
  <c r="CJ257" i="30"/>
  <c r="BF250" i="30"/>
  <c r="DG257" i="30"/>
  <c r="GL264" i="30"/>
  <c r="EC260" i="30"/>
  <c r="DK263" i="30"/>
  <c r="DL263" i="30" s="1"/>
  <c r="BF265" i="30"/>
  <c r="GL268" i="30"/>
  <c r="FW272" i="30"/>
  <c r="FX272" i="30" s="1"/>
  <c r="DG273" i="30"/>
  <c r="AR49" i="30"/>
  <c r="DQ23" i="30"/>
  <c r="GU27" i="30"/>
  <c r="CP29" i="30"/>
  <c r="CQ29" i="30"/>
  <c r="BQ17" i="30"/>
  <c r="BR17" i="30" s="1"/>
  <c r="BG17" i="30" s="1"/>
  <c r="BH17" i="30" s="1"/>
  <c r="BM17" i="30"/>
  <c r="EC18" i="30"/>
  <c r="BQ24" i="30"/>
  <c r="BM24" i="30"/>
  <c r="BQ30" i="30"/>
  <c r="BM30" i="30"/>
  <c r="FX32" i="30"/>
  <c r="BQ38" i="30"/>
  <c r="BM38" i="30"/>
  <c r="FZ15" i="30"/>
  <c r="GI15" i="30" s="1"/>
  <c r="GD15" i="30"/>
  <c r="BT46" i="30"/>
  <c r="BU46" i="30" s="1"/>
  <c r="AR54" i="30"/>
  <c r="AJ15" i="30"/>
  <c r="CQ15" i="30"/>
  <c r="CR15" i="30" s="1"/>
  <c r="CZ63" i="30"/>
  <c r="DA63" i="30"/>
  <c r="CZ79" i="30"/>
  <c r="DA79" i="30"/>
  <c r="BZ39" i="30"/>
  <c r="GL45" i="30"/>
  <c r="BZ47" i="30"/>
  <c r="BZ51" i="30"/>
  <c r="EC55" i="30"/>
  <c r="GL64" i="30"/>
  <c r="EC71" i="30"/>
  <c r="GL80" i="30"/>
  <c r="CQ92" i="30"/>
  <c r="CR92" i="30" s="1"/>
  <c r="DA92" i="30"/>
  <c r="DB92" i="30" s="1"/>
  <c r="CN53" i="30"/>
  <c r="CO53" i="30" s="1"/>
  <c r="CD53" i="30" s="1"/>
  <c r="CJ53" i="30"/>
  <c r="CC77" i="30"/>
  <c r="DK86" i="30"/>
  <c r="DL86" i="30" s="1"/>
  <c r="DJ98" i="30"/>
  <c r="DK98" i="30"/>
  <c r="DK114" i="30"/>
  <c r="DJ114" i="30"/>
  <c r="DQ93" i="30"/>
  <c r="GL92" i="30"/>
  <c r="GL90" i="30"/>
  <c r="BZ92" i="30"/>
  <c r="EC98" i="30"/>
  <c r="GL99" i="30"/>
  <c r="EC102" i="30"/>
  <c r="GL107" i="30"/>
  <c r="EC110" i="30"/>
  <c r="GL115" i="30"/>
  <c r="EC118" i="30"/>
  <c r="FZ144" i="30"/>
  <c r="GI144" i="30" s="1"/>
  <c r="GD144" i="30"/>
  <c r="FZ122" i="30"/>
  <c r="GI122" i="30" s="1"/>
  <c r="GD122" i="30"/>
  <c r="BZ99" i="30"/>
  <c r="BZ107" i="30"/>
  <c r="BZ115" i="30"/>
  <c r="FZ140" i="30"/>
  <c r="GI140" i="30" s="1"/>
  <c r="GD140" i="30"/>
  <c r="DQ123" i="30"/>
  <c r="BZ126" i="30"/>
  <c r="CN130" i="30"/>
  <c r="CJ130" i="30"/>
  <c r="CC136" i="30"/>
  <c r="BQ135" i="30"/>
  <c r="BM135" i="30"/>
  <c r="AR143" i="30"/>
  <c r="FX145" i="30"/>
  <c r="CQ138" i="30"/>
  <c r="CR138" i="30" s="1"/>
  <c r="EC128" i="30"/>
  <c r="EC130" i="30"/>
  <c r="BQ132" i="30"/>
  <c r="BM132" i="30"/>
  <c r="DG133" i="30"/>
  <c r="EC134" i="30"/>
  <c r="DA135" i="30"/>
  <c r="DB135" i="30" s="1"/>
  <c r="FW135" i="30"/>
  <c r="FX135" i="30" s="1"/>
  <c r="DG141" i="30"/>
  <c r="EC142" i="30"/>
  <c r="FW143" i="30"/>
  <c r="FX143" i="30" s="1"/>
  <c r="DU143" i="30"/>
  <c r="DV143" i="30" s="1"/>
  <c r="DK147" i="30"/>
  <c r="DL147" i="30" s="1"/>
  <c r="EC159" i="30"/>
  <c r="BT160" i="30"/>
  <c r="BU160" i="30" s="1"/>
  <c r="CN167" i="30"/>
  <c r="CJ167" i="30"/>
  <c r="GU169" i="30"/>
  <c r="AR188" i="30"/>
  <c r="AR192" i="30"/>
  <c r="FX156" i="30"/>
  <c r="DA164" i="30"/>
  <c r="DB164" i="30" s="1"/>
  <c r="BQ166" i="30"/>
  <c r="BR166" i="30" s="1"/>
  <c r="BG166" i="30" s="1"/>
  <c r="BH166" i="30" s="1"/>
  <c r="BM166" i="30"/>
  <c r="BQ174" i="30"/>
  <c r="BM174" i="30"/>
  <c r="BZ164" i="30"/>
  <c r="DG180" i="30"/>
  <c r="GL149" i="30"/>
  <c r="FW168" i="30"/>
  <c r="FX168" i="30" s="1"/>
  <c r="BF173" i="30"/>
  <c r="DQ186" i="30"/>
  <c r="DK206" i="30"/>
  <c r="DL206" i="30" s="1"/>
  <c r="BQ207" i="30"/>
  <c r="BM207" i="30"/>
  <c r="EC186" i="30"/>
  <c r="HD196" i="30"/>
  <c r="DG205" i="30"/>
  <c r="BQ221" i="30"/>
  <c r="BM221" i="30"/>
  <c r="BQ183" i="30"/>
  <c r="BM183" i="30"/>
  <c r="BQ185" i="30"/>
  <c r="BM185" i="30"/>
  <c r="BQ189" i="30"/>
  <c r="BM189" i="30"/>
  <c r="FL190" i="30"/>
  <c r="BG192" i="30"/>
  <c r="BH192" i="30" s="1"/>
  <c r="BZ193" i="30"/>
  <c r="GL195" i="30"/>
  <c r="BF197" i="30"/>
  <c r="AR210" i="30"/>
  <c r="EC206" i="30"/>
  <c r="GL217" i="30"/>
  <c r="GU213" i="30"/>
  <c r="CN215" i="30"/>
  <c r="CJ215" i="30"/>
  <c r="GD219" i="30"/>
  <c r="FZ219" i="30"/>
  <c r="GI219" i="30" s="1"/>
  <c r="AN226" i="30"/>
  <c r="DQ238" i="30"/>
  <c r="CZ239" i="30"/>
  <c r="DA239" i="30"/>
  <c r="EC240" i="30"/>
  <c r="BQ236" i="30"/>
  <c r="BM236" i="30"/>
  <c r="CC225" i="30"/>
  <c r="CD225" i="30"/>
  <c r="FL226" i="30"/>
  <c r="BF231" i="30"/>
  <c r="FX238" i="30"/>
  <c r="AR244" i="30"/>
  <c r="FL237" i="30"/>
  <c r="CP241" i="30"/>
  <c r="CQ241" i="30"/>
  <c r="BQ247" i="30"/>
  <c r="BM247" i="30"/>
  <c r="CW249" i="30"/>
  <c r="EC250" i="30"/>
  <c r="DQ253" i="30"/>
  <c r="AT256" i="30"/>
  <c r="CN259" i="30"/>
  <c r="CJ259" i="30"/>
  <c r="CW266" i="30"/>
  <c r="FZ266" i="30"/>
  <c r="GI266" i="30" s="1"/>
  <c r="GD266" i="30"/>
  <c r="AN266" i="30"/>
  <c r="BZ265" i="30"/>
  <c r="DU271" i="30"/>
  <c r="DV271" i="30" s="1"/>
  <c r="HD274" i="30"/>
  <c r="CN281" i="30"/>
  <c r="CO281" i="30" s="1"/>
  <c r="CD281" i="30" s="1"/>
  <c r="CJ281" i="30"/>
  <c r="CW279" i="30"/>
  <c r="EC287" i="30"/>
  <c r="BZ291" i="30"/>
  <c r="BM296" i="30"/>
  <c r="BQ296" i="30"/>
  <c r="DG296" i="30"/>
  <c r="HD50" i="30"/>
  <c r="BZ15" i="30"/>
  <c r="CC27" i="30"/>
  <c r="GU29" i="30"/>
  <c r="CQ31" i="30"/>
  <c r="GU38" i="30"/>
  <c r="FU46" i="30"/>
  <c r="FK46" i="30" s="1"/>
  <c r="FL46" i="30" s="1"/>
  <c r="DK47" i="30"/>
  <c r="DL47" i="30" s="1"/>
  <c r="CZ69" i="30"/>
  <c r="DA69" i="30"/>
  <c r="EC17" i="30"/>
  <c r="EC23" i="30"/>
  <c r="FU26" i="30"/>
  <c r="FK26" i="30" s="1"/>
  <c r="FL26" i="30" s="1"/>
  <c r="EC26" i="30"/>
  <c r="EC34" i="30"/>
  <c r="CQ41" i="30"/>
  <c r="CR41" i="30" s="1"/>
  <c r="GU44" i="30"/>
  <c r="AN44" i="30"/>
  <c r="CZ67" i="30"/>
  <c r="DA67" i="30"/>
  <c r="CZ83" i="30"/>
  <c r="DA83" i="30"/>
  <c r="CC25" i="30"/>
  <c r="CN52" i="30"/>
  <c r="CJ52" i="30"/>
  <c r="BF27" i="30"/>
  <c r="BF35" i="30"/>
  <c r="AN41" i="30"/>
  <c r="CZ43" i="30"/>
  <c r="DA43" i="30"/>
  <c r="BQ49" i="30"/>
  <c r="BM49" i="30"/>
  <c r="BT58" i="30"/>
  <c r="BU58" i="30" s="1"/>
  <c r="BS59" i="30"/>
  <c r="BT59" i="30"/>
  <c r="BQ61" i="30"/>
  <c r="BM61" i="30"/>
  <c r="AJ62" i="30"/>
  <c r="AK62" i="30" s="1"/>
  <c r="FZ62" i="30"/>
  <c r="GI62" i="30" s="1"/>
  <c r="GD62" i="30"/>
  <c r="BQ65" i="30"/>
  <c r="BR65" i="30" s="1"/>
  <c r="BG65" i="30" s="1"/>
  <c r="BH65" i="30" s="1"/>
  <c r="BM65" i="30"/>
  <c r="FZ66" i="30"/>
  <c r="GI66" i="30" s="1"/>
  <c r="GD66" i="30"/>
  <c r="BF69" i="30"/>
  <c r="AR71" i="30"/>
  <c r="BF73" i="30"/>
  <c r="AR75" i="30"/>
  <c r="BF77" i="30"/>
  <c r="BT82" i="30"/>
  <c r="BU82" i="30" s="1"/>
  <c r="BS83" i="30"/>
  <c r="BT83" i="30"/>
  <c r="AR87" i="30"/>
  <c r="GD97" i="30"/>
  <c r="FZ97" i="30"/>
  <c r="GI97" i="30" s="1"/>
  <c r="FW89" i="30"/>
  <c r="FX89" i="30" s="1"/>
  <c r="BT89" i="30"/>
  <c r="BU89" i="30" s="1"/>
  <c r="DJ100" i="30"/>
  <c r="DK100" i="30"/>
  <c r="DJ116" i="30"/>
  <c r="DK116" i="30"/>
  <c r="EC62" i="30"/>
  <c r="EC70" i="30"/>
  <c r="EC78" i="30"/>
  <c r="CN86" i="30"/>
  <c r="CJ86" i="30"/>
  <c r="AJ91" i="30"/>
  <c r="AK91" i="30" s="1"/>
  <c r="AR124" i="30"/>
  <c r="CW60" i="30"/>
  <c r="CW68" i="30"/>
  <c r="CW76" i="30"/>
  <c r="CW84" i="30"/>
  <c r="BQ90" i="30"/>
  <c r="BM90" i="30"/>
  <c r="DK95" i="30"/>
  <c r="DL95" i="30" s="1"/>
  <c r="BF100" i="30"/>
  <c r="DU101" i="30"/>
  <c r="DV101" i="30" s="1"/>
  <c r="DA101" i="30"/>
  <c r="DB101" i="30" s="1"/>
  <c r="BS106" i="30"/>
  <c r="BT106" i="30"/>
  <c r="CQ109" i="30"/>
  <c r="CR109" i="30" s="1"/>
  <c r="BQ112" i="30"/>
  <c r="BM112" i="30"/>
  <c r="FZ113" i="30"/>
  <c r="GI113" i="30" s="1"/>
  <c r="GD113" i="30"/>
  <c r="BF116" i="30"/>
  <c r="DU117" i="30"/>
  <c r="DV117" i="30" s="1"/>
  <c r="DA117" i="30"/>
  <c r="DB117" i="30" s="1"/>
  <c r="AR118" i="30"/>
  <c r="AR130" i="30"/>
  <c r="CC104" i="30"/>
  <c r="CN106" i="30"/>
  <c r="CJ106" i="30"/>
  <c r="CC112" i="30"/>
  <c r="CN114" i="30"/>
  <c r="CJ114" i="30"/>
  <c r="CW129" i="30"/>
  <c r="DG122" i="30"/>
  <c r="BQ127" i="30"/>
  <c r="BM127" i="30"/>
  <c r="DG131" i="30"/>
  <c r="GL123" i="30"/>
  <c r="BF126" i="30"/>
  <c r="FZ138" i="30"/>
  <c r="GI138" i="30" s="1"/>
  <c r="GD138" i="30"/>
  <c r="BQ121" i="30"/>
  <c r="BM121" i="30"/>
  <c r="BN121" i="30"/>
  <c r="CP134" i="30"/>
  <c r="CQ134" i="30"/>
  <c r="CQ148" i="30"/>
  <c r="CR148" i="30" s="1"/>
  <c r="BF141" i="30"/>
  <c r="BQ145" i="30"/>
  <c r="BM145" i="30"/>
  <c r="BQ147" i="30"/>
  <c r="BM147" i="30"/>
  <c r="AR148" i="30"/>
  <c r="BZ132" i="30"/>
  <c r="CQ133" i="30"/>
  <c r="CR133" i="30" s="1"/>
  <c r="AN134" i="30"/>
  <c r="BF138" i="30"/>
  <c r="CN149" i="30"/>
  <c r="CJ149" i="30"/>
  <c r="CW155" i="30"/>
  <c r="FZ158" i="30"/>
  <c r="GI158" i="30" s="1"/>
  <c r="GD158" i="30"/>
  <c r="FZ164" i="30"/>
  <c r="GI164" i="30" s="1"/>
  <c r="GD164" i="30"/>
  <c r="CJ178" i="30"/>
  <c r="CN178" i="30"/>
  <c r="EC168" i="30"/>
  <c r="EC178" i="30"/>
  <c r="DQ182" i="30"/>
  <c r="FU180" i="30"/>
  <c r="FK180" i="30" s="1"/>
  <c r="FL180" i="30" s="1"/>
  <c r="BQ153" i="30"/>
  <c r="BM153" i="30"/>
  <c r="DG156" i="30"/>
  <c r="FK170" i="30"/>
  <c r="FL170" i="30" s="1"/>
  <c r="BT170" i="30"/>
  <c r="BU170" i="30" s="1"/>
  <c r="GL173" i="30"/>
  <c r="DA178" i="30"/>
  <c r="DB178" i="30" s="1"/>
  <c r="CC184" i="30"/>
  <c r="CC181" i="30"/>
  <c r="CN187" i="30"/>
  <c r="CJ187" i="30"/>
  <c r="BQ188" i="30"/>
  <c r="BM188" i="30"/>
  <c r="DT221" i="30"/>
  <c r="DU221" i="30"/>
  <c r="CN190" i="30"/>
  <c r="CJ190" i="30"/>
  <c r="CC198" i="30"/>
  <c r="FL181" i="30"/>
  <c r="EC183" i="30"/>
  <c r="EC185" i="30"/>
  <c r="BQ191" i="30"/>
  <c r="BM191" i="30"/>
  <c r="FL192" i="30"/>
  <c r="BZ195" i="30"/>
  <c r="EC197" i="30"/>
  <c r="DG198" i="30"/>
  <c r="FW202" i="30"/>
  <c r="FX202" i="30" s="1"/>
  <c r="DU202" i="30"/>
  <c r="DV202" i="30" s="1"/>
  <c r="BQ203" i="30"/>
  <c r="BM203" i="30"/>
  <c r="AR220" i="30"/>
  <c r="HD222" i="30"/>
  <c r="BC229" i="30"/>
  <c r="AC230" i="30"/>
  <c r="AH230" i="30"/>
  <c r="Y230" i="30" s="1"/>
  <c r="HM204" i="30"/>
  <c r="AR214" i="30"/>
  <c r="BF218" i="30"/>
  <c r="DJ221" i="30"/>
  <c r="DK221" i="30"/>
  <c r="CQ226" i="30"/>
  <c r="CR226" i="30" s="1"/>
  <c r="DU226" i="30"/>
  <c r="DV226" i="30" s="1"/>
  <c r="FW226" i="30"/>
  <c r="FX226" i="30" s="1"/>
  <c r="DT228" i="30"/>
  <c r="DU228" i="30"/>
  <c r="CW213" i="30"/>
  <c r="DQ216" i="30"/>
  <c r="FJ221" i="30"/>
  <c r="FK221" i="30"/>
  <c r="DJ233" i="30"/>
  <c r="DK233" i="30"/>
  <c r="DQ230" i="30"/>
  <c r="CN233" i="30"/>
  <c r="CJ233" i="30"/>
  <c r="CC239" i="30"/>
  <c r="CP250" i="30"/>
  <c r="CQ250" i="30"/>
  <c r="CN228" i="30"/>
  <c r="CJ228" i="30"/>
  <c r="AN233" i="30"/>
  <c r="CC237" i="30"/>
  <c r="FW243" i="30"/>
  <c r="FV243" i="30"/>
  <c r="FZ245" i="30"/>
  <c r="GI245" i="30" s="1"/>
  <c r="GD245" i="30"/>
  <c r="BQ242" i="30"/>
  <c r="BM242" i="30"/>
  <c r="BF245" i="30"/>
  <c r="DQ244" i="30"/>
  <c r="BQ248" i="30"/>
  <c r="BM248" i="30"/>
  <c r="CW252" i="30"/>
  <c r="FU254" i="30"/>
  <c r="FK254" i="30" s="1"/>
  <c r="FL254" i="30" s="1"/>
  <c r="DA242" i="30"/>
  <c r="DB242" i="30" s="1"/>
  <c r="DU242" i="30"/>
  <c r="DV242" i="30" s="1"/>
  <c r="CW245" i="30"/>
  <c r="AJ252" i="30"/>
  <c r="AK252" i="30" s="1"/>
  <c r="BQ257" i="30"/>
  <c r="BM257" i="30"/>
  <c r="CN255" i="30"/>
  <c r="CJ255" i="30"/>
  <c r="FZ257" i="30"/>
  <c r="GI257" i="30" s="1"/>
  <c r="GD257" i="30"/>
  <c r="FL256" i="30"/>
  <c r="DA261" i="30"/>
  <c r="DB261" i="30" s="1"/>
  <c r="BF261" i="30"/>
  <c r="CD270" i="30"/>
  <c r="CE270" i="30" s="1"/>
  <c r="DK270" i="30"/>
  <c r="DL270" i="30" s="1"/>
  <c r="BF271" i="30"/>
  <c r="EC273" i="30"/>
  <c r="BQ277" i="30"/>
  <c r="BM277" i="30"/>
  <c r="DU276" i="30"/>
  <c r="DV276" i="30" s="1"/>
  <c r="DK276" i="30"/>
  <c r="DL276" i="30" s="1"/>
  <c r="EC270" i="30"/>
  <c r="BF272" i="30"/>
  <c r="CW277" i="30"/>
  <c r="CQ275" i="30"/>
  <c r="CR275" i="30" s="1"/>
  <c r="DG279" i="30"/>
  <c r="FV281" i="30"/>
  <c r="FW281" i="30"/>
  <c r="CC278" i="30"/>
  <c r="AR65" i="30"/>
  <c r="AN81" i="30"/>
  <c r="AR100" i="30"/>
  <c r="AN108" i="30"/>
  <c r="CZ94" i="30"/>
  <c r="DA94" i="30"/>
  <c r="AN115" i="30"/>
  <c r="FL133" i="30"/>
  <c r="CK145" i="30"/>
  <c r="AN180" i="30"/>
  <c r="DK153" i="30"/>
  <c r="DJ153" i="30"/>
  <c r="AN189" i="30"/>
  <c r="AF222" i="30"/>
  <c r="DK189" i="30"/>
  <c r="DJ189" i="30"/>
  <c r="BR219" i="30"/>
  <c r="BG219" i="30" s="1"/>
  <c r="BH219" i="30" s="1"/>
  <c r="DA216" i="30"/>
  <c r="CZ216" i="30"/>
  <c r="DJ224" i="30"/>
  <c r="DK224" i="30"/>
  <c r="HD276" i="30"/>
  <c r="HM278" i="30"/>
  <c r="AT286" i="30"/>
  <c r="CN289" i="30"/>
  <c r="CJ289" i="30"/>
  <c r="BQ289" i="30"/>
  <c r="BM289" i="30"/>
  <c r="BQ285" i="30"/>
  <c r="BM285" i="30"/>
  <c r="BQ286" i="30"/>
  <c r="BM286" i="30"/>
  <c r="FZ297" i="30"/>
  <c r="GI297" i="30" s="1"/>
  <c r="GD297" i="30"/>
  <c r="GL296" i="30"/>
  <c r="CN294" i="30"/>
  <c r="CJ294" i="30"/>
  <c r="EC293" i="30"/>
  <c r="BT301" i="30"/>
  <c r="BU301" i="30" s="1"/>
  <c r="CN301" i="30"/>
  <c r="CJ301" i="30"/>
  <c r="GU301" i="30"/>
  <c r="BF309" i="30"/>
  <c r="AN312" i="30"/>
  <c r="AN33" i="30"/>
  <c r="AK30" i="30"/>
  <c r="AK34" i="30"/>
  <c r="AK38" i="30"/>
  <c r="AK18" i="30"/>
  <c r="AN48" i="30"/>
  <c r="AN79" i="30"/>
  <c r="AR58" i="30"/>
  <c r="AR110" i="30"/>
  <c r="DA102" i="30"/>
  <c r="CZ102" i="30"/>
  <c r="DA110" i="30"/>
  <c r="CZ110" i="30"/>
  <c r="AR155" i="30"/>
  <c r="DJ181" i="30"/>
  <c r="DK181" i="30"/>
  <c r="DK201" i="30"/>
  <c r="DJ201" i="30"/>
  <c r="BR220" i="30"/>
  <c r="BG220" i="30" s="1"/>
  <c r="BH220" i="30" s="1"/>
  <c r="AR235" i="30"/>
  <c r="BN252" i="30"/>
  <c r="BZ276" i="30"/>
  <c r="DQ280" i="30"/>
  <c r="FL279" i="30"/>
  <c r="AR287" i="30"/>
  <c r="EC289" i="30"/>
  <c r="GL297" i="30"/>
  <c r="BQ298" i="30"/>
  <c r="BM298" i="30"/>
  <c r="BM293" i="30"/>
  <c r="BQ293" i="30"/>
  <c r="CJ300" i="30"/>
  <c r="CN300" i="30"/>
  <c r="BQ299" i="30"/>
  <c r="BM299" i="30"/>
  <c r="CC309" i="30"/>
  <c r="AR57" i="30"/>
  <c r="AR67" i="30"/>
  <c r="AN83" i="30"/>
  <c r="AN114" i="30"/>
  <c r="CZ108" i="30"/>
  <c r="DA108" i="30"/>
  <c r="DK199" i="30"/>
  <c r="DJ199" i="30"/>
  <c r="CQ223" i="30"/>
  <c r="CP223" i="30"/>
  <c r="DT225" i="30"/>
  <c r="DU225" i="30"/>
  <c r="CZ250" i="30"/>
  <c r="DA250" i="30"/>
  <c r="AR270" i="30"/>
  <c r="AJ277" i="30"/>
  <c r="AK277" i="30" s="1"/>
  <c r="CD277" i="30"/>
  <c r="CE277" i="30" s="1"/>
  <c r="CW283" i="30"/>
  <c r="DK283" i="30"/>
  <c r="DL283" i="30" s="1"/>
  <c r="EC285" i="30"/>
  <c r="FZ290" i="30"/>
  <c r="GI290" i="30" s="1"/>
  <c r="GD290" i="30"/>
  <c r="DT291" i="30"/>
  <c r="CC293" i="30"/>
  <c r="CJ296" i="30"/>
  <c r="CN296" i="30"/>
  <c r="DG294" i="30"/>
  <c r="AR298" i="30"/>
  <c r="EC298" i="30"/>
  <c r="BZ297" i="30"/>
  <c r="BQ307" i="30"/>
  <c r="BR307" i="30" s="1"/>
  <c r="BG307" i="30" s="1"/>
  <c r="BH307" i="30" s="1"/>
  <c r="BM307" i="30"/>
  <c r="DK49" i="30"/>
  <c r="DJ49" i="30"/>
  <c r="AJ116" i="30"/>
  <c r="AI116" i="30"/>
  <c r="DJ157" i="30"/>
  <c r="DK157" i="30"/>
  <c r="CQ222" i="30"/>
  <c r="CP222" i="30"/>
  <c r="FJ234" i="30"/>
  <c r="FL234" i="30" s="1"/>
  <c r="FJ275" i="30"/>
  <c r="FL275" i="30" s="1"/>
  <c r="FX282" i="30"/>
  <c r="AJ283" i="30"/>
  <c r="AI283" i="30"/>
  <c r="CC279" i="30"/>
  <c r="FX279" i="30"/>
  <c r="DQ282" i="30"/>
  <c r="BM287" i="30"/>
  <c r="BQ287" i="30"/>
  <c r="BF284" i="30"/>
  <c r="EC286" i="30"/>
  <c r="HM292" i="30"/>
  <c r="DQ292" i="30"/>
  <c r="FL290" i="30"/>
  <c r="CQ294" i="30"/>
  <c r="CR294" i="30" s="1"/>
  <c r="BQ291" i="30"/>
  <c r="BM291" i="30"/>
  <c r="CZ293" i="30"/>
  <c r="DA293" i="30"/>
  <c r="CQ296" i="30"/>
  <c r="CR296" i="30" s="1"/>
  <c r="CN297" i="30"/>
  <c r="CJ297" i="30"/>
  <c r="HM300" i="30"/>
  <c r="CQ300" i="30"/>
  <c r="CR300" i="30" s="1"/>
  <c r="DB307" i="30"/>
  <c r="BS314" i="30"/>
  <c r="BT314" i="30"/>
  <c r="AN289" i="30"/>
  <c r="DT281" i="30"/>
  <c r="DU281" i="30"/>
  <c r="BS302" i="30"/>
  <c r="BT302" i="30"/>
  <c r="FL300" i="30"/>
  <c r="DU302" i="30"/>
  <c r="DT302" i="30"/>
  <c r="DK37" i="30"/>
  <c r="DJ37" i="30"/>
  <c r="CW17" i="30"/>
  <c r="DQ24" i="30"/>
  <c r="DQ26" i="30"/>
  <c r="CN29" i="30"/>
  <c r="CJ29" i="30"/>
  <c r="GU31" i="30"/>
  <c r="CW33" i="30"/>
  <c r="GL41" i="30"/>
  <c r="DQ44" i="30"/>
  <c r="CW48" i="30"/>
  <c r="BZ28" i="30"/>
  <c r="BZ36" i="30"/>
  <c r="CC39" i="30"/>
  <c r="CC28" i="30"/>
  <c r="CN36" i="30"/>
  <c r="CJ36" i="30"/>
  <c r="DK69" i="30"/>
  <c r="DJ69" i="30"/>
  <c r="EC33" i="30"/>
  <c r="CQ40" i="30"/>
  <c r="CR40" i="30" s="1"/>
  <c r="CN43" i="30"/>
  <c r="CJ43" i="30"/>
  <c r="BM46" i="30"/>
  <c r="BQ46" i="30"/>
  <c r="BQ48" i="30"/>
  <c r="BM48" i="30"/>
  <c r="DK59" i="30"/>
  <c r="DJ59" i="30"/>
  <c r="DK75" i="30"/>
  <c r="DJ75" i="30"/>
  <c r="BZ45" i="30"/>
  <c r="EC49" i="30"/>
  <c r="EC61" i="30"/>
  <c r="EC69" i="30"/>
  <c r="EC77" i="30"/>
  <c r="DQ89" i="30"/>
  <c r="DK96" i="30"/>
  <c r="DJ96" i="30"/>
  <c r="CC57" i="30"/>
  <c r="DQ62" i="30"/>
  <c r="CC65" i="30"/>
  <c r="DQ70" i="30"/>
  <c r="CC73" i="30"/>
  <c r="DQ78" i="30"/>
  <c r="CC81" i="30"/>
  <c r="GU89" i="30"/>
  <c r="AN89" i="30"/>
  <c r="DK110" i="30"/>
  <c r="DJ110" i="30"/>
  <c r="BQ58" i="30"/>
  <c r="BM58" i="30"/>
  <c r="BQ62" i="30"/>
  <c r="BM62" i="30"/>
  <c r="BQ66" i="30"/>
  <c r="BM66" i="30"/>
  <c r="BQ70" i="30"/>
  <c r="BM70" i="30"/>
  <c r="BQ74" i="30"/>
  <c r="BM74" i="30"/>
  <c r="BQ78" i="30"/>
  <c r="BM78" i="30"/>
  <c r="BQ82" i="30"/>
  <c r="BM82" i="30"/>
  <c r="DG93" i="30"/>
  <c r="BF91" i="30"/>
  <c r="DK94" i="30"/>
  <c r="DJ94" i="30"/>
  <c r="EC88" i="30"/>
  <c r="EC92" i="30"/>
  <c r="EC94" i="30"/>
  <c r="BQ96" i="30"/>
  <c r="BR96" i="30" s="1"/>
  <c r="BG96" i="30" s="1"/>
  <c r="BH96" i="30" s="1"/>
  <c r="BM96" i="30"/>
  <c r="CD97" i="30"/>
  <c r="CE97" i="30" s="1"/>
  <c r="GL101" i="30"/>
  <c r="GL109" i="30"/>
  <c r="GL117" i="30"/>
  <c r="GL126" i="30"/>
  <c r="BQ123" i="30"/>
  <c r="BR123" i="30" s="1"/>
  <c r="BG123" i="30" s="1"/>
  <c r="BH123" i="30" s="1"/>
  <c r="BM123" i="30"/>
  <c r="AR125" i="30"/>
  <c r="EC105" i="30"/>
  <c r="EC113" i="30"/>
  <c r="AN121" i="30"/>
  <c r="CE125" i="30"/>
  <c r="FZ134" i="30"/>
  <c r="GI134" i="30" s="1"/>
  <c r="GD134" i="30"/>
  <c r="BZ121" i="30"/>
  <c r="DQ133" i="30"/>
  <c r="GU139" i="30"/>
  <c r="CC144" i="30"/>
  <c r="BF139" i="30"/>
  <c r="BZ141" i="30"/>
  <c r="BZ143" i="30"/>
  <c r="BZ147" i="30"/>
  <c r="BF152" i="30"/>
  <c r="AR166" i="30"/>
  <c r="CC133" i="30"/>
  <c r="CW137" i="30"/>
  <c r="FW150" i="30"/>
  <c r="FX150" i="30" s="1"/>
  <c r="BZ128" i="30"/>
  <c r="AR132" i="30"/>
  <c r="BZ138" i="30"/>
  <c r="BQ140" i="30"/>
  <c r="BM140" i="30"/>
  <c r="BQ144" i="30"/>
  <c r="BM144" i="30"/>
  <c r="DG145" i="30"/>
  <c r="EC146" i="30"/>
  <c r="GU155" i="30"/>
  <c r="GL161" i="30"/>
  <c r="EC180" i="30"/>
  <c r="BQ154" i="30"/>
  <c r="BM154" i="30"/>
  <c r="CC163" i="30"/>
  <c r="BZ172" i="30"/>
  <c r="DA186" i="30"/>
  <c r="DB186" i="30" s="1"/>
  <c r="EC162" i="30"/>
  <c r="BF151" i="30"/>
  <c r="GL153" i="30"/>
  <c r="AR194" i="30"/>
  <c r="CC191" i="30"/>
  <c r="CC195" i="30"/>
  <c r="CC199" i="30"/>
  <c r="AR205" i="30"/>
  <c r="CN207" i="30"/>
  <c r="CJ207" i="30"/>
  <c r="BQ190" i="30"/>
  <c r="BM190" i="30"/>
  <c r="FX192" i="30"/>
  <c r="BQ198" i="30"/>
  <c r="BR198" i="30" s="1"/>
  <c r="BG198" i="30" s="1"/>
  <c r="BH198" i="30" s="1"/>
  <c r="BM198" i="30"/>
  <c r="FX200" i="30"/>
  <c r="AN208" i="30"/>
  <c r="CN192" i="30"/>
  <c r="CJ192" i="30"/>
  <c r="CC200" i="30"/>
  <c r="DG211" i="30"/>
  <c r="BQ179" i="30"/>
  <c r="BM179" i="30"/>
  <c r="BZ181" i="30"/>
  <c r="BQ193" i="30"/>
  <c r="BM193" i="30"/>
  <c r="BN193" i="30"/>
  <c r="FW196" i="30"/>
  <c r="FX196" i="30" s="1"/>
  <c r="BQ201" i="30"/>
  <c r="BM201" i="30"/>
  <c r="FL202" i="30"/>
  <c r="GD203" i="30"/>
  <c r="FZ203" i="30"/>
  <c r="GI203" i="30" s="1"/>
  <c r="CN210" i="30"/>
  <c r="CJ210" i="30"/>
  <c r="AF229" i="30"/>
  <c r="AN230" i="30"/>
  <c r="BF204" i="30"/>
  <c r="BZ206" i="30"/>
  <c r="BQ216" i="30"/>
  <c r="BM216" i="30"/>
  <c r="EC218" i="30"/>
  <c r="DK228" i="30"/>
  <c r="DJ228" i="30"/>
  <c r="FW218" i="30"/>
  <c r="FV218" i="30"/>
  <c r="AC227" i="30"/>
  <c r="AH227" i="30"/>
  <c r="Y227" i="30" s="1"/>
  <c r="Z227" i="30" s="1"/>
  <c r="CW215" i="30"/>
  <c r="DG222" i="30"/>
  <c r="HD224" i="30"/>
  <c r="DJ225" i="30"/>
  <c r="DK225" i="30"/>
  <c r="BC226" i="30"/>
  <c r="FV228" i="30"/>
  <c r="FW228" i="30"/>
  <c r="CW228" i="30"/>
  <c r="FV229" i="30"/>
  <c r="FW229" i="30"/>
  <c r="BM240" i="30"/>
  <c r="BQ240" i="30"/>
  <c r="CC243" i="30"/>
  <c r="CC247" i="30"/>
  <c r="BZ251" i="30"/>
  <c r="CN254" i="30"/>
  <c r="CJ254" i="30"/>
  <c r="BZ244" i="30"/>
  <c r="AT253" i="30"/>
  <c r="CW257" i="30"/>
  <c r="DG259" i="30"/>
  <c r="EC258" i="30"/>
  <c r="CW261" i="30"/>
  <c r="BZ266" i="30"/>
  <c r="AR262" i="30"/>
  <c r="DQ266" i="30"/>
  <c r="AR268" i="30"/>
  <c r="BZ263" i="30"/>
  <c r="DQ275" i="30"/>
  <c r="GL273" i="30"/>
  <c r="EC275" i="30"/>
  <c r="BF276" i="30"/>
  <c r="CW280" i="30"/>
  <c r="GL281" i="30"/>
  <c r="HD18" i="30"/>
  <c r="CN20" i="30"/>
  <c r="CJ20" i="30"/>
  <c r="CC31" i="30"/>
  <c r="DQ36" i="30"/>
  <c r="BQ52" i="30"/>
  <c r="BM52" i="30"/>
  <c r="DJ65" i="30"/>
  <c r="DK65" i="30"/>
  <c r="AR88" i="30"/>
  <c r="AR22" i="30"/>
  <c r="AR24" i="30"/>
  <c r="AR25" i="30"/>
  <c r="AR26" i="30"/>
  <c r="CN30" i="30"/>
  <c r="CJ30" i="30"/>
  <c r="CN38" i="30"/>
  <c r="CJ38" i="30"/>
  <c r="DG40" i="30"/>
  <c r="AR47" i="30"/>
  <c r="CN18" i="30"/>
  <c r="CJ18" i="30"/>
  <c r="DG18" i="30"/>
  <c r="DK19" i="30"/>
  <c r="DL19" i="30" s="1"/>
  <c r="BF29" i="30"/>
  <c r="BF37" i="30"/>
  <c r="DG42" i="30"/>
  <c r="BT50" i="30"/>
  <c r="BU50" i="30" s="1"/>
  <c r="BQ43" i="30"/>
  <c r="BM43" i="30"/>
  <c r="BZ49" i="30"/>
  <c r="CQ54" i="30"/>
  <c r="CR54" i="30" s="1"/>
  <c r="DG58" i="30"/>
  <c r="BF59" i="30"/>
  <c r="AR61" i="30"/>
  <c r="GL63" i="30"/>
  <c r="BT64" i="30"/>
  <c r="BU64" i="30" s="1"/>
  <c r="BZ65" i="30"/>
  <c r="BQ67" i="30"/>
  <c r="BM67" i="30"/>
  <c r="CD68" i="30"/>
  <c r="CE68" i="30" s="1"/>
  <c r="FZ68" i="30"/>
  <c r="GI68" i="30" s="1"/>
  <c r="GD68" i="30"/>
  <c r="GL71" i="30"/>
  <c r="BT72" i="30"/>
  <c r="BU72" i="30" s="1"/>
  <c r="BG76" i="30"/>
  <c r="BH76" i="30" s="1"/>
  <c r="DG78" i="30"/>
  <c r="BF79" i="30"/>
  <c r="DK87" i="30"/>
  <c r="DL87" i="30" s="1"/>
  <c r="FX91" i="30"/>
  <c r="CN51" i="30"/>
  <c r="CJ51" i="30"/>
  <c r="DJ104" i="30"/>
  <c r="DK104" i="30"/>
  <c r="DJ112" i="30"/>
  <c r="DK112" i="30"/>
  <c r="DU126" i="30"/>
  <c r="DV126" i="30" s="1"/>
  <c r="BZ60" i="30"/>
  <c r="BZ68" i="30"/>
  <c r="BZ76" i="30"/>
  <c r="BZ84" i="30"/>
  <c r="CE58" i="30"/>
  <c r="CC62" i="30"/>
  <c r="CC70" i="30"/>
  <c r="CC78" i="30"/>
  <c r="BZ94" i="30"/>
  <c r="BQ98" i="30"/>
  <c r="BM98" i="30"/>
  <c r="BZ100" i="30"/>
  <c r="BQ102" i="30"/>
  <c r="BM102" i="30"/>
  <c r="FZ103" i="30"/>
  <c r="GI103" i="30" s="1"/>
  <c r="GD103" i="30"/>
  <c r="GL106" i="30"/>
  <c r="BZ108" i="30"/>
  <c r="BQ110" i="30"/>
  <c r="BM110" i="30"/>
  <c r="FZ111" i="30"/>
  <c r="GI111" i="30" s="1"/>
  <c r="GD111" i="30"/>
  <c r="DG113" i="30"/>
  <c r="BF114" i="30"/>
  <c r="CQ119" i="30"/>
  <c r="CR119" i="30" s="1"/>
  <c r="AT123" i="30"/>
  <c r="CC121" i="30"/>
  <c r="EC122" i="30"/>
  <c r="FZ142" i="30"/>
  <c r="GI142" i="30" s="1"/>
  <c r="GD142" i="30"/>
  <c r="BF101" i="30"/>
  <c r="BF105" i="30"/>
  <c r="BF109" i="30"/>
  <c r="BF113" i="30"/>
  <c r="BF117" i="30"/>
  <c r="FX127" i="30"/>
  <c r="FZ132" i="30"/>
  <c r="GI132" i="30" s="1"/>
  <c r="GD132" i="30"/>
  <c r="CN128" i="30"/>
  <c r="CJ128" i="30"/>
  <c r="CN134" i="30"/>
  <c r="CJ134" i="30"/>
  <c r="DQ139" i="30"/>
  <c r="CW142" i="30"/>
  <c r="CC146" i="30"/>
  <c r="FX133" i="30"/>
  <c r="EC135" i="30"/>
  <c r="DQ150" i="30"/>
  <c r="CC145" i="30"/>
  <c r="BF150" i="30"/>
  <c r="AR160" i="30"/>
  <c r="BF134" i="30"/>
  <c r="BZ140" i="30"/>
  <c r="BQ142" i="30"/>
  <c r="BM142" i="30"/>
  <c r="DG143" i="30"/>
  <c r="EC144" i="30"/>
  <c r="HD148" i="30"/>
  <c r="CW153" i="30"/>
  <c r="CC155" i="30"/>
  <c r="GU171" i="30"/>
  <c r="AR200" i="30"/>
  <c r="AR203" i="30"/>
  <c r="BQ158" i="30"/>
  <c r="BM158" i="30"/>
  <c r="GU160" i="30"/>
  <c r="AR201" i="30"/>
  <c r="CC158" i="30"/>
  <c r="BF164" i="30"/>
  <c r="CC160" i="30"/>
  <c r="CD166" i="30"/>
  <c r="DK166" i="30"/>
  <c r="DL166" i="30" s="1"/>
  <c r="BQ171" i="30"/>
  <c r="BM171" i="30"/>
  <c r="DQ188" i="30"/>
  <c r="GD207" i="30"/>
  <c r="FZ207" i="30"/>
  <c r="GI207" i="30" s="1"/>
  <c r="EC190" i="30"/>
  <c r="EC198" i="30"/>
  <c r="CJ209" i="30"/>
  <c r="CN209" i="30"/>
  <c r="EC187" i="30"/>
  <c r="AJ190" i="30"/>
  <c r="AK190" i="30" s="1"/>
  <c r="BQ195" i="30"/>
  <c r="BM195" i="30"/>
  <c r="FL196" i="30"/>
  <c r="GL201" i="30"/>
  <c r="GU203" i="30"/>
  <c r="DT219" i="30"/>
  <c r="DU219" i="30"/>
  <c r="DA207" i="30"/>
  <c r="DB207" i="30" s="1"/>
  <c r="EC208" i="30"/>
  <c r="EC216" i="30"/>
  <c r="AR218" i="30"/>
  <c r="BQ227" i="30"/>
  <c r="BM227" i="30"/>
  <c r="CN212" i="30"/>
  <c r="CJ212" i="30"/>
  <c r="DQ215" i="30"/>
  <c r="BC228" i="30"/>
  <c r="EC213" i="30"/>
  <c r="BZ217" i="30"/>
  <c r="AR227" i="30"/>
  <c r="DG219" i="30"/>
  <c r="DG223" i="30"/>
  <c r="CW233" i="30"/>
  <c r="AR246" i="30"/>
  <c r="DA238" i="30"/>
  <c r="DB238" i="30" s="1"/>
  <c r="CN232" i="30"/>
  <c r="CJ232" i="30"/>
  <c r="CN236" i="30"/>
  <c r="CJ236" i="30"/>
  <c r="BF233" i="30"/>
  <c r="CZ237" i="30"/>
  <c r="DA237" i="30"/>
  <c r="CN241" i="30"/>
  <c r="CJ241" i="30"/>
  <c r="CW244" i="30"/>
  <c r="CW247" i="30"/>
  <c r="BQ249" i="30"/>
  <c r="BM249" i="30"/>
  <c r="CW251" i="30"/>
  <c r="FZ251" i="30"/>
  <c r="GI251" i="30" s="1"/>
  <c r="GD251" i="30"/>
  <c r="FZ256" i="30"/>
  <c r="GI256" i="30" s="1"/>
  <c r="GD256" i="30"/>
  <c r="BZ259" i="30"/>
  <c r="DQ255" i="30"/>
  <c r="CC257" i="30"/>
  <c r="DQ256" i="30"/>
  <c r="AN265" i="30"/>
  <c r="CC267" i="30"/>
  <c r="CN264" i="30"/>
  <c r="CJ264" i="30"/>
  <c r="AR274" i="30"/>
  <c r="CN263" i="30"/>
  <c r="CJ263" i="30"/>
  <c r="AR269" i="30"/>
  <c r="BF269" i="30"/>
  <c r="DG270" i="30"/>
  <c r="AJ272" i="30"/>
  <c r="AK272" i="30" s="1"/>
  <c r="AR275" i="30"/>
  <c r="AN273" i="30"/>
  <c r="DG277" i="30"/>
  <c r="CJ275" i="30"/>
  <c r="CN275" i="30"/>
  <c r="CO275" i="30" s="1"/>
  <c r="CD275" i="30" s="1"/>
  <c r="CE275" i="30" s="1"/>
  <c r="CC33" i="30"/>
  <c r="DQ38" i="30"/>
  <c r="BM40" i="30"/>
  <c r="BQ40" i="30"/>
  <c r="FK42" i="30"/>
  <c r="FL42" i="30" s="1"/>
  <c r="DG44" i="30"/>
  <c r="CN45" i="30"/>
  <c r="CO45" i="30" s="1"/>
  <c r="CD45" i="30" s="1"/>
  <c r="CJ45" i="30"/>
  <c r="CZ49" i="30"/>
  <c r="DA49" i="30"/>
  <c r="DJ57" i="30"/>
  <c r="DK57" i="30"/>
  <c r="CZ77" i="30"/>
  <c r="DA77" i="30"/>
  <c r="FZ16" i="30"/>
  <c r="GI16" i="30" s="1"/>
  <c r="GD16" i="30"/>
  <c r="FZ17" i="30"/>
  <c r="GI17" i="30" s="1"/>
  <c r="GD17" i="30"/>
  <c r="GL18" i="30"/>
  <c r="BQ23" i="30"/>
  <c r="BM23" i="30"/>
  <c r="BQ28" i="30"/>
  <c r="BM28" i="30"/>
  <c r="FX30" i="30"/>
  <c r="BQ36" i="30"/>
  <c r="BM36" i="30"/>
  <c r="FX38" i="30"/>
  <c r="FX48" i="30"/>
  <c r="AR52" i="30"/>
  <c r="AR60" i="30"/>
  <c r="AR76" i="30"/>
  <c r="CN32" i="30"/>
  <c r="CJ32" i="30"/>
  <c r="AR39" i="30"/>
  <c r="CQ46" i="30"/>
  <c r="CR46" i="30" s="1"/>
  <c r="DU46" i="30"/>
  <c r="DV46" i="30" s="1"/>
  <c r="DG50" i="30"/>
  <c r="DG52" i="30"/>
  <c r="DQ54" i="30"/>
  <c r="DK15" i="30"/>
  <c r="DL15" i="30" s="1"/>
  <c r="DA17" i="30"/>
  <c r="DB17" i="30" s="1"/>
  <c r="DA22" i="30"/>
  <c r="DB22" i="30" s="1"/>
  <c r="DG25" i="30"/>
  <c r="GL27" i="30"/>
  <c r="BZ29" i="30"/>
  <c r="BT30" i="30"/>
  <c r="BU30" i="30" s="1"/>
  <c r="GL31" i="30"/>
  <c r="BZ33" i="30"/>
  <c r="GL35" i="30"/>
  <c r="BZ37" i="30"/>
  <c r="BT38" i="30"/>
  <c r="BU38" i="30" s="1"/>
  <c r="EC52" i="30"/>
  <c r="EC45" i="30"/>
  <c r="GL53" i="30"/>
  <c r="EC59" i="30"/>
  <c r="GL68" i="30"/>
  <c r="EC75" i="30"/>
  <c r="GL84" i="30"/>
  <c r="DG89" i="30"/>
  <c r="GU64" i="30"/>
  <c r="CC69" i="30"/>
  <c r="DQ74" i="30"/>
  <c r="CN77" i="30"/>
  <c r="CJ77" i="30"/>
  <c r="CC92" i="30"/>
  <c r="AR96" i="30"/>
  <c r="AR98" i="30"/>
  <c r="DG87" i="30"/>
  <c r="CC93" i="30"/>
  <c r="EC90" i="30"/>
  <c r="BZ96" i="30"/>
  <c r="FX120" i="30"/>
  <c r="DA121" i="30"/>
  <c r="DB121" i="30" s="1"/>
  <c r="BM122" i="30"/>
  <c r="BQ122" i="30"/>
  <c r="CC96" i="30"/>
  <c r="DQ105" i="30"/>
  <c r="DQ113" i="30"/>
  <c r="DQ126" i="30"/>
  <c r="BZ105" i="30"/>
  <c r="BZ113" i="30"/>
  <c r="CN101" i="30"/>
  <c r="CJ101" i="30"/>
  <c r="CN105" i="30"/>
  <c r="CO105" i="30" s="1"/>
  <c r="CD105" i="30" s="1"/>
  <c r="CE105" i="30" s="1"/>
  <c r="CJ105" i="30"/>
  <c r="CN109" i="30"/>
  <c r="CO109" i="30" s="1"/>
  <c r="CD109" i="30" s="1"/>
  <c r="CE109" i="30" s="1"/>
  <c r="CJ109" i="30"/>
  <c r="CN113" i="30"/>
  <c r="CJ113" i="30"/>
  <c r="CN117" i="30"/>
  <c r="CJ117" i="30"/>
  <c r="CN127" i="30"/>
  <c r="CJ127" i="30"/>
  <c r="EC121" i="30"/>
  <c r="CW132" i="30"/>
  <c r="CN136" i="30"/>
  <c r="CJ136" i="30"/>
  <c r="BQ133" i="30"/>
  <c r="BM133" i="30"/>
  <c r="DU138" i="30"/>
  <c r="DV138" i="30" s="1"/>
  <c r="EC141" i="30"/>
  <c r="AR145" i="30"/>
  <c r="AR147" i="30"/>
  <c r="CN137" i="30"/>
  <c r="CJ137" i="30"/>
  <c r="CN139" i="30"/>
  <c r="CJ139" i="30"/>
  <c r="CQ140" i="30"/>
  <c r="CR140" i="30" s="1"/>
  <c r="GL128" i="30"/>
  <c r="GL130" i="30"/>
  <c r="DK135" i="30"/>
  <c r="DL135" i="30" s="1"/>
  <c r="AJ135" i="30"/>
  <c r="AK135" i="30" s="1"/>
  <c r="AN140" i="30"/>
  <c r="CQ147" i="30"/>
  <c r="CR147" i="30" s="1"/>
  <c r="GU151" i="30"/>
  <c r="GL162" i="30"/>
  <c r="FU182" i="30"/>
  <c r="FK182" i="30" s="1"/>
  <c r="FL182" i="30" s="1"/>
  <c r="CN161" i="30"/>
  <c r="CJ161" i="30"/>
  <c r="DQ164" i="30"/>
  <c r="FX166" i="30"/>
  <c r="BQ172" i="30"/>
  <c r="BR172" i="30" s="1"/>
  <c r="BG172" i="30" s="1"/>
  <c r="BH172" i="30" s="1"/>
  <c r="BM172" i="30"/>
  <c r="FX174" i="30"/>
  <c r="BF182" i="30"/>
  <c r="BZ162" i="30"/>
  <c r="GL179" i="30"/>
  <c r="BZ155" i="30"/>
  <c r="EC157" i="30"/>
  <c r="DQ161" i="30"/>
  <c r="AJ168" i="30"/>
  <c r="AK168" i="30" s="1"/>
  <c r="BQ173" i="30"/>
  <c r="BM173" i="30"/>
  <c r="CN186" i="30"/>
  <c r="CJ186" i="30"/>
  <c r="CC189" i="30"/>
  <c r="CC193" i="30"/>
  <c r="CC197" i="30"/>
  <c r="CC201" i="30"/>
  <c r="BZ205" i="30"/>
  <c r="BZ209" i="30"/>
  <c r="BT210" i="30"/>
  <c r="BU210" i="30" s="1"/>
  <c r="AC219" i="30"/>
  <c r="AH219" i="30"/>
  <c r="Y219" i="30" s="1"/>
  <c r="BZ194" i="30"/>
  <c r="CC222" i="30"/>
  <c r="CD222" i="30"/>
  <c r="BQ205" i="30"/>
  <c r="BM205" i="30"/>
  <c r="DG209" i="30"/>
  <c r="AR211" i="30"/>
  <c r="BT192" i="30"/>
  <c r="BU192" i="30" s="1"/>
  <c r="BQ197" i="30"/>
  <c r="BM197" i="30"/>
  <c r="FL198" i="30"/>
  <c r="BZ201" i="30"/>
  <c r="AF220" i="30"/>
  <c r="AN229" i="30"/>
  <c r="BZ212" i="30"/>
  <c r="EC214" i="30"/>
  <c r="AR216" i="30"/>
  <c r="DQ219" i="30"/>
  <c r="BS229" i="30"/>
  <c r="BT229" i="30"/>
  <c r="AC228" i="30"/>
  <c r="AH228" i="30"/>
  <c r="Y228" i="30" s="1"/>
  <c r="FJ220" i="30"/>
  <c r="DT230" i="30"/>
  <c r="DU230" i="30"/>
  <c r="DG225" i="30"/>
  <c r="DQ229" i="30"/>
  <c r="DQ232" i="30"/>
  <c r="CC235" i="30"/>
  <c r="FK236" i="30"/>
  <c r="FL236" i="30" s="1"/>
  <c r="BZ240" i="30"/>
  <c r="BQ231" i="30"/>
  <c r="BM231" i="30"/>
  <c r="DG232" i="30"/>
  <c r="EC233" i="30"/>
  <c r="DQ236" i="30"/>
  <c r="GL237" i="30"/>
  <c r="BZ239" i="30"/>
  <c r="DG249" i="30"/>
  <c r="CN250" i="30"/>
  <c r="CJ250" i="30"/>
  <c r="CK250" i="30"/>
  <c r="DK243" i="30"/>
  <c r="DL243" i="30" s="1"/>
  <c r="FZ244" i="30"/>
  <c r="GI244" i="30" s="1"/>
  <c r="GD244" i="30"/>
  <c r="BQ244" i="30"/>
  <c r="BM244" i="30"/>
  <c r="CK247" i="30"/>
  <c r="GU254" i="30"/>
  <c r="CK254" i="30"/>
  <c r="AR256" i="30"/>
  <c r="DQ258" i="30"/>
  <c r="AM258" i="30"/>
  <c r="AQ258" i="30" s="1"/>
  <c r="AS258" i="30"/>
  <c r="FL253" i="30"/>
  <c r="DG264" i="30"/>
  <c r="DU259" i="30"/>
  <c r="DV259" i="30" s="1"/>
  <c r="DA262" i="30"/>
  <c r="DB262" i="30" s="1"/>
  <c r="AR264" i="30"/>
  <c r="FV262" i="30"/>
  <c r="FW262" i="30"/>
  <c r="EC261" i="30"/>
  <c r="FX267" i="30"/>
  <c r="DQ268" i="30"/>
  <c r="BQ270" i="30"/>
  <c r="BR270" i="30" s="1"/>
  <c r="BM270" i="30"/>
  <c r="AJ271" i="30"/>
  <c r="AK271" i="30" s="1"/>
  <c r="DG275" i="30"/>
  <c r="BF274" i="30"/>
  <c r="EC280" i="30"/>
  <c r="EC279" i="30"/>
  <c r="CJ280" i="30"/>
  <c r="CN280" i="30"/>
  <c r="CN285" i="30"/>
  <c r="CJ285" i="30"/>
  <c r="EC284" i="30"/>
  <c r="DK31" i="30"/>
  <c r="DJ31" i="30"/>
  <c r="DG16" i="30"/>
  <c r="CN27" i="30"/>
  <c r="CJ27" i="30"/>
  <c r="CC35" i="30"/>
  <c r="CJ40" i="30"/>
  <c r="CN40" i="30"/>
  <c r="FL44" i="30"/>
  <c r="DJ81" i="30"/>
  <c r="DK81" i="30"/>
  <c r="EC22" i="30"/>
  <c r="EC25" i="30"/>
  <c r="EC32" i="30"/>
  <c r="BZ40" i="30"/>
  <c r="CD41" i="30"/>
  <c r="CE41" i="30" s="1"/>
  <c r="DK41" i="30"/>
  <c r="DL41" i="30" s="1"/>
  <c r="DK85" i="30"/>
  <c r="DJ85" i="30"/>
  <c r="CN23" i="30"/>
  <c r="CO23" i="30" s="1"/>
  <c r="CD23" i="30" s="1"/>
  <c r="CJ23" i="30"/>
  <c r="CN34" i="30"/>
  <c r="CO34" i="30" s="1"/>
  <c r="CD34" i="30" s="1"/>
  <c r="CJ34" i="30"/>
  <c r="BQ50" i="30"/>
  <c r="BR50" i="30" s="1"/>
  <c r="BG50" i="30" s="1"/>
  <c r="BH50" i="30" s="1"/>
  <c r="BM50" i="30"/>
  <c r="FZ54" i="30"/>
  <c r="GI54" i="30" s="1"/>
  <c r="GD54" i="30"/>
  <c r="DK77" i="30"/>
  <c r="DJ77" i="30"/>
  <c r="DA21" i="30"/>
  <c r="DB21" i="30" s="1"/>
  <c r="DK25" i="30"/>
  <c r="DL25" i="30" s="1"/>
  <c r="BQ27" i="30"/>
  <c r="BM27" i="30"/>
  <c r="DG28" i="30"/>
  <c r="BQ35" i="30"/>
  <c r="BM35" i="30"/>
  <c r="DG36" i="30"/>
  <c r="GL47" i="30"/>
  <c r="FU48" i="30"/>
  <c r="FK48" i="30" s="1"/>
  <c r="FL48" i="30" s="1"/>
  <c r="AR64" i="30"/>
  <c r="CZ85" i="30"/>
  <c r="DA85" i="30"/>
  <c r="BQ45" i="30"/>
  <c r="BM45" i="30"/>
  <c r="BF49" i="30"/>
  <c r="BZ53" i="30"/>
  <c r="DG56" i="30"/>
  <c r="BG57" i="30"/>
  <c r="BF57" i="30"/>
  <c r="DU58" i="30"/>
  <c r="DV58" i="30" s="1"/>
  <c r="CQ62" i="30"/>
  <c r="CR62" i="30" s="1"/>
  <c r="BZ63" i="30"/>
  <c r="BQ69" i="30"/>
  <c r="BR69" i="30" s="1"/>
  <c r="BG69" i="30" s="1"/>
  <c r="BH69" i="30" s="1"/>
  <c r="BM69" i="30"/>
  <c r="FZ70" i="30"/>
  <c r="GI70" i="30" s="1"/>
  <c r="GD70" i="30"/>
  <c r="BQ73" i="30"/>
  <c r="BM73" i="30"/>
  <c r="AJ74" i="30"/>
  <c r="AK74" i="30" s="1"/>
  <c r="FZ74" i="30"/>
  <c r="GI74" i="30" s="1"/>
  <c r="GD74" i="30"/>
  <c r="BQ77" i="30"/>
  <c r="BM77" i="30"/>
  <c r="FZ78" i="30"/>
  <c r="GI78" i="30" s="1"/>
  <c r="GD78" i="30"/>
  <c r="DG80" i="30"/>
  <c r="BF81" i="30"/>
  <c r="DA82" i="30"/>
  <c r="DB82" i="30" s="1"/>
  <c r="FK85" i="30"/>
  <c r="FL85" i="30" s="1"/>
  <c r="FL89" i="30"/>
  <c r="HM97" i="30"/>
  <c r="CN49" i="30"/>
  <c r="CJ49" i="30"/>
  <c r="CK49" i="30"/>
  <c r="CC85" i="30"/>
  <c r="BM87" i="30"/>
  <c r="BQ87" i="30"/>
  <c r="BQ95" i="30"/>
  <c r="BM95" i="30"/>
  <c r="EC60" i="30"/>
  <c r="EC68" i="30"/>
  <c r="EC76" i="30"/>
  <c r="EC84" i="30"/>
  <c r="CC86" i="30"/>
  <c r="CW58" i="30"/>
  <c r="CW66" i="30"/>
  <c r="CW74" i="30"/>
  <c r="CW82" i="30"/>
  <c r="FL87" i="30"/>
  <c r="DG95" i="30"/>
  <c r="BQ94" i="30"/>
  <c r="BR94" i="30" s="1"/>
  <c r="BG94" i="30" s="1"/>
  <c r="BH94" i="30" s="1"/>
  <c r="BM94" i="30"/>
  <c r="AJ95" i="30"/>
  <c r="AK95" i="30" s="1"/>
  <c r="BQ100" i="30"/>
  <c r="BM100" i="30"/>
  <c r="FZ101" i="30"/>
  <c r="GI101" i="30" s="1"/>
  <c r="GD101" i="30"/>
  <c r="DG103" i="30"/>
  <c r="BF104" i="30"/>
  <c r="GL108" i="30"/>
  <c r="BT109" i="30"/>
  <c r="BU109" i="30" s="1"/>
  <c r="BZ110" i="30"/>
  <c r="CQ113" i="30"/>
  <c r="CR113" i="30" s="1"/>
  <c r="BQ116" i="30"/>
  <c r="BM116" i="30"/>
  <c r="FZ117" i="30"/>
  <c r="GI117" i="30" s="1"/>
  <c r="GD117" i="30"/>
  <c r="FZ125" i="30"/>
  <c r="GI125" i="30" s="1"/>
  <c r="GD125" i="30"/>
  <c r="FL125" i="30"/>
  <c r="CO154" i="30"/>
  <c r="CD154" i="30" s="1"/>
  <c r="CE154" i="30" s="1"/>
  <c r="CC102" i="30"/>
  <c r="CN104" i="30"/>
  <c r="CO104" i="30" s="1"/>
  <c r="CD104" i="30" s="1"/>
  <c r="CJ104" i="30"/>
  <c r="CC110" i="30"/>
  <c r="CN112" i="30"/>
  <c r="CJ112" i="30"/>
  <c r="CC118" i="30"/>
  <c r="DG120" i="30"/>
  <c r="DG123" i="30"/>
  <c r="BT125" i="30"/>
  <c r="BU125" i="30" s="1"/>
  <c r="DK125" i="30"/>
  <c r="DL125" i="30" s="1"/>
  <c r="DG129" i="30"/>
  <c r="FZ130" i="30"/>
  <c r="GI130" i="30" s="1"/>
  <c r="GD130" i="30"/>
  <c r="HM131" i="30"/>
  <c r="BF120" i="30"/>
  <c r="CE138" i="30"/>
  <c r="CN140" i="30"/>
  <c r="CJ140" i="30"/>
  <c r="CW146" i="30"/>
  <c r="FW148" i="30"/>
  <c r="FX148" i="30" s="1"/>
  <c r="DU148" i="30"/>
  <c r="DV148" i="30" s="1"/>
  <c r="BZ135" i="30"/>
  <c r="BQ141" i="30"/>
  <c r="BR141" i="30" s="1"/>
  <c r="BG141" i="30" s="1"/>
  <c r="BH141" i="30" s="1"/>
  <c r="BM141" i="30"/>
  <c r="BQ143" i="30"/>
  <c r="BM143" i="30"/>
  <c r="CW145" i="30"/>
  <c r="DQ146" i="30"/>
  <c r="AT150" i="30"/>
  <c r="AJ150" i="30" s="1"/>
  <c r="BF128" i="30"/>
  <c r="BF130" i="30"/>
  <c r="FL136" i="30"/>
  <c r="BQ138" i="30"/>
  <c r="BM138" i="30"/>
  <c r="BF146" i="30"/>
  <c r="AR153" i="30"/>
  <c r="CO156" i="30"/>
  <c r="CD156" i="30" s="1"/>
  <c r="CE156" i="30" s="1"/>
  <c r="CC149" i="30"/>
  <c r="CN153" i="30"/>
  <c r="CJ153" i="30"/>
  <c r="DQ154" i="30"/>
  <c r="GL160" i="30"/>
  <c r="CN182" i="30"/>
  <c r="CO182" i="30" s="1"/>
  <c r="CD182" i="30" s="1"/>
  <c r="CE182" i="30" s="1"/>
  <c r="CJ182" i="30"/>
  <c r="DG184" i="30"/>
  <c r="EC156" i="30"/>
  <c r="EC166" i="30"/>
  <c r="EC174" i="30"/>
  <c r="DG182" i="30"/>
  <c r="DG158" i="30"/>
  <c r="CW160" i="30"/>
  <c r="DQ163" i="30"/>
  <c r="DG166" i="30"/>
  <c r="FX169" i="30"/>
  <c r="DA170" i="30"/>
  <c r="DB170" i="30" s="1"/>
  <c r="FW170" i="30"/>
  <c r="FX170" i="30" s="1"/>
  <c r="DU170" i="30"/>
  <c r="DV170" i="30" s="1"/>
  <c r="FW178" i="30"/>
  <c r="FX178" i="30" s="1"/>
  <c r="CQ178" i="30"/>
  <c r="CR178" i="30" s="1"/>
  <c r="AN182" i="30"/>
  <c r="CW207" i="30"/>
  <c r="CC219" i="30"/>
  <c r="CD219" i="30"/>
  <c r="BB223" i="30"/>
  <c r="BA223" i="30" s="1"/>
  <c r="AZ223" i="30" s="1"/>
  <c r="BE223" i="30" s="1"/>
  <c r="BD223" i="30"/>
  <c r="BQ186" i="30"/>
  <c r="BR186" i="30" s="1"/>
  <c r="BG186" i="30" s="1"/>
  <c r="BH186" i="30" s="1"/>
  <c r="BM186" i="30"/>
  <c r="CC190" i="30"/>
  <c r="GL211" i="30"/>
  <c r="CD221" i="30"/>
  <c r="CC221" i="30"/>
  <c r="GL181" i="30"/>
  <c r="GL183" i="30"/>
  <c r="FK194" i="30"/>
  <c r="FL194" i="30" s="1"/>
  <c r="GL197" i="30"/>
  <c r="BF199" i="30"/>
  <c r="DK202" i="30"/>
  <c r="DL202" i="30" s="1"/>
  <c r="AN206" i="30"/>
  <c r="DT223" i="30"/>
  <c r="DU223" i="30"/>
  <c r="BZ214" i="30"/>
  <c r="BQ218" i="30"/>
  <c r="BM218" i="30"/>
  <c r="BC225" i="30"/>
  <c r="DJ231" i="30"/>
  <c r="DK231" i="30"/>
  <c r="CN214" i="30"/>
  <c r="CJ214" i="30"/>
  <c r="AN228" i="30"/>
  <c r="BZ215" i="30"/>
  <c r="CC217" i="30"/>
  <c r="DG221" i="30"/>
  <c r="HD228" i="30"/>
  <c r="GU231" i="30"/>
  <c r="GU236" i="30"/>
  <c r="BZ232" i="30"/>
  <c r="CW232" i="30"/>
  <c r="CW225" i="30"/>
  <c r="CC228" i="30"/>
  <c r="FV230" i="30"/>
  <c r="FW230" i="30"/>
  <c r="EC231" i="30"/>
  <c r="DQ242" i="30"/>
  <c r="BQ245" i="30"/>
  <c r="BM245" i="30"/>
  <c r="FZ250" i="30"/>
  <c r="GI250" i="30" s="1"/>
  <c r="GD250" i="30"/>
  <c r="CW254" i="30"/>
  <c r="CW242" i="30"/>
  <c r="BF248" i="30"/>
  <c r="BQ254" i="30"/>
  <c r="BM254" i="30"/>
  <c r="AJ242" i="30"/>
  <c r="EC244" i="30"/>
  <c r="FW252" i="30"/>
  <c r="FX252" i="30" s="1"/>
  <c r="BZ255" i="30"/>
  <c r="BF257" i="30"/>
  <c r="CC255" i="30"/>
  <c r="BF259" i="30"/>
  <c r="AR259" i="30"/>
  <c r="AR263" i="30"/>
  <c r="DG253" i="30"/>
  <c r="CN265" i="30"/>
  <c r="CJ265" i="30"/>
  <c r="EC262" i="30"/>
  <c r="CQ268" i="30"/>
  <c r="CR268" i="30" s="1"/>
  <c r="BQ261" i="30"/>
  <c r="BM261" i="30"/>
  <c r="BQ263" i="30"/>
  <c r="BM263" i="30"/>
  <c r="BG270" i="30"/>
  <c r="BH270" i="30" s="1"/>
  <c r="CQ270" i="30"/>
  <c r="CR270" i="30" s="1"/>
  <c r="BQ271" i="30"/>
  <c r="BM271" i="30"/>
  <c r="BZ273" i="30"/>
  <c r="DQ272" i="30"/>
  <c r="CC276" i="30"/>
  <c r="EC268" i="30"/>
  <c r="CQ273" i="30"/>
  <c r="CR273" i="30" s="1"/>
  <c r="FW273" i="30"/>
  <c r="FX273" i="30" s="1"/>
  <c r="BT275" i="30"/>
  <c r="BU275" i="30" s="1"/>
  <c r="BZ278" i="30"/>
  <c r="DQ281" i="30"/>
  <c r="CN278" i="30"/>
  <c r="CJ278" i="30"/>
  <c r="AN31" i="30"/>
  <c r="AN103" i="30"/>
  <c r="AN151" i="30"/>
  <c r="DJ171" i="30"/>
  <c r="DK171" i="30"/>
  <c r="AN186" i="30"/>
  <c r="AN238" i="30"/>
  <c r="DJ237" i="30"/>
  <c r="DK237" i="30"/>
  <c r="DK254" i="30"/>
  <c r="DL254" i="30" s="1"/>
  <c r="GL275" i="30"/>
  <c r="FU282" i="30"/>
  <c r="BZ287" i="30"/>
  <c r="BG288" i="30"/>
  <c r="BH288" i="30" s="1"/>
  <c r="AR286" i="30"/>
  <c r="FL287" i="30"/>
  <c r="BF289" i="30"/>
  <c r="AN288" i="30"/>
  <c r="BZ284" i="30"/>
  <c r="GL294" i="30"/>
  <c r="CC295" i="30"/>
  <c r="AR297" i="30"/>
  <c r="HM293" i="30"/>
  <c r="BZ295" i="30"/>
  <c r="BZ300" i="30"/>
  <c r="DG300" i="30"/>
  <c r="GL302" i="30"/>
  <c r="BT309" i="30"/>
  <c r="BS309" i="30"/>
  <c r="FV309" i="30"/>
  <c r="FW309" i="30"/>
  <c r="AN311" i="30"/>
  <c r="AT58" i="30"/>
  <c r="DA98" i="30"/>
  <c r="CZ98" i="30"/>
  <c r="AN113" i="30"/>
  <c r="AT155" i="30"/>
  <c r="AT157" i="30"/>
  <c r="AJ157" i="30" s="1"/>
  <c r="AT199" i="30"/>
  <c r="AC224" i="30"/>
  <c r="AH224" i="30"/>
  <c r="Y224" i="30" s="1"/>
  <c r="AR237" i="30"/>
  <c r="CO229" i="30"/>
  <c r="CD229" i="30" s="1"/>
  <c r="AT239" i="30"/>
  <c r="CK246" i="30"/>
  <c r="BF278" i="30"/>
  <c r="GL288" i="30"/>
  <c r="CN286" i="30"/>
  <c r="CJ286" i="30"/>
  <c r="HD289" i="30"/>
  <c r="AR293" i="30"/>
  <c r="BQ297" i="30"/>
  <c r="BM297" i="30"/>
  <c r="CN309" i="30"/>
  <c r="CJ309" i="30"/>
  <c r="DT312" i="30"/>
  <c r="DU312" i="30"/>
  <c r="AT35" i="30"/>
  <c r="AJ35" i="30" s="1"/>
  <c r="AT104" i="30"/>
  <c r="AJ104" i="30" s="1"/>
  <c r="CZ100" i="30"/>
  <c r="DA100" i="30"/>
  <c r="AT173" i="30"/>
  <c r="AJ173" i="30" s="1"/>
  <c r="AN162" i="30"/>
  <c r="AN164" i="30"/>
  <c r="DK193" i="30"/>
  <c r="DJ193" i="30"/>
  <c r="DK197" i="30"/>
  <c r="DJ197" i="30"/>
  <c r="CO204" i="30"/>
  <c r="CD204" i="30" s="1"/>
  <c r="CE204" i="30" s="1"/>
  <c r="AN254" i="30"/>
  <c r="AT270" i="30"/>
  <c r="EC283" i="30"/>
  <c r="DG283" i="30"/>
  <c r="AN291" i="30"/>
  <c r="CN288" i="30"/>
  <c r="CJ288" i="30"/>
  <c r="AT290" i="30"/>
  <c r="DK295" i="30"/>
  <c r="DL295" i="30" s="1"/>
  <c r="BZ296" i="30"/>
  <c r="DG298" i="30"/>
  <c r="EC295" i="30"/>
  <c r="AR309" i="30"/>
  <c r="AN29" i="30"/>
  <c r="AT37" i="30"/>
  <c r="AJ37" i="30" s="1"/>
  <c r="AT55" i="30"/>
  <c r="AJ55" i="30" s="1"/>
  <c r="AT69" i="30"/>
  <c r="AJ69" i="30" s="1"/>
  <c r="AR85" i="30"/>
  <c r="AN66" i="30"/>
  <c r="AN68" i="30"/>
  <c r="AN78" i="30"/>
  <c r="AN80" i="30"/>
  <c r="AN82" i="30"/>
  <c r="AN84" i="30"/>
  <c r="AR106" i="30"/>
  <c r="BR125" i="30"/>
  <c r="BG125" i="30" s="1"/>
  <c r="BH125" i="30" s="1"/>
  <c r="AN105" i="30"/>
  <c r="DA118" i="30"/>
  <c r="CZ118" i="30"/>
  <c r="AN126" i="30"/>
  <c r="AN128" i="30"/>
  <c r="AR172" i="30"/>
  <c r="AR161" i="30"/>
  <c r="AC223" i="30"/>
  <c r="AH223" i="30"/>
  <c r="Y223" i="30" s="1"/>
  <c r="DK183" i="30"/>
  <c r="DJ183" i="30"/>
  <c r="FL244" i="30"/>
  <c r="AT250" i="30"/>
  <c r="BR258" i="30"/>
  <c r="BG258" i="30" s="1"/>
  <c r="BH258" i="30" s="1"/>
  <c r="FL261" i="30"/>
  <c r="FU280" i="30"/>
  <c r="FZ283" i="30"/>
  <c r="GI283" i="30" s="1"/>
  <c r="GD283" i="30"/>
  <c r="CJ283" i="30"/>
  <c r="CN283" i="30"/>
  <c r="CN279" i="30"/>
  <c r="CJ279" i="30"/>
  <c r="BF281" i="30"/>
  <c r="BG281" i="30"/>
  <c r="DG280" i="30"/>
  <c r="BS281" i="30"/>
  <c r="BT281" i="30"/>
  <c r="BT289" i="30"/>
  <c r="BU289" i="30" s="1"/>
  <c r="FL288" i="30"/>
  <c r="GL292" i="30"/>
  <c r="AR292" i="30"/>
  <c r="BT294" i="30"/>
  <c r="BU294" i="30" s="1"/>
  <c r="CN291" i="30"/>
  <c r="CJ291" i="30"/>
  <c r="BF291" i="30"/>
  <c r="GU298" i="30"/>
  <c r="BF294" i="30"/>
  <c r="DK296" i="30"/>
  <c r="DL296" i="30" s="1"/>
  <c r="CC297" i="30"/>
  <c r="FZ301" i="30"/>
  <c r="GI301" i="30" s="1"/>
  <c r="GD301" i="30"/>
  <c r="DK300" i="30"/>
  <c r="DL300" i="30" s="1"/>
  <c r="DK284" i="30"/>
  <c r="DJ284" i="30"/>
  <c r="AF221" i="30" l="1"/>
  <c r="AJ16" i="30"/>
  <c r="AK16" i="30" s="1"/>
  <c r="DA64" i="30"/>
  <c r="DB64" i="30" s="1"/>
  <c r="DV302" i="30"/>
  <c r="AK63" i="30"/>
  <c r="DB100" i="30"/>
  <c r="DV312" i="30"/>
  <c r="BU59" i="30"/>
  <c r="DL241" i="30"/>
  <c r="DB126" i="30"/>
  <c r="DL73" i="30"/>
  <c r="BU146" i="30"/>
  <c r="FW49" i="30"/>
  <c r="FX49" i="30" s="1"/>
  <c r="FW20" i="30"/>
  <c r="FX20" i="30" s="1"/>
  <c r="FW182" i="30"/>
  <c r="FX182" i="30" s="1"/>
  <c r="DL193" i="30"/>
  <c r="DL233" i="30"/>
  <c r="BU85" i="30"/>
  <c r="BU233" i="30"/>
  <c r="FW59" i="30"/>
  <c r="FX59" i="30" s="1"/>
  <c r="DV201" i="30"/>
  <c r="DB110" i="30"/>
  <c r="DV221" i="30"/>
  <c r="DB75" i="30"/>
  <c r="DL239" i="30"/>
  <c r="DB212" i="30"/>
  <c r="CR96" i="30"/>
  <c r="CR100" i="30"/>
  <c r="CR75" i="30"/>
  <c r="CR85" i="30"/>
  <c r="FW23" i="30"/>
  <c r="FX23" i="30" s="1"/>
  <c r="DV35" i="30"/>
  <c r="AK197" i="30"/>
  <c r="DB61" i="30"/>
  <c r="DB90" i="30"/>
  <c r="CR106" i="30"/>
  <c r="FW157" i="30"/>
  <c r="FX157" i="30" s="1"/>
  <c r="FW104" i="30"/>
  <c r="FW271" i="30"/>
  <c r="FX271" i="30" s="1"/>
  <c r="CR94" i="30"/>
  <c r="FW25" i="30"/>
  <c r="FX25" i="30" s="1"/>
  <c r="FW284" i="30"/>
  <c r="FX284" i="30" s="1"/>
  <c r="BU309" i="30"/>
  <c r="DL191" i="30"/>
  <c r="CR157" i="30"/>
  <c r="BU69" i="30"/>
  <c r="DV51" i="30"/>
  <c r="DL278" i="30"/>
  <c r="DB71" i="30"/>
  <c r="DB220" i="30"/>
  <c r="BU237" i="30"/>
  <c r="FW88" i="30"/>
  <c r="FX88" i="30" s="1"/>
  <c r="AJ72" i="30"/>
  <c r="AK72" i="30" s="1"/>
  <c r="CE225" i="30"/>
  <c r="AK159" i="30"/>
  <c r="CE222" i="30"/>
  <c r="CR288" i="30"/>
  <c r="CO287" i="30"/>
  <c r="CD287" i="30" s="1"/>
  <c r="CE287" i="30" s="1"/>
  <c r="FK282" i="30"/>
  <c r="FL282" i="30" s="1"/>
  <c r="FK283" i="30"/>
  <c r="FL283" i="30" s="1"/>
  <c r="FK280" i="30"/>
  <c r="FL280" i="30" s="1"/>
  <c r="FX281" i="30"/>
  <c r="AK207" i="30"/>
  <c r="BR148" i="30"/>
  <c r="BG148" i="30" s="1"/>
  <c r="BH148" i="30" s="1"/>
  <c r="BR155" i="30"/>
  <c r="BG155" i="30" s="1"/>
  <c r="BH155" i="30" s="1"/>
  <c r="AJ215" i="30"/>
  <c r="AK215" i="30" s="1"/>
  <c r="DU210" i="30"/>
  <c r="DV210" i="30" s="1"/>
  <c r="DK211" i="30"/>
  <c r="DL211" i="30" s="1"/>
  <c r="DU211" i="30"/>
  <c r="DV211" i="30" s="1"/>
  <c r="DK214" i="30"/>
  <c r="DL214" i="30" s="1"/>
  <c r="BS208" i="30"/>
  <c r="BT208" i="30"/>
  <c r="FW116" i="30"/>
  <c r="CZ111" i="30"/>
  <c r="DA111" i="30"/>
  <c r="DJ152" i="30"/>
  <c r="DK152" i="30"/>
  <c r="BR149" i="30"/>
  <c r="BG149" i="30" s="1"/>
  <c r="BH149" i="30" s="1"/>
  <c r="AJ158" i="30"/>
  <c r="AK158" i="30" s="1"/>
  <c r="CR167" i="30"/>
  <c r="DV167" i="30"/>
  <c r="BS159" i="30"/>
  <c r="BT159" i="30"/>
  <c r="BS234" i="30"/>
  <c r="BT234" i="30"/>
  <c r="BR129" i="30"/>
  <c r="BG129" i="30" s="1"/>
  <c r="BH129" i="30" s="1"/>
  <c r="BT129" i="30"/>
  <c r="BU129" i="30" s="1"/>
  <c r="BS130" i="30"/>
  <c r="AJ129" i="30"/>
  <c r="AK129" i="30" s="1"/>
  <c r="BT133" i="30"/>
  <c r="BU133" i="30" s="1"/>
  <c r="DJ131" i="30"/>
  <c r="DK131" i="30"/>
  <c r="CO131" i="30"/>
  <c r="CD131" i="30" s="1"/>
  <c r="CE131" i="30" s="1"/>
  <c r="CR114" i="30"/>
  <c r="BS120" i="30"/>
  <c r="BT120" i="30"/>
  <c r="CO117" i="30"/>
  <c r="CD117" i="30" s="1"/>
  <c r="CE117" i="30" s="1"/>
  <c r="AJ111" i="30"/>
  <c r="AK111" i="30" s="1"/>
  <c r="DL114" i="30"/>
  <c r="FW118" i="30"/>
  <c r="FX118" i="30" s="1"/>
  <c r="FW114" i="30"/>
  <c r="FX114" i="30" s="1"/>
  <c r="CO265" i="30"/>
  <c r="CD265" i="30" s="1"/>
  <c r="AN258" i="30"/>
  <c r="FX229" i="30"/>
  <c r="CO210" i="30"/>
  <c r="CD210" i="30" s="1"/>
  <c r="CE210" i="30" s="1"/>
  <c r="BR83" i="30"/>
  <c r="BG83" i="30" s="1"/>
  <c r="BH83" i="30" s="1"/>
  <c r="DV191" i="30"/>
  <c r="CR112" i="30"/>
  <c r="AT87" i="30"/>
  <c r="CZ287" i="30"/>
  <c r="DA287" i="30"/>
  <c r="AP307" i="30"/>
  <c r="AO307" i="30" s="1"/>
  <c r="AT307" i="30" s="1"/>
  <c r="AR307" i="30"/>
  <c r="DT36" i="30"/>
  <c r="DU36" i="30"/>
  <c r="FW71" i="30"/>
  <c r="DV223" i="30"/>
  <c r="BH117" i="30"/>
  <c r="FL148" i="30"/>
  <c r="FW43" i="30"/>
  <c r="FX43" i="30" s="1"/>
  <c r="FW265" i="30"/>
  <c r="CR285" i="30"/>
  <c r="DT154" i="30"/>
  <c r="DU154" i="30"/>
  <c r="BS269" i="30"/>
  <c r="BT269" i="30"/>
  <c r="CZ48" i="30"/>
  <c r="DA48" i="30"/>
  <c r="CP59" i="30"/>
  <c r="CQ59" i="30"/>
  <c r="CP55" i="30"/>
  <c r="CQ55" i="30"/>
  <c r="DT28" i="30"/>
  <c r="DU28" i="30"/>
  <c r="BR297" i="30"/>
  <c r="BG297" i="30" s="1"/>
  <c r="BH297" i="30" s="1"/>
  <c r="CO233" i="30"/>
  <c r="CD233" i="30" s="1"/>
  <c r="BR38" i="30"/>
  <c r="BG38" i="30" s="1"/>
  <c r="BH38" i="30" s="1"/>
  <c r="CO257" i="30"/>
  <c r="CD257" i="30" s="1"/>
  <c r="BR63" i="30"/>
  <c r="BG63" i="30" s="1"/>
  <c r="BH63" i="30" s="1"/>
  <c r="BR136" i="30"/>
  <c r="BG136" i="30" s="1"/>
  <c r="BH136" i="30" s="1"/>
  <c r="CO39" i="30"/>
  <c r="CD39" i="30" s="1"/>
  <c r="FL289" i="30"/>
  <c r="DJ137" i="30"/>
  <c r="DK137" i="30"/>
  <c r="FW233" i="30"/>
  <c r="FV233" i="30"/>
  <c r="BS154" i="30"/>
  <c r="BT154" i="30"/>
  <c r="CZ193" i="30"/>
  <c r="DA193" i="30"/>
  <c r="DJ158" i="30"/>
  <c r="DK158" i="30"/>
  <c r="BS190" i="30"/>
  <c r="BT190" i="30"/>
  <c r="FV100" i="30"/>
  <c r="FW100" i="30"/>
  <c r="BR154" i="30"/>
  <c r="BG154" i="30" s="1"/>
  <c r="BH154" i="30" s="1"/>
  <c r="DL75" i="30"/>
  <c r="DL69" i="30"/>
  <c r="DL221" i="30"/>
  <c r="DB79" i="30"/>
  <c r="BR113" i="30"/>
  <c r="BG113" i="30" s="1"/>
  <c r="BH113" i="30" s="1"/>
  <c r="AN302" i="30"/>
  <c r="AP302" i="30" s="1"/>
  <c r="AO302" i="30" s="1"/>
  <c r="DL223" i="30"/>
  <c r="BR64" i="30"/>
  <c r="BG64" i="30" s="1"/>
  <c r="BH64" i="30" s="1"/>
  <c r="DL173" i="30"/>
  <c r="DB65" i="30"/>
  <c r="CR124" i="30"/>
  <c r="DB312" i="30"/>
  <c r="CR169" i="30"/>
  <c r="CR116" i="30"/>
  <c r="DV74" i="30"/>
  <c r="FW37" i="30"/>
  <c r="FX37" i="30" s="1"/>
  <c r="CZ32" i="30"/>
  <c r="DA32" i="30"/>
  <c r="CZ227" i="30"/>
  <c r="DA227" i="30"/>
  <c r="DT217" i="30"/>
  <c r="DU217" i="30"/>
  <c r="DJ107" i="30"/>
  <c r="DK107" i="30"/>
  <c r="CP90" i="30"/>
  <c r="CQ90" i="30"/>
  <c r="CZ217" i="30"/>
  <c r="DA217" i="30"/>
  <c r="CZ195" i="30"/>
  <c r="DA195" i="30"/>
  <c r="CO285" i="30"/>
  <c r="CD285" i="30" s="1"/>
  <c r="CE285" i="30" s="1"/>
  <c r="CO113" i="30"/>
  <c r="CD113" i="30" s="1"/>
  <c r="CE113" i="30" s="1"/>
  <c r="BR52" i="30"/>
  <c r="BG52" i="30" s="1"/>
  <c r="BH52" i="30" s="1"/>
  <c r="CO192" i="30"/>
  <c r="CD192" i="30" s="1"/>
  <c r="CE192" i="30" s="1"/>
  <c r="DL59" i="30"/>
  <c r="CO36" i="30"/>
  <c r="CD36" i="30" s="1"/>
  <c r="CE36" i="30" s="1"/>
  <c r="BU314" i="30"/>
  <c r="BR286" i="30"/>
  <c r="BG286" i="30" s="1"/>
  <c r="BH286" i="30" s="1"/>
  <c r="BR109" i="30"/>
  <c r="BG109" i="30" s="1"/>
  <c r="BH109" i="30" s="1"/>
  <c r="DL29" i="30"/>
  <c r="DB230" i="30"/>
  <c r="BU149" i="30"/>
  <c r="DL132" i="30"/>
  <c r="DV195" i="30"/>
  <c r="BU185" i="30"/>
  <c r="BR84" i="30"/>
  <c r="BG84" i="30" s="1"/>
  <c r="BH84" i="30" s="1"/>
  <c r="BR60" i="30"/>
  <c r="BG60" i="30" s="1"/>
  <c r="BH60" i="30" s="1"/>
  <c r="BR295" i="30"/>
  <c r="BG295" i="30" s="1"/>
  <c r="BU98" i="30"/>
  <c r="BR37" i="30"/>
  <c r="BG37" i="30" s="1"/>
  <c r="BH37" i="30" s="1"/>
  <c r="DV243" i="30"/>
  <c r="FW241" i="30"/>
  <c r="FX241" i="30" s="1"/>
  <c r="CO42" i="30"/>
  <c r="CD42" i="30" s="1"/>
  <c r="CE42" i="30" s="1"/>
  <c r="FW110" i="30"/>
  <c r="FX110" i="30" s="1"/>
  <c r="BS288" i="30"/>
  <c r="BT288" i="30"/>
  <c r="FW112" i="30"/>
  <c r="FX112" i="30" s="1"/>
  <c r="DB255" i="30"/>
  <c r="BR116" i="30"/>
  <c r="BG116" i="30" s="1"/>
  <c r="BH116" i="30" s="1"/>
  <c r="DV219" i="30"/>
  <c r="CR235" i="30"/>
  <c r="BH260" i="30"/>
  <c r="FX69" i="30"/>
  <c r="FW231" i="30"/>
  <c r="FV231" i="30"/>
  <c r="AP241" i="30"/>
  <c r="AO241" i="30" s="1"/>
  <c r="AT241" i="30" s="1"/>
  <c r="AR241" i="30"/>
  <c r="AI241" i="30" s="1"/>
  <c r="FV24" i="30"/>
  <c r="FW24" i="30"/>
  <c r="CZ127" i="30"/>
  <c r="DA127" i="30"/>
  <c r="DJ84" i="30"/>
  <c r="DK84" i="30"/>
  <c r="BH276" i="30"/>
  <c r="CR126" i="30"/>
  <c r="FW189" i="30"/>
  <c r="FV189" i="30"/>
  <c r="DB85" i="30"/>
  <c r="DV230" i="30"/>
  <c r="BR67" i="30"/>
  <c r="BG67" i="30" s="1"/>
  <c r="BH67" i="30" s="1"/>
  <c r="CO84" i="30"/>
  <c r="CD84" i="30" s="1"/>
  <c r="CE84" i="30" s="1"/>
  <c r="CO60" i="30"/>
  <c r="CD60" i="30" s="1"/>
  <c r="CE60" i="30" s="1"/>
  <c r="CO47" i="30"/>
  <c r="CD47" i="30" s="1"/>
  <c r="BR279" i="30"/>
  <c r="BG279" i="30" s="1"/>
  <c r="BH279" i="30" s="1"/>
  <c r="AK249" i="30"/>
  <c r="AN204" i="30"/>
  <c r="BR274" i="30"/>
  <c r="BG274" i="30" s="1"/>
  <c r="CO171" i="30"/>
  <c r="CD171" i="30" s="1"/>
  <c r="CO126" i="30"/>
  <c r="CD126" i="30" s="1"/>
  <c r="CE126" i="30" s="1"/>
  <c r="BR71" i="30"/>
  <c r="BG71" i="30" s="1"/>
  <c r="BH71" i="30" s="1"/>
  <c r="BR294" i="30"/>
  <c r="BG294" i="30" s="1"/>
  <c r="CO293" i="30"/>
  <c r="CD293" i="30" s="1"/>
  <c r="CR219" i="30"/>
  <c r="CO35" i="30"/>
  <c r="CD35" i="30" s="1"/>
  <c r="DL134" i="30"/>
  <c r="BR42" i="30"/>
  <c r="BG42" i="30" s="1"/>
  <c r="BH42" i="30" s="1"/>
  <c r="AJ196" i="30"/>
  <c r="AK196" i="30" s="1"/>
  <c r="CP163" i="30"/>
  <c r="CQ163" i="30"/>
  <c r="CZ35" i="30"/>
  <c r="DA35" i="30"/>
  <c r="CZ266" i="30"/>
  <c r="DA266" i="30"/>
  <c r="DJ208" i="30"/>
  <c r="DK208" i="30"/>
  <c r="BR193" i="30"/>
  <c r="BG193" i="30" s="1"/>
  <c r="BH193" i="30" s="1"/>
  <c r="DL189" i="30"/>
  <c r="CR250" i="30"/>
  <c r="BR236" i="30"/>
  <c r="BG236" i="30" s="1"/>
  <c r="BH236" i="30" s="1"/>
  <c r="BR101" i="30"/>
  <c r="BG101" i="30" s="1"/>
  <c r="BH101" i="30" s="1"/>
  <c r="BR21" i="30"/>
  <c r="BG21" i="30" s="1"/>
  <c r="BH21" i="30" s="1"/>
  <c r="DL118" i="30"/>
  <c r="CO251" i="30"/>
  <c r="CD251" i="30" s="1"/>
  <c r="CE251" i="30" s="1"/>
  <c r="DV79" i="30"/>
  <c r="DV307" i="30"/>
  <c r="Y226" i="30"/>
  <c r="Z226" i="30" s="1"/>
  <c r="BS280" i="30"/>
  <c r="BT280" i="30"/>
  <c r="CP63" i="30"/>
  <c r="CQ63" i="30"/>
  <c r="CZ185" i="30"/>
  <c r="DA185" i="30"/>
  <c r="CO279" i="30"/>
  <c r="CD279" i="30" s="1"/>
  <c r="DL237" i="30"/>
  <c r="CP80" i="30"/>
  <c r="CQ80" i="30"/>
  <c r="FW98" i="30"/>
  <c r="FV98" i="30"/>
  <c r="FW21" i="30"/>
  <c r="FX21" i="30" s="1"/>
  <c r="DL197" i="30"/>
  <c r="DL77" i="30"/>
  <c r="CO161" i="30"/>
  <c r="CD161" i="30" s="1"/>
  <c r="CE161" i="30" s="1"/>
  <c r="CO43" i="30"/>
  <c r="CD43" i="30" s="1"/>
  <c r="CO167" i="30"/>
  <c r="CD167" i="30" s="1"/>
  <c r="CO147" i="30"/>
  <c r="CD147" i="30" s="1"/>
  <c r="CE147" i="30" s="1"/>
  <c r="BR151" i="30"/>
  <c r="BG151" i="30" s="1"/>
  <c r="BH151" i="30" s="1"/>
  <c r="BR284" i="30"/>
  <c r="BG284" i="30" s="1"/>
  <c r="BH284" i="30" s="1"/>
  <c r="CO108" i="30"/>
  <c r="CD108" i="30" s="1"/>
  <c r="BR54" i="30"/>
  <c r="BG54" i="30" s="1"/>
  <c r="BH54" i="30" s="1"/>
  <c r="DV153" i="30"/>
  <c r="BR72" i="30"/>
  <c r="BG72" i="30" s="1"/>
  <c r="BH72" i="30" s="1"/>
  <c r="DL102" i="30"/>
  <c r="DL108" i="30"/>
  <c r="BR234" i="30"/>
  <c r="BG234" i="30" s="1"/>
  <c r="BH234" i="30" s="1"/>
  <c r="FW73" i="30"/>
  <c r="FX73" i="30" s="1"/>
  <c r="BS274" i="30"/>
  <c r="BT274" i="30"/>
  <c r="FX71" i="30"/>
  <c r="CP218" i="30"/>
  <c r="CQ218" i="30"/>
  <c r="CE69" i="30"/>
  <c r="AP204" i="30"/>
  <c r="AO204" i="30" s="1"/>
  <c r="AR204" i="30"/>
  <c r="AP258" i="30"/>
  <c r="AO258" i="30" s="1"/>
  <c r="AT258" i="30" s="1"/>
  <c r="AR258" i="30"/>
  <c r="FX265" i="30"/>
  <c r="BU281" i="30"/>
  <c r="CO40" i="30"/>
  <c r="CD40" i="30" s="1"/>
  <c r="CE40" i="30" s="1"/>
  <c r="DB237" i="30"/>
  <c r="AC226" i="30"/>
  <c r="DK68" i="30"/>
  <c r="DL68" i="30" s="1"/>
  <c r="DB293" i="30"/>
  <c r="BR287" i="30"/>
  <c r="BG287" i="30" s="1"/>
  <c r="BH287" i="30" s="1"/>
  <c r="DB239" i="30"/>
  <c r="DB63" i="30"/>
  <c r="BU116" i="30"/>
  <c r="DB59" i="30"/>
  <c r="DU16" i="30"/>
  <c r="DV16" i="30" s="1"/>
  <c r="AR281" i="30"/>
  <c r="BU144" i="30"/>
  <c r="BT61" i="30"/>
  <c r="BU61" i="30" s="1"/>
  <c r="DV239" i="30"/>
  <c r="DB55" i="30"/>
  <c r="CO180" i="30"/>
  <c r="CD180" i="30" s="1"/>
  <c r="CE180" i="30" s="1"/>
  <c r="AI27" i="30"/>
  <c r="AK27" i="30" s="1"/>
  <c r="BR233" i="30"/>
  <c r="BG233" i="30" s="1"/>
  <c r="BH233" i="30" s="1"/>
  <c r="AW230" i="30"/>
  <c r="CQ111" i="30"/>
  <c r="CR111" i="30" s="1"/>
  <c r="CR262" i="30"/>
  <c r="DU20" i="30"/>
  <c r="DV20" i="30" s="1"/>
  <c r="DT72" i="30"/>
  <c r="DU72" i="30"/>
  <c r="CZ138" i="30"/>
  <c r="DA138" i="30"/>
  <c r="CP69" i="30"/>
  <c r="CQ69" i="30"/>
  <c r="CP64" i="30"/>
  <c r="CQ64" i="30"/>
  <c r="FW61" i="30"/>
  <c r="FV61" i="30"/>
  <c r="CR65" i="30"/>
  <c r="CO256" i="30"/>
  <c r="CD256" i="30" s="1"/>
  <c r="CE256" i="30" s="1"/>
  <c r="CZ189" i="30"/>
  <c r="DA189" i="30"/>
  <c r="CZ196" i="30"/>
  <c r="DA196" i="30"/>
  <c r="BS150" i="30"/>
  <c r="BT150" i="30"/>
  <c r="CR202" i="30"/>
  <c r="BS258" i="30"/>
  <c r="BT258" i="30"/>
  <c r="BU153" i="30"/>
  <c r="DT100" i="30"/>
  <c r="BS219" i="30"/>
  <c r="BT219" i="30"/>
  <c r="DT56" i="30"/>
  <c r="DU56" i="30"/>
  <c r="CZ172" i="30"/>
  <c r="DA172" i="30"/>
  <c r="CZ119" i="30"/>
  <c r="DA119" i="30"/>
  <c r="DT145" i="30"/>
  <c r="DU145" i="30"/>
  <c r="BS158" i="30"/>
  <c r="BT158" i="30"/>
  <c r="FV246" i="30"/>
  <c r="FW246" i="30"/>
  <c r="BS236" i="30"/>
  <c r="BT236" i="30"/>
  <c r="DJ260" i="30"/>
  <c r="DK260" i="30"/>
  <c r="BS200" i="30"/>
  <c r="BT200" i="30"/>
  <c r="CP120" i="30"/>
  <c r="CQ120" i="30"/>
  <c r="AP102" i="30"/>
  <c r="AO102" i="30" s="1"/>
  <c r="AT102" i="30" s="1"/>
  <c r="AR102" i="30"/>
  <c r="AI102" i="30" s="1"/>
  <c r="DJ259" i="30"/>
  <c r="DK259" i="30"/>
  <c r="AR50" i="30"/>
  <c r="DL171" i="30"/>
  <c r="BR100" i="30"/>
  <c r="BG100" i="30" s="1"/>
  <c r="BH100" i="30" s="1"/>
  <c r="CO49" i="30"/>
  <c r="CD49" i="30" s="1"/>
  <c r="CE49" i="30" s="1"/>
  <c r="DL85" i="30"/>
  <c r="CO101" i="30"/>
  <c r="CD101" i="30" s="1"/>
  <c r="CE101" i="30" s="1"/>
  <c r="BR36" i="30"/>
  <c r="BG36" i="30" s="1"/>
  <c r="BH36" i="30" s="1"/>
  <c r="CO263" i="30"/>
  <c r="CD263" i="30" s="1"/>
  <c r="CE263" i="30" s="1"/>
  <c r="CO209" i="30"/>
  <c r="CD209" i="30" s="1"/>
  <c r="CE209" i="30" s="1"/>
  <c r="DL96" i="30"/>
  <c r="BR48" i="30"/>
  <c r="BG48" i="30" s="1"/>
  <c r="BH48" i="30" s="1"/>
  <c r="DL199" i="30"/>
  <c r="DB102" i="30"/>
  <c r="DL224" i="30"/>
  <c r="AU227" i="30"/>
  <c r="AW227" i="30" s="1"/>
  <c r="BR49" i="30"/>
  <c r="BG49" i="30" s="1"/>
  <c r="BH49" i="30" s="1"/>
  <c r="BR131" i="30"/>
  <c r="BG131" i="30" s="1"/>
  <c r="BH131" i="30" s="1"/>
  <c r="CO80" i="30"/>
  <c r="CD80" i="30" s="1"/>
  <c r="CO56" i="30"/>
  <c r="CD56" i="30" s="1"/>
  <c r="BR156" i="30"/>
  <c r="BG156" i="30" s="1"/>
  <c r="BH156" i="30" s="1"/>
  <c r="CO28" i="30"/>
  <c r="CD28" i="30" s="1"/>
  <c r="CO22" i="30"/>
  <c r="CD22" i="30" s="1"/>
  <c r="CE22" i="30" s="1"/>
  <c r="BU225" i="30"/>
  <c r="DB114" i="30"/>
  <c r="DV241" i="30"/>
  <c r="BT161" i="30"/>
  <c r="BU161" i="30" s="1"/>
  <c r="AK167" i="30"/>
  <c r="CR259" i="30"/>
  <c r="BU230" i="30"/>
  <c r="AJ137" i="30"/>
  <c r="AK137" i="30" s="1"/>
  <c r="CQ35" i="30"/>
  <c r="CR35" i="30" s="1"/>
  <c r="CO271" i="30"/>
  <c r="CD271" i="30" s="1"/>
  <c r="CE271" i="30" s="1"/>
  <c r="BR202" i="30"/>
  <c r="BG202" i="30" s="1"/>
  <c r="BH202" i="30" s="1"/>
  <c r="CO174" i="30"/>
  <c r="CD174" i="30" s="1"/>
  <c r="CE174" i="30" s="1"/>
  <c r="BR68" i="30"/>
  <c r="BG68" i="30" s="1"/>
  <c r="BH68" i="30" s="1"/>
  <c r="DU37" i="30"/>
  <c r="DV37" i="30" s="1"/>
  <c r="DB116" i="30"/>
  <c r="BR120" i="30"/>
  <c r="BG120" i="30" s="1"/>
  <c r="CO118" i="30"/>
  <c r="CD118" i="30" s="1"/>
  <c r="CE118" i="30" s="1"/>
  <c r="DK138" i="30"/>
  <c r="DL138" i="30" s="1"/>
  <c r="CO206" i="30"/>
  <c r="CD206" i="30" s="1"/>
  <c r="CE206" i="30" s="1"/>
  <c r="BR59" i="30"/>
  <c r="BG59" i="30" s="1"/>
  <c r="BH59" i="30" s="1"/>
  <c r="DV220" i="30"/>
  <c r="CR102" i="30"/>
  <c r="DJ72" i="30"/>
  <c r="DK72" i="30"/>
  <c r="FW167" i="30"/>
  <c r="FX167" i="30" s="1"/>
  <c r="FV171" i="30"/>
  <c r="FW171" i="30"/>
  <c r="FX116" i="30"/>
  <c r="CP199" i="30"/>
  <c r="CQ199" i="30"/>
  <c r="CP181" i="30"/>
  <c r="CQ181" i="30"/>
  <c r="CR170" i="30"/>
  <c r="CR93" i="30"/>
  <c r="DL231" i="30"/>
  <c r="CE102" i="30"/>
  <c r="DA124" i="30"/>
  <c r="DB124" i="30" s="1"/>
  <c r="FX218" i="30"/>
  <c r="AK116" i="30"/>
  <c r="BU83" i="30"/>
  <c r="BT286" i="30"/>
  <c r="BU286" i="30" s="1"/>
  <c r="CO133" i="30"/>
  <c r="CD133" i="30" s="1"/>
  <c r="DV181" i="30"/>
  <c r="AK193" i="30"/>
  <c r="DV67" i="30"/>
  <c r="BU189" i="30"/>
  <c r="CO217" i="30"/>
  <c r="CD217" i="30" s="1"/>
  <c r="CE217" i="30" s="1"/>
  <c r="CE220" i="30"/>
  <c r="AK183" i="30"/>
  <c r="CQ103" i="30"/>
  <c r="CR103" i="30" s="1"/>
  <c r="BU90" i="30"/>
  <c r="CP173" i="30"/>
  <c r="CQ173" i="30"/>
  <c r="CZ272" i="30"/>
  <c r="DA272" i="30"/>
  <c r="CP97" i="30"/>
  <c r="CQ97" i="30"/>
  <c r="DT196" i="30"/>
  <c r="DU196" i="30"/>
  <c r="CZ171" i="30"/>
  <c r="DA171" i="30"/>
  <c r="AP212" i="30"/>
  <c r="AO212" i="30" s="1"/>
  <c r="AT212" i="30" s="1"/>
  <c r="AR212" i="30"/>
  <c r="AI212" i="30" s="1"/>
  <c r="CZ60" i="30"/>
  <c r="DA60" i="30"/>
  <c r="BS111" i="30"/>
  <c r="BT111" i="30"/>
  <c r="CR104" i="30"/>
  <c r="CR118" i="30"/>
  <c r="AP174" i="30"/>
  <c r="AO174" i="30" s="1"/>
  <c r="AT174" i="30" s="1"/>
  <c r="AR174" i="30"/>
  <c r="AI174" i="30" s="1"/>
  <c r="FX104" i="30"/>
  <c r="DJ143" i="30"/>
  <c r="DK143" i="30"/>
  <c r="BU311" i="30"/>
  <c r="CP195" i="30"/>
  <c r="CQ195" i="30"/>
  <c r="CP127" i="30"/>
  <c r="CQ127" i="30"/>
  <c r="AP122" i="30"/>
  <c r="AO122" i="30" s="1"/>
  <c r="AT122" i="30" s="1"/>
  <c r="AR122" i="30"/>
  <c r="FW249" i="30"/>
  <c r="FV249" i="30"/>
  <c r="DJ115" i="30"/>
  <c r="DK115" i="30"/>
  <c r="CZ231" i="30"/>
  <c r="DA231" i="30"/>
  <c r="AP109" i="30"/>
  <c r="AO109" i="30" s="1"/>
  <c r="AT109" i="30" s="1"/>
  <c r="AR109" i="30"/>
  <c r="AI109" i="30" s="1"/>
  <c r="DT120" i="30"/>
  <c r="DU120" i="30"/>
  <c r="DT161" i="30"/>
  <c r="DU161" i="30"/>
  <c r="DJ205" i="30"/>
  <c r="DK205" i="30"/>
  <c r="DT248" i="30"/>
  <c r="DU248" i="30"/>
  <c r="CZ54" i="30"/>
  <c r="DA54" i="30"/>
  <c r="DB54" i="30" s="1"/>
  <c r="CZ115" i="30"/>
  <c r="DA115" i="30"/>
  <c r="DB98" i="30"/>
  <c r="BR98" i="30"/>
  <c r="BG98" i="30" s="1"/>
  <c r="BH98" i="30" s="1"/>
  <c r="FX228" i="30"/>
  <c r="DK290" i="30"/>
  <c r="DL290" i="30" s="1"/>
  <c r="AK283" i="30"/>
  <c r="AR56" i="30"/>
  <c r="CO301" i="30"/>
  <c r="CD301" i="30" s="1"/>
  <c r="CE301" i="30" s="1"/>
  <c r="BR285" i="30"/>
  <c r="BG285" i="30" s="1"/>
  <c r="BH285" i="30" s="1"/>
  <c r="CO149" i="30"/>
  <c r="CD149" i="30" s="1"/>
  <c r="CR134" i="30"/>
  <c r="BR132" i="30"/>
  <c r="BG132" i="30" s="1"/>
  <c r="BH132" i="30" s="1"/>
  <c r="DV43" i="30"/>
  <c r="BR292" i="30"/>
  <c r="BG292" i="30" s="1"/>
  <c r="BH292" i="30" s="1"/>
  <c r="CO298" i="30"/>
  <c r="CD298" i="30" s="1"/>
  <c r="CE298" i="30" s="1"/>
  <c r="BU171" i="30"/>
  <c r="BR130" i="30"/>
  <c r="BG130" i="30" s="1"/>
  <c r="AK181" i="30"/>
  <c r="CO116" i="30"/>
  <c r="CD116" i="30" s="1"/>
  <c r="DL128" i="30"/>
  <c r="CO92" i="30"/>
  <c r="CD92" i="30" s="1"/>
  <c r="CE92" i="30" s="1"/>
  <c r="CO245" i="30"/>
  <c r="CD245" i="30" s="1"/>
  <c r="CE245" i="30" s="1"/>
  <c r="FX222" i="30"/>
  <c r="CO54" i="30"/>
  <c r="CD54" i="30" s="1"/>
  <c r="CE54" i="30" s="1"/>
  <c r="DL27" i="30"/>
  <c r="BU130" i="30"/>
  <c r="BR301" i="30"/>
  <c r="BG301" i="30" s="1"/>
  <c r="BH301" i="30" s="1"/>
  <c r="BR280" i="30"/>
  <c r="BG280" i="30" s="1"/>
  <c r="BH280" i="30" s="1"/>
  <c r="BR267" i="30"/>
  <c r="BG267" i="30" s="1"/>
  <c r="BH267" i="30" s="1"/>
  <c r="CO238" i="30"/>
  <c r="CD238" i="30" s="1"/>
  <c r="CE238" i="30" s="1"/>
  <c r="CO218" i="30"/>
  <c r="CD218" i="30" s="1"/>
  <c r="CE218" i="30" s="1"/>
  <c r="BU157" i="30"/>
  <c r="CO110" i="30"/>
  <c r="CD110" i="30" s="1"/>
  <c r="CE110" i="30" s="1"/>
  <c r="CO26" i="30"/>
  <c r="CD26" i="30" s="1"/>
  <c r="CE26" i="30" s="1"/>
  <c r="DV106" i="30"/>
  <c r="BR269" i="30"/>
  <c r="BG269" i="30" s="1"/>
  <c r="BH269" i="30" s="1"/>
  <c r="BH225" i="30"/>
  <c r="BR150" i="30"/>
  <c r="BG150" i="30" s="1"/>
  <c r="BH150" i="30" s="1"/>
  <c r="CO74" i="30"/>
  <c r="CD74" i="30" s="1"/>
  <c r="CE74" i="30" s="1"/>
  <c r="BR29" i="30"/>
  <c r="BG29" i="30" s="1"/>
  <c r="BH29" i="30" s="1"/>
  <c r="DL35" i="30"/>
  <c r="DV203" i="30"/>
  <c r="CZ76" i="30"/>
  <c r="DA76" i="30"/>
  <c r="FV93" i="30"/>
  <c r="FW93" i="30"/>
  <c r="DJ97" i="30"/>
  <c r="DK97" i="30"/>
  <c r="FV53" i="30"/>
  <c r="FW53" i="30"/>
  <c r="CR71" i="30"/>
  <c r="CP123" i="30"/>
  <c r="CQ123" i="30"/>
  <c r="AN222" i="30"/>
  <c r="BU207" i="30"/>
  <c r="CZ97" i="30"/>
  <c r="DA97" i="30"/>
  <c r="AK278" i="30"/>
  <c r="CO121" i="30"/>
  <c r="CD121" i="30" s="1"/>
  <c r="FL203" i="30"/>
  <c r="BT191" i="30"/>
  <c r="BU191" i="30" s="1"/>
  <c r="CZ167" i="30"/>
  <c r="DA167" i="30"/>
  <c r="CP61" i="30"/>
  <c r="CQ61" i="30"/>
  <c r="AP107" i="30"/>
  <c r="AO107" i="30" s="1"/>
  <c r="AT107" i="30" s="1"/>
  <c r="AR107" i="30"/>
  <c r="AI107" i="30" s="1"/>
  <c r="DT205" i="30"/>
  <c r="DU205" i="30"/>
  <c r="DT269" i="30"/>
  <c r="DU269" i="30"/>
  <c r="DT80" i="30"/>
  <c r="DU80" i="30"/>
  <c r="BS260" i="30"/>
  <c r="BT260" i="30"/>
  <c r="DJ124" i="30"/>
  <c r="DK124" i="30"/>
  <c r="CP72" i="30"/>
  <c r="CQ72" i="30"/>
  <c r="CZ152" i="30"/>
  <c r="DA152" i="30"/>
  <c r="BS79" i="30"/>
  <c r="BU79" i="30" s="1"/>
  <c r="DT96" i="30"/>
  <c r="DV96" i="30" s="1"/>
  <c r="DL284" i="30"/>
  <c r="DA252" i="30"/>
  <c r="DB252" i="30" s="1"/>
  <c r="CO140" i="30"/>
  <c r="CD140" i="30" s="1"/>
  <c r="CE140" i="30" s="1"/>
  <c r="DU82" i="30"/>
  <c r="DV82" i="30" s="1"/>
  <c r="AJ93" i="30"/>
  <c r="AK93" i="30" s="1"/>
  <c r="DL225" i="30"/>
  <c r="DB250" i="30"/>
  <c r="BR298" i="30"/>
  <c r="BG298" i="30" s="1"/>
  <c r="BH298" i="30" s="1"/>
  <c r="DL181" i="30"/>
  <c r="BR289" i="30"/>
  <c r="BG289" i="30" s="1"/>
  <c r="BH289" i="30" s="1"/>
  <c r="DB94" i="30"/>
  <c r="FX243" i="30"/>
  <c r="DU86" i="30"/>
  <c r="DV86" i="30" s="1"/>
  <c r="FL223" i="30"/>
  <c r="BR93" i="30"/>
  <c r="BG93" i="30" s="1"/>
  <c r="BH93" i="30" s="1"/>
  <c r="DL167" i="30"/>
  <c r="DL43" i="30"/>
  <c r="CO295" i="30"/>
  <c r="CD295" i="30" s="1"/>
  <c r="AN224" i="30"/>
  <c r="AP224" i="30" s="1"/>
  <c r="AO224" i="30" s="1"/>
  <c r="BR128" i="30"/>
  <c r="BG128" i="30" s="1"/>
  <c r="BH128" i="30" s="1"/>
  <c r="AJ169" i="30"/>
  <c r="AK169" i="30" s="1"/>
  <c r="AK43" i="30"/>
  <c r="CO203" i="30"/>
  <c r="CD203" i="30" s="1"/>
  <c r="CE203" i="30" s="1"/>
  <c r="DL144" i="30"/>
  <c r="DB309" i="30"/>
  <c r="DL149" i="30"/>
  <c r="CO234" i="30"/>
  <c r="CD234" i="30" s="1"/>
  <c r="CE234" i="30" s="1"/>
  <c r="CO261" i="30"/>
  <c r="CD261" i="30" s="1"/>
  <c r="CE261" i="30" s="1"/>
  <c r="BU134" i="30"/>
  <c r="DA38" i="30"/>
  <c r="DB38" i="30" s="1"/>
  <c r="BR34" i="30"/>
  <c r="BG34" i="30" s="1"/>
  <c r="BH34" i="30" s="1"/>
  <c r="CO33" i="30"/>
  <c r="CD33" i="30" s="1"/>
  <c r="DV169" i="30"/>
  <c r="DU137" i="30"/>
  <c r="DV137" i="30" s="1"/>
  <c r="BR92" i="30"/>
  <c r="BG92" i="30" s="1"/>
  <c r="BH92" i="30" s="1"/>
  <c r="CO70" i="30"/>
  <c r="CD70" i="30" s="1"/>
  <c r="BR196" i="30"/>
  <c r="BG196" i="30" s="1"/>
  <c r="BH196" i="30" s="1"/>
  <c r="DB130" i="30"/>
  <c r="CZ174" i="30"/>
  <c r="DA174" i="30"/>
  <c r="CR79" i="30"/>
  <c r="AP20" i="30"/>
  <c r="AO20" i="30" s="1"/>
  <c r="AT20" i="30" s="1"/>
  <c r="AR20" i="30"/>
  <c r="CZ244" i="30"/>
  <c r="DA244" i="30"/>
  <c r="CP108" i="30"/>
  <c r="CQ108" i="30"/>
  <c r="BS285" i="30"/>
  <c r="BT285" i="30"/>
  <c r="AP59" i="30"/>
  <c r="AO59" i="30" s="1"/>
  <c r="AT59" i="30" s="1"/>
  <c r="AR59" i="30"/>
  <c r="AI59" i="30" s="1"/>
  <c r="CZ53" i="30"/>
  <c r="DA53" i="30"/>
  <c r="CZ248" i="30"/>
  <c r="DA248" i="30"/>
  <c r="CP237" i="30"/>
  <c r="CQ237" i="30"/>
  <c r="CP171" i="30"/>
  <c r="CQ171" i="30"/>
  <c r="AJ260" i="30"/>
  <c r="AK260" i="30" s="1"/>
  <c r="DB260" i="30"/>
  <c r="FW106" i="30"/>
  <c r="FX106" i="30" s="1"/>
  <c r="CE293" i="30"/>
  <c r="AJ199" i="30"/>
  <c r="AK199" i="30" s="1"/>
  <c r="DA74" i="30"/>
  <c r="DB74" i="30" s="1"/>
  <c r="BR157" i="30"/>
  <c r="BG157" i="30" s="1"/>
  <c r="BH157" i="30" s="1"/>
  <c r="BT168" i="30"/>
  <c r="BU168" i="30" s="1"/>
  <c r="AR45" i="30"/>
  <c r="AJ45" i="30" s="1"/>
  <c r="DA226" i="30"/>
  <c r="DB226" i="30" s="1"/>
  <c r="BS173" i="30"/>
  <c r="CP197" i="30"/>
  <c r="CQ197" i="30"/>
  <c r="BS223" i="30"/>
  <c r="BT223" i="30"/>
  <c r="AP149" i="30"/>
  <c r="AO149" i="30" s="1"/>
  <c r="AT149" i="30" s="1"/>
  <c r="AR149" i="30"/>
  <c r="AI149" i="30" s="1"/>
  <c r="CZ285" i="30"/>
  <c r="DA285" i="30"/>
  <c r="BS198" i="30"/>
  <c r="BT198" i="30"/>
  <c r="CP110" i="30"/>
  <c r="CQ110" i="30"/>
  <c r="CZ99" i="30"/>
  <c r="DA99" i="30"/>
  <c r="CO248" i="30"/>
  <c r="CD248" i="30" s="1"/>
  <c r="CE248" i="30" s="1"/>
  <c r="CE295" i="30"/>
  <c r="CO112" i="30"/>
  <c r="CD112" i="30" s="1"/>
  <c r="BR87" i="30"/>
  <c r="BG87" i="30" s="1"/>
  <c r="BH87" i="30" s="1"/>
  <c r="BR244" i="30"/>
  <c r="BG244" i="30" s="1"/>
  <c r="BH244" i="30" s="1"/>
  <c r="DK22" i="30"/>
  <c r="DL22" i="30" s="1"/>
  <c r="CO134" i="30"/>
  <c r="CD134" i="30" s="1"/>
  <c r="BR216" i="30"/>
  <c r="BG216" i="30" s="1"/>
  <c r="BH216" i="30" s="1"/>
  <c r="CE195" i="30"/>
  <c r="DV225" i="30"/>
  <c r="AR198" i="30"/>
  <c r="AI198" i="30" s="1"/>
  <c r="CO289" i="30"/>
  <c r="CD289" i="30" s="1"/>
  <c r="CE289" i="30" s="1"/>
  <c r="CE184" i="30"/>
  <c r="CO178" i="30"/>
  <c r="CD178" i="30" s="1"/>
  <c r="CE178" i="30" s="1"/>
  <c r="BR121" i="30"/>
  <c r="BG121" i="30" s="1"/>
  <c r="BH121" i="30" s="1"/>
  <c r="CO52" i="30"/>
  <c r="CD52" i="30" s="1"/>
  <c r="CE52" i="30" s="1"/>
  <c r="FL219" i="30"/>
  <c r="AJ119" i="30"/>
  <c r="AK119" i="30" s="1"/>
  <c r="BR55" i="30"/>
  <c r="BG55" i="30" s="1"/>
  <c r="BH55" i="30" s="1"/>
  <c r="CO249" i="30"/>
  <c r="CD249" i="30" s="1"/>
  <c r="DT247" i="30"/>
  <c r="DV247" i="30" s="1"/>
  <c r="CO198" i="30"/>
  <c r="CD198" i="30" s="1"/>
  <c r="BR211" i="30"/>
  <c r="BG211" i="30" s="1"/>
  <c r="BH211" i="30" s="1"/>
  <c r="BR163" i="30"/>
  <c r="BG163" i="30" s="1"/>
  <c r="BH163" i="30" s="1"/>
  <c r="CO142" i="30"/>
  <c r="CD142" i="30" s="1"/>
  <c r="CE142" i="30" s="1"/>
  <c r="BR31" i="30"/>
  <c r="BG31" i="30" s="1"/>
  <c r="BH31" i="30" s="1"/>
  <c r="CO262" i="30"/>
  <c r="CD262" i="30" s="1"/>
  <c r="CE262" i="30" s="1"/>
  <c r="BR213" i="30"/>
  <c r="BG213" i="30" s="1"/>
  <c r="BH213" i="30" s="1"/>
  <c r="AN221" i="30"/>
  <c r="AP221" i="30" s="1"/>
  <c r="AO221" i="30" s="1"/>
  <c r="CR243" i="30"/>
  <c r="CQ115" i="30"/>
  <c r="CR115" i="30" s="1"/>
  <c r="DV199" i="30"/>
  <c r="DL291" i="30"/>
  <c r="BR278" i="30"/>
  <c r="BG278" i="30" s="1"/>
  <c r="FL135" i="30"/>
  <c r="BR275" i="30"/>
  <c r="BG275" i="30" s="1"/>
  <c r="BH275" i="30" s="1"/>
  <c r="DK250" i="30"/>
  <c r="DL250" i="30" s="1"/>
  <c r="CO143" i="30"/>
  <c r="CD143" i="30" s="1"/>
  <c r="CE143" i="30" s="1"/>
  <c r="FX141" i="30"/>
  <c r="CO93" i="30"/>
  <c r="CD93" i="30" s="1"/>
  <c r="DU63" i="30"/>
  <c r="CO205" i="30"/>
  <c r="CD205" i="30" s="1"/>
  <c r="CE205" i="30" s="1"/>
  <c r="BR88" i="30"/>
  <c r="BG88" i="30" s="1"/>
  <c r="CO66" i="30"/>
  <c r="CD66" i="30" s="1"/>
  <c r="CE66" i="30" s="1"/>
  <c r="BR268" i="30"/>
  <c r="BG268" i="30" s="1"/>
  <c r="BH268" i="30" s="1"/>
  <c r="CZ183" i="30"/>
  <c r="DA183" i="30"/>
  <c r="FV287" i="30"/>
  <c r="FW287" i="30"/>
  <c r="FW201" i="30"/>
  <c r="FX201" i="30" s="1"/>
  <c r="DT172" i="30"/>
  <c r="DU172" i="30"/>
  <c r="FW108" i="30"/>
  <c r="FX108" i="30" s="1"/>
  <c r="BS299" i="30"/>
  <c r="BT299" i="30"/>
  <c r="DT179" i="30"/>
  <c r="DU179" i="30"/>
  <c r="CZ72" i="30"/>
  <c r="DA72" i="30"/>
  <c r="FW235" i="30"/>
  <c r="FX235" i="30" s="1"/>
  <c r="CP50" i="30"/>
  <c r="CQ50" i="30"/>
  <c r="DT263" i="30"/>
  <c r="DU263" i="30"/>
  <c r="DJ156" i="30"/>
  <c r="DK156" i="30"/>
  <c r="FW65" i="30"/>
  <c r="FX65" i="30" s="1"/>
  <c r="DK117" i="30"/>
  <c r="DL117" i="30" s="1"/>
  <c r="AR314" i="30"/>
  <c r="AI314" i="30" s="1"/>
  <c r="CE198" i="30"/>
  <c r="BH105" i="30"/>
  <c r="CQ282" i="30"/>
  <c r="CR282" i="30" s="1"/>
  <c r="BS283" i="30"/>
  <c r="DT85" i="30"/>
  <c r="DV85" i="30" s="1"/>
  <c r="DU155" i="30"/>
  <c r="BH295" i="30"/>
  <c r="DL187" i="30"/>
  <c r="BR282" i="30"/>
  <c r="BG282" i="30" s="1"/>
  <c r="BH282" i="30" s="1"/>
  <c r="CO17" i="30"/>
  <c r="CD17" i="30" s="1"/>
  <c r="CE17" i="30" s="1"/>
  <c r="DV235" i="30"/>
  <c r="BR39" i="30"/>
  <c r="BG39" i="30" s="1"/>
  <c r="BH39" i="30" s="1"/>
  <c r="DL53" i="30"/>
  <c r="DU29" i="30"/>
  <c r="DV29" i="30" s="1"/>
  <c r="CP193" i="30"/>
  <c r="CQ193" i="30"/>
  <c r="AP101" i="30"/>
  <c r="AO101" i="30" s="1"/>
  <c r="AT101" i="30" s="1"/>
  <c r="AR101" i="30"/>
  <c r="AI101" i="30" s="1"/>
  <c r="AP77" i="30"/>
  <c r="AO77" i="30" s="1"/>
  <c r="AT77" i="30" s="1"/>
  <c r="AR77" i="30"/>
  <c r="CP131" i="30"/>
  <c r="CQ131" i="30"/>
  <c r="DT40" i="30"/>
  <c r="DU40" i="30"/>
  <c r="FV52" i="30"/>
  <c r="FW52" i="30"/>
  <c r="FW197" i="30"/>
  <c r="FV197" i="30"/>
  <c r="DT209" i="30"/>
  <c r="DU209" i="30"/>
  <c r="FW102" i="30"/>
  <c r="FX102" i="30" s="1"/>
  <c r="DJ217" i="30"/>
  <c r="DK217" i="30"/>
  <c r="CP248" i="30"/>
  <c r="CQ248" i="30"/>
  <c r="FW193" i="30"/>
  <c r="FX193" i="30" s="1"/>
  <c r="DJ99" i="30"/>
  <c r="DK99" i="30"/>
  <c r="BS186" i="30"/>
  <c r="BT186" i="30"/>
  <c r="AP117" i="30"/>
  <c r="AO117" i="30" s="1"/>
  <c r="AT117" i="30" s="1"/>
  <c r="AR117" i="30"/>
  <c r="AI117" i="30" s="1"/>
  <c r="BS142" i="30"/>
  <c r="BT142" i="30"/>
  <c r="DJ48" i="30"/>
  <c r="DK48" i="30"/>
  <c r="FX309" i="30"/>
  <c r="BR254" i="30"/>
  <c r="BG254" i="30" s="1"/>
  <c r="BH254" i="30" s="1"/>
  <c r="BR143" i="30"/>
  <c r="BG143" i="30" s="1"/>
  <c r="BH143" i="30" s="1"/>
  <c r="DK101" i="30"/>
  <c r="DL101" i="30" s="1"/>
  <c r="BR27" i="30"/>
  <c r="BG27" i="30" s="1"/>
  <c r="BH27" i="30" s="1"/>
  <c r="BR231" i="30"/>
  <c r="BG231" i="30" s="1"/>
  <c r="BH231" i="30" s="1"/>
  <c r="BR197" i="30"/>
  <c r="BG197" i="30" s="1"/>
  <c r="BH197" i="30" s="1"/>
  <c r="CO128" i="30"/>
  <c r="CD128" i="30" s="1"/>
  <c r="CE128" i="30" s="1"/>
  <c r="DA23" i="30"/>
  <c r="DB23" i="30" s="1"/>
  <c r="AI295" i="30"/>
  <c r="AK295" i="30" s="1"/>
  <c r="BR296" i="30"/>
  <c r="BG296" i="30" s="1"/>
  <c r="BH296" i="30" s="1"/>
  <c r="BR247" i="30"/>
  <c r="BG247" i="30" s="1"/>
  <c r="BH247" i="30" s="1"/>
  <c r="DA168" i="30"/>
  <c r="DB168" i="30" s="1"/>
  <c r="CO213" i="30"/>
  <c r="CD213" i="30" s="1"/>
  <c r="CE213" i="30" s="1"/>
  <c r="DB57" i="30"/>
  <c r="CO302" i="30"/>
  <c r="CD302" i="30" s="1"/>
  <c r="CO181" i="30"/>
  <c r="CD181" i="30" s="1"/>
  <c r="AJ141" i="30"/>
  <c r="CO100" i="30"/>
  <c r="CD100" i="30" s="1"/>
  <c r="BR262" i="30"/>
  <c r="BG262" i="30" s="1"/>
  <c r="BH262" i="30" s="1"/>
  <c r="DA200" i="30"/>
  <c r="DB200" i="30" s="1"/>
  <c r="AK136" i="30"/>
  <c r="DV229" i="30"/>
  <c r="BU197" i="30"/>
  <c r="CR230" i="30"/>
  <c r="DB224" i="30"/>
  <c r="CQ117" i="30"/>
  <c r="CR117" i="30" s="1"/>
  <c r="BU169" i="30"/>
  <c r="CO141" i="30"/>
  <c r="CD141" i="30" s="1"/>
  <c r="DK17" i="30"/>
  <c r="DL17" i="30" s="1"/>
  <c r="CO91" i="30"/>
  <c r="CD91" i="30" s="1"/>
  <c r="CO62" i="30"/>
  <c r="CD62" i="30" s="1"/>
  <c r="CE62" i="30" s="1"/>
  <c r="CR88" i="30"/>
  <c r="CP189" i="30"/>
  <c r="CQ189" i="30"/>
  <c r="DJ204" i="30"/>
  <c r="DK204" i="30"/>
  <c r="FW191" i="30"/>
  <c r="FX191" i="30" s="1"/>
  <c r="DT274" i="30"/>
  <c r="DU274" i="30"/>
  <c r="CZ154" i="30"/>
  <c r="DA154" i="30"/>
  <c r="AJ99" i="30"/>
  <c r="AK99" i="30" s="1"/>
  <c r="FW149" i="30"/>
  <c r="FX149" i="30" s="1"/>
  <c r="FW96" i="30"/>
  <c r="FV96" i="30"/>
  <c r="CZ150" i="30"/>
  <c r="DA150" i="30"/>
  <c r="DJ261" i="30"/>
  <c r="DK261" i="30"/>
  <c r="DL210" i="30"/>
  <c r="DJ120" i="30"/>
  <c r="DK120" i="30"/>
  <c r="CZ139" i="30"/>
  <c r="DA139" i="30"/>
  <c r="CO21" i="30"/>
  <c r="CD21" i="30" s="1"/>
  <c r="CE21" i="30" s="1"/>
  <c r="DJ20" i="30"/>
  <c r="DK20" i="30"/>
  <c r="BS20" i="30"/>
  <c r="BT20" i="30"/>
  <c r="CO16" i="30"/>
  <c r="CD16" i="30" s="1"/>
  <c r="CE16" i="30" s="1"/>
  <c r="BR15" i="30"/>
  <c r="BG15" i="30" s="1"/>
  <c r="BH15" i="30" s="1"/>
  <c r="BR16" i="30"/>
  <c r="BG16" i="30" s="1"/>
  <c r="BH16" i="30" s="1"/>
  <c r="BR18" i="30"/>
  <c r="BG18" i="30" s="1"/>
  <c r="BH18" i="30" s="1"/>
  <c r="CZ24" i="30"/>
  <c r="DA24" i="30"/>
  <c r="DT19" i="30"/>
  <c r="DU19" i="30"/>
  <c r="CZ20" i="30"/>
  <c r="DA20" i="30"/>
  <c r="BR25" i="30"/>
  <c r="BG25" i="30" s="1"/>
  <c r="BH25" i="30" s="1"/>
  <c r="DT24" i="30"/>
  <c r="DU24" i="30"/>
  <c r="CO19" i="30"/>
  <c r="CD19" i="30" s="1"/>
  <c r="CE19" i="30" s="1"/>
  <c r="DJ18" i="30"/>
  <c r="DK18" i="30"/>
  <c r="CO291" i="30"/>
  <c r="CD291" i="30" s="1"/>
  <c r="FV283" i="30"/>
  <c r="FW283" i="30"/>
  <c r="DL183" i="30"/>
  <c r="AI172" i="30"/>
  <c r="AJ172" i="30"/>
  <c r="DB118" i="30"/>
  <c r="AP84" i="30"/>
  <c r="AO84" i="30" s="1"/>
  <c r="AT84" i="30" s="1"/>
  <c r="AR84" i="30"/>
  <c r="AP68" i="30"/>
  <c r="AO68" i="30" s="1"/>
  <c r="AT68" i="30" s="1"/>
  <c r="AR68" i="30"/>
  <c r="AJ309" i="30"/>
  <c r="AI309" i="30"/>
  <c r="CO288" i="30"/>
  <c r="CD288" i="30" s="1"/>
  <c r="CE288" i="30" s="1"/>
  <c r="CO309" i="30"/>
  <c r="CD309" i="30" s="1"/>
  <c r="CE309" i="30" s="1"/>
  <c r="BH278" i="30"/>
  <c r="BS300" i="30"/>
  <c r="BT300" i="30"/>
  <c r="AI297" i="30"/>
  <c r="AJ297" i="30"/>
  <c r="BS284" i="30"/>
  <c r="BT284" i="30"/>
  <c r="AP31" i="30"/>
  <c r="AO31" i="30" s="1"/>
  <c r="AT31" i="30" s="1"/>
  <c r="AR31" i="30"/>
  <c r="CO278" i="30"/>
  <c r="CD278" i="30" s="1"/>
  <c r="BR271" i="30"/>
  <c r="BG271" i="30" s="1"/>
  <c r="BH271" i="30" s="1"/>
  <c r="BR263" i="30"/>
  <c r="BG263" i="30" s="1"/>
  <c r="BH263" i="30" s="1"/>
  <c r="CZ253" i="30"/>
  <c r="DA253" i="30"/>
  <c r="CP254" i="30"/>
  <c r="CQ254" i="30"/>
  <c r="BR245" i="30"/>
  <c r="BG245" i="30" s="1"/>
  <c r="BH245" i="30" s="1"/>
  <c r="DU231" i="30"/>
  <c r="DT231" i="30"/>
  <c r="CZ221" i="30"/>
  <c r="DA221" i="30"/>
  <c r="BR218" i="30"/>
  <c r="BG218" i="30" s="1"/>
  <c r="BH218" i="30" s="1"/>
  <c r="CE219" i="30"/>
  <c r="CP160" i="30"/>
  <c r="CQ160" i="30"/>
  <c r="DT174" i="30"/>
  <c r="DU174" i="30"/>
  <c r="DJ154" i="30"/>
  <c r="DK154" i="30"/>
  <c r="CE149" i="30"/>
  <c r="BS135" i="30"/>
  <c r="BT135" i="30"/>
  <c r="FV125" i="30"/>
  <c r="FW125" i="30"/>
  <c r="FV101" i="30"/>
  <c r="FW101" i="30"/>
  <c r="CP82" i="30"/>
  <c r="CQ82" i="30"/>
  <c r="DT76" i="30"/>
  <c r="DU76" i="30"/>
  <c r="BR95" i="30"/>
  <c r="BG95" i="30" s="1"/>
  <c r="BH95" i="30" s="1"/>
  <c r="FV78" i="30"/>
  <c r="FW78" i="30"/>
  <c r="BR77" i="30"/>
  <c r="BG77" i="30" s="1"/>
  <c r="BH77" i="30" s="1"/>
  <c r="BS53" i="30"/>
  <c r="BT53" i="30"/>
  <c r="BR45" i="30"/>
  <c r="BG45" i="30" s="1"/>
  <c r="BH45" i="30" s="1"/>
  <c r="BR35" i="30"/>
  <c r="BG35" i="30" s="1"/>
  <c r="BH35" i="30" s="1"/>
  <c r="DT25" i="30"/>
  <c r="DU25" i="30"/>
  <c r="CE35" i="30"/>
  <c r="DT279" i="30"/>
  <c r="DU279" i="30"/>
  <c r="DJ268" i="30"/>
  <c r="DK268" i="30"/>
  <c r="FX262" i="30"/>
  <c r="CZ264" i="30"/>
  <c r="DA264" i="30"/>
  <c r="AI256" i="30"/>
  <c r="AJ256" i="30"/>
  <c r="BS239" i="30"/>
  <c r="BT239" i="30"/>
  <c r="DT233" i="30"/>
  <c r="DU233" i="30"/>
  <c r="BS240" i="30"/>
  <c r="BT240" i="30"/>
  <c r="DJ232" i="30"/>
  <c r="DK232" i="30"/>
  <c r="DJ219" i="30"/>
  <c r="DK219" i="30"/>
  <c r="AP229" i="30"/>
  <c r="AO229" i="30" s="1"/>
  <c r="AT229" i="30" s="1"/>
  <c r="AR229" i="30"/>
  <c r="BR205" i="30"/>
  <c r="BG205" i="30" s="1"/>
  <c r="BH205" i="30" s="1"/>
  <c r="BS194" i="30"/>
  <c r="BT194" i="30"/>
  <c r="CE201" i="30"/>
  <c r="CO186" i="30"/>
  <c r="CD186" i="30" s="1"/>
  <c r="CE186" i="30" s="1"/>
  <c r="CO137" i="30"/>
  <c r="CD137" i="30" s="1"/>
  <c r="CO136" i="30"/>
  <c r="CD136" i="30" s="1"/>
  <c r="CE136" i="30" s="1"/>
  <c r="CO127" i="30"/>
  <c r="CD127" i="30" s="1"/>
  <c r="CE127" i="30" s="1"/>
  <c r="DJ113" i="30"/>
  <c r="DK113" i="30"/>
  <c r="BR122" i="30"/>
  <c r="BG122" i="30" s="1"/>
  <c r="BH122" i="30" s="1"/>
  <c r="BS96" i="30"/>
  <c r="BT96" i="30"/>
  <c r="AJ98" i="30"/>
  <c r="AI98" i="30"/>
  <c r="CO77" i="30"/>
  <c r="CD77" i="30" s="1"/>
  <c r="DT52" i="30"/>
  <c r="DU52" i="30"/>
  <c r="BS33" i="30"/>
  <c r="BT33" i="30"/>
  <c r="CZ52" i="30"/>
  <c r="DA52" i="30"/>
  <c r="AI39" i="30"/>
  <c r="AJ39" i="30"/>
  <c r="AI60" i="30"/>
  <c r="AJ60" i="30"/>
  <c r="BR28" i="30"/>
  <c r="BG28" i="30" s="1"/>
  <c r="BH28" i="30" s="1"/>
  <c r="FV17" i="30"/>
  <c r="FW17" i="30"/>
  <c r="DB77" i="30"/>
  <c r="DB49" i="30"/>
  <c r="CZ44" i="30"/>
  <c r="DA44" i="30"/>
  <c r="DJ38" i="30"/>
  <c r="DK38" i="30"/>
  <c r="CO264" i="30"/>
  <c r="CD264" i="30" s="1"/>
  <c r="CE264" i="30" s="1"/>
  <c r="CE257" i="30"/>
  <c r="FV256" i="30"/>
  <c r="FW256" i="30"/>
  <c r="CP251" i="30"/>
  <c r="CQ251" i="30"/>
  <c r="CP244" i="30"/>
  <c r="CQ244" i="30"/>
  <c r="CO236" i="30"/>
  <c r="CD236" i="30" s="1"/>
  <c r="CE236" i="30" s="1"/>
  <c r="AI246" i="30"/>
  <c r="AJ246" i="30"/>
  <c r="CZ223" i="30"/>
  <c r="DA223" i="30"/>
  <c r="DT213" i="30"/>
  <c r="DU213" i="30"/>
  <c r="CO212" i="30"/>
  <c r="CD212" i="30" s="1"/>
  <c r="DT216" i="30"/>
  <c r="DU216" i="30"/>
  <c r="DU187" i="30"/>
  <c r="DT187" i="30"/>
  <c r="DT198" i="30"/>
  <c r="DU198" i="30"/>
  <c r="DJ188" i="30"/>
  <c r="DK188" i="30"/>
  <c r="AI200" i="30"/>
  <c r="AJ200" i="30"/>
  <c r="CZ143" i="30"/>
  <c r="DA143" i="30"/>
  <c r="BH134" i="30"/>
  <c r="DT135" i="30"/>
  <c r="DU135" i="30"/>
  <c r="CP142" i="30"/>
  <c r="CQ142" i="30"/>
  <c r="DT122" i="30"/>
  <c r="DU122" i="30"/>
  <c r="FV111" i="30"/>
  <c r="FW111" i="30"/>
  <c r="BR110" i="30"/>
  <c r="BG110" i="30" s="1"/>
  <c r="BH110" i="30" s="1"/>
  <c r="BS76" i="30"/>
  <c r="BT76" i="30"/>
  <c r="DL112" i="30"/>
  <c r="CZ78" i="30"/>
  <c r="DA78" i="30"/>
  <c r="FV68" i="30"/>
  <c r="FW68" i="30"/>
  <c r="CZ58" i="30"/>
  <c r="DA58" i="30"/>
  <c r="BT49" i="30"/>
  <c r="BS49" i="30"/>
  <c r="CZ42" i="30"/>
  <c r="DA42" i="30"/>
  <c r="CZ18" i="30"/>
  <c r="DA18" i="30"/>
  <c r="CZ40" i="30"/>
  <c r="DA40" i="30"/>
  <c r="CO30" i="30"/>
  <c r="CD30" i="30" s="1"/>
  <c r="CE30" i="30" s="1"/>
  <c r="AI22" i="30"/>
  <c r="AJ22" i="30"/>
  <c r="DJ266" i="30"/>
  <c r="DK266" i="30"/>
  <c r="DT258" i="30"/>
  <c r="DU258" i="30"/>
  <c r="BR240" i="30"/>
  <c r="BG240" i="30" s="1"/>
  <c r="BH240" i="30" s="1"/>
  <c r="CQ228" i="30"/>
  <c r="CP228" i="30"/>
  <c r="AU226" i="30"/>
  <c r="AV226" i="30"/>
  <c r="CZ222" i="30"/>
  <c r="DA222" i="30"/>
  <c r="DL228" i="30"/>
  <c r="BS206" i="30"/>
  <c r="BT206" i="30"/>
  <c r="BT181" i="30"/>
  <c r="BS181" i="30"/>
  <c r="AP208" i="30"/>
  <c r="AO208" i="30" s="1"/>
  <c r="AT208" i="30" s="1"/>
  <c r="AR208" i="30"/>
  <c r="CO207" i="30"/>
  <c r="CD207" i="30" s="1"/>
  <c r="CE207" i="30" s="1"/>
  <c r="AI194" i="30"/>
  <c r="AJ194" i="30"/>
  <c r="DT162" i="30"/>
  <c r="DU162" i="30"/>
  <c r="DT180" i="30"/>
  <c r="DU180" i="30"/>
  <c r="CZ145" i="30"/>
  <c r="DA145" i="30"/>
  <c r="BR140" i="30"/>
  <c r="BG140" i="30" s="1"/>
  <c r="BH140" i="30" s="1"/>
  <c r="BT128" i="30"/>
  <c r="BS128" i="30"/>
  <c r="CE133" i="30"/>
  <c r="BS143" i="30"/>
  <c r="BT143" i="30"/>
  <c r="FW134" i="30"/>
  <c r="FV134" i="30"/>
  <c r="AP121" i="30"/>
  <c r="AO121" i="30" s="1"/>
  <c r="AT121" i="30" s="1"/>
  <c r="AR121" i="30"/>
  <c r="DT105" i="30"/>
  <c r="DU105" i="30"/>
  <c r="DU94" i="30"/>
  <c r="DT94" i="30"/>
  <c r="DL94" i="30"/>
  <c r="BR82" i="30"/>
  <c r="BG82" i="30" s="1"/>
  <c r="BH82" i="30" s="1"/>
  <c r="BR74" i="30"/>
  <c r="BG74" i="30" s="1"/>
  <c r="BH74" i="30" s="1"/>
  <c r="BR66" i="30"/>
  <c r="BG66" i="30" s="1"/>
  <c r="BH66" i="30" s="1"/>
  <c r="BR58" i="30"/>
  <c r="BG58" i="30" s="1"/>
  <c r="BH58" i="30" s="1"/>
  <c r="DT69" i="30"/>
  <c r="DU69" i="30"/>
  <c r="CE28" i="30"/>
  <c r="CP48" i="30"/>
  <c r="CQ48" i="30"/>
  <c r="DJ24" i="30"/>
  <c r="DK24" i="30"/>
  <c r="DL37" i="30"/>
  <c r="BU302" i="30"/>
  <c r="AP289" i="30"/>
  <c r="AO289" i="30" s="1"/>
  <c r="AT289" i="30" s="1"/>
  <c r="AR289" i="30"/>
  <c r="BR291" i="30"/>
  <c r="BG291" i="30" s="1"/>
  <c r="BH291" i="30" s="1"/>
  <c r="DJ292" i="30"/>
  <c r="DK292" i="30"/>
  <c r="DJ282" i="30"/>
  <c r="DK282" i="30"/>
  <c r="DL157" i="30"/>
  <c r="AI298" i="30"/>
  <c r="AJ298" i="30"/>
  <c r="FV290" i="30"/>
  <c r="FW290" i="30"/>
  <c r="AP114" i="30"/>
  <c r="AO114" i="30" s="1"/>
  <c r="AT114" i="30" s="1"/>
  <c r="AR114" i="30"/>
  <c r="AJ314" i="30"/>
  <c r="BR299" i="30"/>
  <c r="BG299" i="30" s="1"/>
  <c r="BH299" i="30" s="1"/>
  <c r="BR293" i="30"/>
  <c r="BG293" i="30" s="1"/>
  <c r="BH293" i="30" s="1"/>
  <c r="DJ280" i="30"/>
  <c r="DK280" i="30"/>
  <c r="AJ110" i="30"/>
  <c r="AI110" i="30"/>
  <c r="AP48" i="30"/>
  <c r="AO48" i="30" s="1"/>
  <c r="AT48" i="30" s="1"/>
  <c r="AR48" i="30"/>
  <c r="CO294" i="30"/>
  <c r="CD294" i="30" s="1"/>
  <c r="CE294" i="30" s="1"/>
  <c r="FV297" i="30"/>
  <c r="FW297" i="30"/>
  <c r="AI65" i="30"/>
  <c r="AJ65" i="30"/>
  <c r="BR277" i="30"/>
  <c r="BG277" i="30" s="1"/>
  <c r="BH277" i="30" s="1"/>
  <c r="CO255" i="30"/>
  <c r="CD255" i="30" s="1"/>
  <c r="CE255" i="30" s="1"/>
  <c r="CP245" i="30"/>
  <c r="CQ245" i="30"/>
  <c r="CP252" i="30"/>
  <c r="CQ252" i="30"/>
  <c r="CP213" i="30"/>
  <c r="CQ213" i="30"/>
  <c r="AI214" i="30"/>
  <c r="AJ214" i="30"/>
  <c r="AJ220" i="30"/>
  <c r="AI220" i="30"/>
  <c r="BS195" i="30"/>
  <c r="BT195" i="30"/>
  <c r="BR191" i="30"/>
  <c r="BG191" i="30" s="1"/>
  <c r="BH191" i="30" s="1"/>
  <c r="CO187" i="30"/>
  <c r="CD187" i="30" s="1"/>
  <c r="CZ156" i="30"/>
  <c r="DA156" i="30"/>
  <c r="DJ182" i="30"/>
  <c r="DK182" i="30"/>
  <c r="BT132" i="30"/>
  <c r="BS132" i="30"/>
  <c r="BR147" i="30"/>
  <c r="BG147" i="30" s="1"/>
  <c r="BH147" i="30" s="1"/>
  <c r="FV138" i="30"/>
  <c r="FW138" i="30"/>
  <c r="CZ131" i="30"/>
  <c r="DA131" i="30"/>
  <c r="CP129" i="30"/>
  <c r="CQ129" i="30"/>
  <c r="CE112" i="30"/>
  <c r="CE104" i="30"/>
  <c r="FV113" i="30"/>
  <c r="FW113" i="30"/>
  <c r="BR112" i="30"/>
  <c r="BG112" i="30" s="1"/>
  <c r="BH112" i="30" s="1"/>
  <c r="CP76" i="30"/>
  <c r="CQ76" i="30"/>
  <c r="DT70" i="30"/>
  <c r="DU70" i="30"/>
  <c r="DL100" i="30"/>
  <c r="AI75" i="30"/>
  <c r="AJ75" i="30"/>
  <c r="AI71" i="30"/>
  <c r="AJ71" i="30"/>
  <c r="FV62" i="30"/>
  <c r="FW62" i="30"/>
  <c r="BR61" i="30"/>
  <c r="BG61" i="30" s="1"/>
  <c r="BH61" i="30" s="1"/>
  <c r="AP41" i="30"/>
  <c r="AO41" i="30" s="1"/>
  <c r="AT41" i="30" s="1"/>
  <c r="AR41" i="30"/>
  <c r="DB67" i="30"/>
  <c r="DT23" i="30"/>
  <c r="DU23" i="30"/>
  <c r="CR31" i="30"/>
  <c r="CZ296" i="30"/>
  <c r="DA296" i="30"/>
  <c r="DT287" i="30"/>
  <c r="DU287" i="30"/>
  <c r="FV266" i="30"/>
  <c r="FW266" i="30"/>
  <c r="CO259" i="30"/>
  <c r="CD259" i="30" s="1"/>
  <c r="CE259" i="30" s="1"/>
  <c r="DT250" i="30"/>
  <c r="DU250" i="30"/>
  <c r="FV219" i="30"/>
  <c r="FW219" i="30"/>
  <c r="DT206" i="30"/>
  <c r="DU206" i="30"/>
  <c r="BR185" i="30"/>
  <c r="BG185" i="30" s="1"/>
  <c r="BH185" i="30" s="1"/>
  <c r="BR221" i="30"/>
  <c r="BG221" i="30" s="1"/>
  <c r="BH221" i="30" s="1"/>
  <c r="CZ180" i="30"/>
  <c r="DA180" i="30"/>
  <c r="BR174" i="30"/>
  <c r="BG174" i="30" s="1"/>
  <c r="BH174" i="30" s="1"/>
  <c r="AI188" i="30"/>
  <c r="AJ188" i="30"/>
  <c r="BR135" i="30"/>
  <c r="BG135" i="30" s="1"/>
  <c r="BH135" i="30" s="1"/>
  <c r="CO130" i="30"/>
  <c r="CD130" i="30" s="1"/>
  <c r="CE130" i="30" s="1"/>
  <c r="FV140" i="30"/>
  <c r="FW140" i="30"/>
  <c r="BS99" i="30"/>
  <c r="BT99" i="30"/>
  <c r="BS92" i="30"/>
  <c r="BT92" i="30"/>
  <c r="DT55" i="30"/>
  <c r="DU55" i="30"/>
  <c r="BS39" i="30"/>
  <c r="BT39" i="30"/>
  <c r="BR30" i="30"/>
  <c r="BG30" i="30" s="1"/>
  <c r="BH30" i="30" s="1"/>
  <c r="CO226" i="30"/>
  <c r="CD226" i="30" s="1"/>
  <c r="CE226" i="30" s="1"/>
  <c r="BR226" i="30"/>
  <c r="BG226" i="30" s="1"/>
  <c r="BH226" i="30" s="1"/>
  <c r="CO216" i="30"/>
  <c r="CD216" i="30" s="1"/>
  <c r="CE216" i="30" s="1"/>
  <c r="AU220" i="30"/>
  <c r="AV220" i="30"/>
  <c r="CZ202" i="30"/>
  <c r="DA202" i="30"/>
  <c r="AJ223" i="30"/>
  <c r="AI223" i="30"/>
  <c r="AP178" i="30"/>
  <c r="AO178" i="30" s="1"/>
  <c r="AT178" i="30" s="1"/>
  <c r="AR178" i="30"/>
  <c r="DJ159" i="30"/>
  <c r="DK159" i="30"/>
  <c r="BR180" i="30"/>
  <c r="BG180" i="30" s="1"/>
  <c r="BH180" i="30" s="1"/>
  <c r="CO158" i="30"/>
  <c r="CD158" i="30" s="1"/>
  <c r="CO155" i="30"/>
  <c r="CD155" i="30" s="1"/>
  <c r="CE155" i="30" s="1"/>
  <c r="DT133" i="30"/>
  <c r="DU133" i="30"/>
  <c r="FV152" i="30"/>
  <c r="FW152" i="30"/>
  <c r="AI97" i="30"/>
  <c r="AJ97" i="30"/>
  <c r="BS70" i="30"/>
  <c r="BT70" i="30"/>
  <c r="CO71" i="30"/>
  <c r="CD71" i="30" s="1"/>
  <c r="CE71" i="30" s="1"/>
  <c r="CO55" i="30"/>
  <c r="CD55" i="30" s="1"/>
  <c r="CE55" i="30" s="1"/>
  <c r="BR85" i="30"/>
  <c r="BG85" i="30" s="1"/>
  <c r="BH85" i="30" s="1"/>
  <c r="BR53" i="30"/>
  <c r="BG53" i="30" s="1"/>
  <c r="BH53" i="30" s="1"/>
  <c r="CZ34" i="30"/>
  <c r="DA34" i="30"/>
  <c r="CZ15" i="30"/>
  <c r="DA15" i="30"/>
  <c r="AJ53" i="30"/>
  <c r="AI53" i="30"/>
  <c r="DB45" i="30"/>
  <c r="FV268" i="30"/>
  <c r="FW268" i="30"/>
  <c r="BS261" i="30"/>
  <c r="BT261" i="30"/>
  <c r="DT266" i="30"/>
  <c r="DU266" i="30"/>
  <c r="AI253" i="30"/>
  <c r="AJ253" i="30"/>
  <c r="AI247" i="30"/>
  <c r="AJ247" i="30"/>
  <c r="DJ248" i="30"/>
  <c r="DK248" i="30"/>
  <c r="AI231" i="30"/>
  <c r="AJ231" i="30"/>
  <c r="CP240" i="30"/>
  <c r="CQ240" i="30"/>
  <c r="BR204" i="30"/>
  <c r="BG204" i="30" s="1"/>
  <c r="BH204" i="30" s="1"/>
  <c r="BR187" i="30"/>
  <c r="BG187" i="30" s="1"/>
  <c r="BH187" i="30" s="1"/>
  <c r="CO200" i="30"/>
  <c r="CD200" i="30" s="1"/>
  <c r="BR200" i="30"/>
  <c r="BG200" i="30" s="1"/>
  <c r="BH200" i="30" s="1"/>
  <c r="BR169" i="30"/>
  <c r="BG169" i="30" s="1"/>
  <c r="BH169" i="30" s="1"/>
  <c r="DT163" i="30"/>
  <c r="DU163" i="30"/>
  <c r="CQ139" i="30"/>
  <c r="CP139" i="30"/>
  <c r="DU112" i="30"/>
  <c r="DT112" i="30"/>
  <c r="BT31" i="30"/>
  <c r="BS31" i="30"/>
  <c r="AP17" i="30"/>
  <c r="AO17" i="30" s="1"/>
  <c r="AT17" i="30" s="1"/>
  <c r="AR17" i="30"/>
  <c r="CZ46" i="30"/>
  <c r="DA46" i="30"/>
  <c r="DL302" i="30"/>
  <c r="AK69" i="30"/>
  <c r="AW221" i="30"/>
  <c r="DB112" i="30"/>
  <c r="AK104" i="30"/>
  <c r="DL45" i="30"/>
  <c r="DV309" i="30"/>
  <c r="CE284" i="30"/>
  <c r="DL90" i="30"/>
  <c r="CR281" i="30"/>
  <c r="BU228" i="30"/>
  <c r="DL151" i="30"/>
  <c r="BR272" i="30"/>
  <c r="BG272" i="30" s="1"/>
  <c r="BH272" i="30" s="1"/>
  <c r="DV257" i="30"/>
  <c r="CE233" i="30"/>
  <c r="FX220" i="30"/>
  <c r="AR224" i="30"/>
  <c r="AT204" i="30"/>
  <c r="DV222" i="30"/>
  <c r="BR167" i="30"/>
  <c r="BG167" i="30" s="1"/>
  <c r="BH167" i="30" s="1"/>
  <c r="AK185" i="30"/>
  <c r="CO157" i="30"/>
  <c r="CD157" i="30" s="1"/>
  <c r="CO148" i="30"/>
  <c r="CD148" i="30" s="1"/>
  <c r="CE148" i="30" s="1"/>
  <c r="CO122" i="30"/>
  <c r="CD122" i="30" s="1"/>
  <c r="CE122" i="30" s="1"/>
  <c r="BU102" i="30"/>
  <c r="CO75" i="30"/>
  <c r="CD75" i="30" s="1"/>
  <c r="CE75" i="30" s="1"/>
  <c r="CO59" i="30"/>
  <c r="CD59" i="30" s="1"/>
  <c r="BU55" i="30"/>
  <c r="BR41" i="30"/>
  <c r="BG41" i="30" s="1"/>
  <c r="BH41" i="30" s="1"/>
  <c r="CO25" i="30"/>
  <c r="CD25" i="30" s="1"/>
  <c r="BR20" i="30"/>
  <c r="BG20" i="30" s="1"/>
  <c r="BH20" i="30" s="1"/>
  <c r="DB289" i="30"/>
  <c r="BU283" i="30"/>
  <c r="FV275" i="30"/>
  <c r="FW275" i="30"/>
  <c r="DV254" i="30"/>
  <c r="FL247" i="30"/>
  <c r="BR238" i="30"/>
  <c r="BG238" i="30" s="1"/>
  <c r="BH238" i="30" s="1"/>
  <c r="DV212" i="30"/>
  <c r="CE224" i="30"/>
  <c r="BU187" i="30"/>
  <c r="AR221" i="30"/>
  <c r="CO162" i="30"/>
  <c r="CD162" i="30" s="1"/>
  <c r="CE167" i="30"/>
  <c r="CO115" i="30"/>
  <c r="CD115" i="30" s="1"/>
  <c r="CE115" i="30" s="1"/>
  <c r="CO107" i="30"/>
  <c r="CD107" i="30" s="1"/>
  <c r="CE107" i="30" s="1"/>
  <c r="CO99" i="30"/>
  <c r="CD99" i="30" s="1"/>
  <c r="CE99" i="30" s="1"/>
  <c r="DB88" i="30"/>
  <c r="CE53" i="30"/>
  <c r="DV83" i="30"/>
  <c r="DV31" i="30"/>
  <c r="BR32" i="30"/>
  <c r="BG32" i="30" s="1"/>
  <c r="BH32" i="30" s="1"/>
  <c r="CO242" i="30"/>
  <c r="CD242" i="30" s="1"/>
  <c r="CE242" i="30" s="1"/>
  <c r="BR210" i="30"/>
  <c r="BG210" i="30" s="1"/>
  <c r="BH210" i="30" s="1"/>
  <c r="CO185" i="30"/>
  <c r="CD185" i="30" s="1"/>
  <c r="DB181" i="30"/>
  <c r="CO152" i="30"/>
  <c r="CD152" i="30" s="1"/>
  <c r="CE152" i="30" s="1"/>
  <c r="CO123" i="30"/>
  <c r="CD123" i="30" s="1"/>
  <c r="CE123" i="30" s="1"/>
  <c r="FV107" i="30"/>
  <c r="FW107" i="30"/>
  <c r="BU104" i="30"/>
  <c r="FV72" i="30"/>
  <c r="FW72" i="30"/>
  <c r="DB81" i="30"/>
  <c r="FV40" i="30"/>
  <c r="FW40" i="30"/>
  <c r="FX255" i="30"/>
  <c r="BR243" i="30"/>
  <c r="BG243" i="30" s="1"/>
  <c r="BH243" i="30" s="1"/>
  <c r="BR235" i="30"/>
  <c r="BG235" i="30" s="1"/>
  <c r="BH235" i="30" s="1"/>
  <c r="CE230" i="30"/>
  <c r="DB203" i="30"/>
  <c r="FV212" i="30"/>
  <c r="FW212" i="30"/>
  <c r="CE173" i="30"/>
  <c r="BR161" i="30"/>
  <c r="BG161" i="30" s="1"/>
  <c r="BH161" i="30" s="1"/>
  <c r="CR130" i="30"/>
  <c r="CO120" i="30"/>
  <c r="CD120" i="30" s="1"/>
  <c r="CE120" i="30" s="1"/>
  <c r="CO98" i="30"/>
  <c r="CD98" i="30" s="1"/>
  <c r="CO88" i="30"/>
  <c r="CD88" i="30" s="1"/>
  <c r="DV81" i="30"/>
  <c r="DV65" i="30"/>
  <c r="FX302" i="30"/>
  <c r="DJ279" i="30"/>
  <c r="DK279" i="30"/>
  <c r="AJ250" i="30"/>
  <c r="AI250" i="30"/>
  <c r="AP202" i="30"/>
  <c r="AO202" i="30" s="1"/>
  <c r="AT202" i="30" s="1"/>
  <c r="AR202" i="30"/>
  <c r="CO311" i="30"/>
  <c r="CD311" i="30" s="1"/>
  <c r="CE311" i="30" s="1"/>
  <c r="BR283" i="30"/>
  <c r="BG283" i="30" s="1"/>
  <c r="BH283" i="30" s="1"/>
  <c r="AP257" i="30"/>
  <c r="AO257" i="30" s="1"/>
  <c r="AT257" i="30" s="1"/>
  <c r="AR257" i="30"/>
  <c r="AP213" i="30"/>
  <c r="AO213" i="30" s="1"/>
  <c r="AT213" i="30" s="1"/>
  <c r="AR213" i="30"/>
  <c r="CO299" i="30"/>
  <c r="CD299" i="30" s="1"/>
  <c r="CE299" i="30" s="1"/>
  <c r="DB278" i="30"/>
  <c r="BR309" i="30"/>
  <c r="BG309" i="30" s="1"/>
  <c r="BH309" i="30" s="1"/>
  <c r="CZ297" i="30"/>
  <c r="DA297" i="30"/>
  <c r="DL293" i="30"/>
  <c r="BR259" i="30"/>
  <c r="BG259" i="30" s="1"/>
  <c r="BH259" i="30" s="1"/>
  <c r="DJ251" i="30"/>
  <c r="DK251" i="30"/>
  <c r="CO244" i="30"/>
  <c r="CD244" i="30" s="1"/>
  <c r="CE244" i="30" s="1"/>
  <c r="DJ240" i="30"/>
  <c r="DK240" i="30"/>
  <c r="DT204" i="30"/>
  <c r="DU204" i="30"/>
  <c r="DV189" i="30"/>
  <c r="CO179" i="30"/>
  <c r="CD179" i="30" s="1"/>
  <c r="CE179" i="30" s="1"/>
  <c r="CO151" i="30"/>
  <c r="CD151" i="30" s="1"/>
  <c r="CE151" i="30" s="1"/>
  <c r="BR146" i="30"/>
  <c r="BG146" i="30" s="1"/>
  <c r="BH146" i="30" s="1"/>
  <c r="DV132" i="30"/>
  <c r="CO135" i="30"/>
  <c r="CD135" i="30" s="1"/>
  <c r="CP128" i="30"/>
  <c r="CQ128" i="30"/>
  <c r="FV124" i="30"/>
  <c r="FW124" i="30"/>
  <c r="DJ91" i="30"/>
  <c r="DK91" i="30"/>
  <c r="BS95" i="30"/>
  <c r="BT95" i="30"/>
  <c r="CZ84" i="30"/>
  <c r="DA84" i="30"/>
  <c r="BS54" i="30"/>
  <c r="BT54" i="30"/>
  <c r="DL71" i="30"/>
  <c r="CR289" i="30"/>
  <c r="DV278" i="30"/>
  <c r="CR255" i="30"/>
  <c r="DT251" i="30"/>
  <c r="DU251" i="30"/>
  <c r="CO235" i="30"/>
  <c r="CD235" i="30" s="1"/>
  <c r="FX223" i="30"/>
  <c r="BR215" i="30"/>
  <c r="BG215" i="30" s="1"/>
  <c r="BH215" i="30" s="1"/>
  <c r="BS216" i="30"/>
  <c r="BT216" i="30"/>
  <c r="BR208" i="30"/>
  <c r="BG208" i="30" s="1"/>
  <c r="BH208" i="30" s="1"/>
  <c r="BR181" i="30"/>
  <c r="BG181" i="30" s="1"/>
  <c r="BH181" i="30" s="1"/>
  <c r="CO196" i="30"/>
  <c r="CD196" i="30" s="1"/>
  <c r="CE196" i="30" s="1"/>
  <c r="CE223" i="30"/>
  <c r="DJ198" i="30"/>
  <c r="DK198" i="30"/>
  <c r="CO189" i="30"/>
  <c r="CD189" i="30" s="1"/>
  <c r="DV149" i="30"/>
  <c r="BR178" i="30"/>
  <c r="BG178" i="30" s="1"/>
  <c r="BH178" i="30" s="1"/>
  <c r="DL130" i="30"/>
  <c r="DJ103" i="30"/>
  <c r="DK103" i="30"/>
  <c r="DL106" i="30"/>
  <c r="DJ66" i="30"/>
  <c r="DK66" i="30"/>
  <c r="DL83" i="30"/>
  <c r="CO48" i="30"/>
  <c r="CD48" i="30" s="1"/>
  <c r="CE48" i="30" s="1"/>
  <c r="BR22" i="30"/>
  <c r="BG22" i="30" s="1"/>
  <c r="BH22" i="30" s="1"/>
  <c r="CP37" i="30"/>
  <c r="CQ37" i="30"/>
  <c r="DJ30" i="30"/>
  <c r="DK30" i="30"/>
  <c r="CO24" i="30"/>
  <c r="CD24" i="30" s="1"/>
  <c r="CE24" i="30" s="1"/>
  <c r="BR265" i="30"/>
  <c r="BG265" i="30" s="1"/>
  <c r="BH265" i="30" s="1"/>
  <c r="DB265" i="30"/>
  <c r="BR255" i="30"/>
  <c r="BG255" i="30" s="1"/>
  <c r="BH255" i="30" s="1"/>
  <c r="BR251" i="30"/>
  <c r="BG251" i="30" s="1"/>
  <c r="BH251" i="30" s="1"/>
  <c r="DJ245" i="30"/>
  <c r="DK245" i="30"/>
  <c r="CO240" i="30"/>
  <c r="CD240" i="30" s="1"/>
  <c r="CE240" i="30" s="1"/>
  <c r="BS218" i="30"/>
  <c r="BT218" i="30"/>
  <c r="CO202" i="30"/>
  <c r="CD202" i="30" s="1"/>
  <c r="CE202" i="30" s="1"/>
  <c r="AW219" i="30"/>
  <c r="CO160" i="30"/>
  <c r="CD160" i="30" s="1"/>
  <c r="CE160" i="30" s="1"/>
  <c r="CO168" i="30"/>
  <c r="CD168" i="30" s="1"/>
  <c r="CE168" i="30" s="1"/>
  <c r="BR184" i="30"/>
  <c r="BG184" i="30" s="1"/>
  <c r="BH184" i="30" s="1"/>
  <c r="AK163" i="30"/>
  <c r="FV161" i="30"/>
  <c r="FW161" i="30"/>
  <c r="FV146" i="30"/>
  <c r="FW146" i="30"/>
  <c r="BR119" i="30"/>
  <c r="BG119" i="30" s="1"/>
  <c r="BH119" i="30" s="1"/>
  <c r="BR111" i="30"/>
  <c r="BG111" i="30" s="1"/>
  <c r="BH111" i="30" s="1"/>
  <c r="BR103" i="30"/>
  <c r="BG103" i="30" s="1"/>
  <c r="BH103" i="30" s="1"/>
  <c r="CZ105" i="30"/>
  <c r="DA105" i="30"/>
  <c r="BS57" i="30"/>
  <c r="BT57" i="30"/>
  <c r="DJ52" i="30"/>
  <c r="DK52" i="30"/>
  <c r="DL79" i="30"/>
  <c r="DT265" i="30"/>
  <c r="DU265" i="30"/>
  <c r="CO252" i="30"/>
  <c r="CD252" i="30" s="1"/>
  <c r="CE252" i="30" s="1"/>
  <c r="AK243" i="30"/>
  <c r="BU241" i="30"/>
  <c r="DL212" i="30"/>
  <c r="DJ200" i="30"/>
  <c r="DK200" i="30"/>
  <c r="CO191" i="30"/>
  <c r="CD191" i="30" s="1"/>
  <c r="AK191" i="30"/>
  <c r="CO163" i="30"/>
  <c r="CD163" i="30" s="1"/>
  <c r="CE163" i="30" s="1"/>
  <c r="BR139" i="30"/>
  <c r="BG139" i="30" s="1"/>
  <c r="BH139" i="30" s="1"/>
  <c r="CP136" i="30"/>
  <c r="CQ136" i="30"/>
  <c r="DV108" i="30"/>
  <c r="AI86" i="30"/>
  <c r="AJ86" i="30"/>
  <c r="CO81" i="30"/>
  <c r="CD81" i="30" s="1"/>
  <c r="CE81" i="30" s="1"/>
  <c r="CO65" i="30"/>
  <c r="CD65" i="30" s="1"/>
  <c r="CE65" i="30" s="1"/>
  <c r="BR51" i="30"/>
  <c r="BG51" i="30" s="1"/>
  <c r="BH51" i="30" s="1"/>
  <c r="CE43" i="30"/>
  <c r="CO15" i="30"/>
  <c r="CD15" i="30" s="1"/>
  <c r="CE15" i="30" s="1"/>
  <c r="BS34" i="30"/>
  <c r="BT34" i="30"/>
  <c r="BS22" i="30"/>
  <c r="BT22" i="30"/>
  <c r="CZ280" i="30"/>
  <c r="DA280" i="30"/>
  <c r="AP128" i="30"/>
  <c r="AO128" i="30" s="1"/>
  <c r="AT128" i="30" s="1"/>
  <c r="AR128" i="30"/>
  <c r="AP105" i="30"/>
  <c r="AO105" i="30" s="1"/>
  <c r="AT105" i="30" s="1"/>
  <c r="AR105" i="30"/>
  <c r="AP82" i="30"/>
  <c r="AO82" i="30" s="1"/>
  <c r="AT82" i="30" s="1"/>
  <c r="AR82" i="30"/>
  <c r="AP66" i="30"/>
  <c r="AO66" i="30" s="1"/>
  <c r="AT66" i="30" s="1"/>
  <c r="AR66" i="30"/>
  <c r="AI50" i="30"/>
  <c r="AJ50" i="30"/>
  <c r="BS296" i="30"/>
  <c r="BT296" i="30"/>
  <c r="AP291" i="30"/>
  <c r="AO291" i="30" s="1"/>
  <c r="AT291" i="30" s="1"/>
  <c r="AR291" i="30"/>
  <c r="AP164" i="30"/>
  <c r="AO164" i="30" s="1"/>
  <c r="AT164" i="30" s="1"/>
  <c r="AR164" i="30"/>
  <c r="AJ237" i="30"/>
  <c r="AI237" i="30"/>
  <c r="AP113" i="30"/>
  <c r="AO113" i="30" s="1"/>
  <c r="AT113" i="30" s="1"/>
  <c r="AR113" i="30"/>
  <c r="AP311" i="30"/>
  <c r="AO311" i="30" s="1"/>
  <c r="AT311" i="30" s="1"/>
  <c r="AR311" i="30"/>
  <c r="BS295" i="30"/>
  <c r="BT295" i="30"/>
  <c r="AP288" i="30"/>
  <c r="AO288" i="30" s="1"/>
  <c r="AT288" i="30" s="1"/>
  <c r="AR288" i="30"/>
  <c r="AI286" i="30"/>
  <c r="AJ286" i="30"/>
  <c r="AP238" i="30"/>
  <c r="AO238" i="30" s="1"/>
  <c r="AT238" i="30" s="1"/>
  <c r="AR238" i="30"/>
  <c r="AP151" i="30"/>
  <c r="AO151" i="30" s="1"/>
  <c r="AT151" i="30" s="1"/>
  <c r="AR151" i="30"/>
  <c r="DJ281" i="30"/>
  <c r="DK281" i="30"/>
  <c r="DJ272" i="30"/>
  <c r="DK272" i="30"/>
  <c r="DT262" i="30"/>
  <c r="DU262" i="30"/>
  <c r="AI263" i="30"/>
  <c r="AJ263" i="30"/>
  <c r="BS255" i="30"/>
  <c r="BT255" i="30"/>
  <c r="DT244" i="30"/>
  <c r="DU244" i="30"/>
  <c r="FV250" i="30"/>
  <c r="FW250" i="30"/>
  <c r="CP225" i="30"/>
  <c r="CQ225" i="30"/>
  <c r="BS214" i="30"/>
  <c r="BT214" i="30"/>
  <c r="AP206" i="30"/>
  <c r="AO206" i="30" s="1"/>
  <c r="AT206" i="30" s="1"/>
  <c r="AR206" i="30"/>
  <c r="CP207" i="30"/>
  <c r="CQ207" i="30"/>
  <c r="CZ158" i="30"/>
  <c r="DA158" i="30"/>
  <c r="DT166" i="30"/>
  <c r="DU166" i="30"/>
  <c r="FW130" i="30"/>
  <c r="FV130" i="30"/>
  <c r="CP74" i="30"/>
  <c r="CQ74" i="30"/>
  <c r="DT68" i="30"/>
  <c r="DU68" i="30"/>
  <c r="FV74" i="30"/>
  <c r="FW74" i="30"/>
  <c r="BT63" i="30"/>
  <c r="BS63" i="30"/>
  <c r="CZ28" i="30"/>
  <c r="DA28" i="30"/>
  <c r="DT22" i="30"/>
  <c r="DU22" i="30"/>
  <c r="DT280" i="30"/>
  <c r="DU280" i="30"/>
  <c r="AI264" i="30"/>
  <c r="AJ264" i="30"/>
  <c r="AI258" i="30"/>
  <c r="FV244" i="30"/>
  <c r="FW244" i="30"/>
  <c r="CZ232" i="30"/>
  <c r="DA232" i="30"/>
  <c r="DJ229" i="30"/>
  <c r="DK229" i="30"/>
  <c r="AI216" i="30"/>
  <c r="AJ216" i="30"/>
  <c r="Y220" i="30"/>
  <c r="X220" i="30"/>
  <c r="AI211" i="30"/>
  <c r="AJ211" i="30"/>
  <c r="BS209" i="30"/>
  <c r="BT209" i="30"/>
  <c r="DJ161" i="30"/>
  <c r="DK161" i="30"/>
  <c r="BS162" i="30"/>
  <c r="BT162" i="30"/>
  <c r="AI147" i="30"/>
  <c r="AJ147" i="30"/>
  <c r="CP132" i="30"/>
  <c r="CQ132" i="30"/>
  <c r="BS113" i="30"/>
  <c r="BT113" i="30"/>
  <c r="DJ105" i="30"/>
  <c r="DK105" i="30"/>
  <c r="DT90" i="30"/>
  <c r="DU90" i="30"/>
  <c r="AJ96" i="30"/>
  <c r="AI96" i="30"/>
  <c r="DJ74" i="30"/>
  <c r="DK74" i="30"/>
  <c r="CZ89" i="30"/>
  <c r="DA89" i="30"/>
  <c r="DT59" i="30"/>
  <c r="DU59" i="30"/>
  <c r="CZ25" i="30"/>
  <c r="DA25" i="30"/>
  <c r="CZ50" i="30"/>
  <c r="DA50" i="30"/>
  <c r="AI52" i="30"/>
  <c r="AJ52" i="30"/>
  <c r="CZ277" i="30"/>
  <c r="DA277" i="30"/>
  <c r="CZ270" i="30"/>
  <c r="DA270" i="30"/>
  <c r="CP233" i="30"/>
  <c r="CQ233" i="30"/>
  <c r="CZ219" i="30"/>
  <c r="DA219" i="30"/>
  <c r="AV228" i="30"/>
  <c r="AU228" i="30"/>
  <c r="DT208" i="30"/>
  <c r="DU208" i="30"/>
  <c r="DT190" i="30"/>
  <c r="DU190" i="30"/>
  <c r="CE158" i="30"/>
  <c r="CP153" i="30"/>
  <c r="CQ153" i="30"/>
  <c r="DJ150" i="30"/>
  <c r="DK150" i="30"/>
  <c r="DK139" i="30"/>
  <c r="DJ139" i="30"/>
  <c r="CE121" i="30"/>
  <c r="BS108" i="30"/>
  <c r="BT108" i="30"/>
  <c r="CE78" i="30"/>
  <c r="BS68" i="30"/>
  <c r="BT68" i="30"/>
  <c r="AI61" i="30"/>
  <c r="AJ61" i="30"/>
  <c r="AI26" i="30"/>
  <c r="AJ26" i="30"/>
  <c r="AI88" i="30"/>
  <c r="AJ88" i="30"/>
  <c r="CP280" i="30"/>
  <c r="CQ280" i="30"/>
  <c r="DJ275" i="30"/>
  <c r="DK275" i="30"/>
  <c r="AI262" i="30"/>
  <c r="AJ262" i="30"/>
  <c r="CZ259" i="30"/>
  <c r="DA259" i="30"/>
  <c r="DT218" i="30"/>
  <c r="DU218" i="30"/>
  <c r="CE200" i="30"/>
  <c r="AI205" i="30"/>
  <c r="AJ205" i="30"/>
  <c r="BS138" i="30"/>
  <c r="BT138" i="30"/>
  <c r="AI166" i="30"/>
  <c r="AJ166" i="30"/>
  <c r="BT141" i="30"/>
  <c r="BS141" i="30"/>
  <c r="AI125" i="30"/>
  <c r="AJ125" i="30"/>
  <c r="DT92" i="30"/>
  <c r="DU92" i="30"/>
  <c r="DJ62" i="30"/>
  <c r="DK62" i="30"/>
  <c r="DT61" i="30"/>
  <c r="DU61" i="30"/>
  <c r="CE39" i="30"/>
  <c r="DJ44" i="30"/>
  <c r="DK44" i="30"/>
  <c r="CZ294" i="30"/>
  <c r="DA294" i="30"/>
  <c r="AP83" i="30"/>
  <c r="AO83" i="30" s="1"/>
  <c r="AT83" i="30" s="1"/>
  <c r="AR83" i="30"/>
  <c r="DU289" i="30"/>
  <c r="DT289" i="30"/>
  <c r="BS276" i="30"/>
  <c r="BT276" i="30"/>
  <c r="AI58" i="30"/>
  <c r="AJ58" i="30"/>
  <c r="AP33" i="30"/>
  <c r="AO33" i="30" s="1"/>
  <c r="AT33" i="30" s="1"/>
  <c r="AR33" i="30"/>
  <c r="AP115" i="30"/>
  <c r="AO115" i="30" s="1"/>
  <c r="AT115" i="30" s="1"/>
  <c r="AR115" i="30"/>
  <c r="AP108" i="30"/>
  <c r="AO108" i="30" s="1"/>
  <c r="AT108" i="30" s="1"/>
  <c r="AR108" i="30"/>
  <c r="CP277" i="30"/>
  <c r="CQ277" i="30"/>
  <c r="DT273" i="30"/>
  <c r="DU273" i="30"/>
  <c r="FV257" i="30"/>
  <c r="FW257" i="30"/>
  <c r="FV245" i="30"/>
  <c r="FW245" i="30"/>
  <c r="DT185" i="30"/>
  <c r="DU185" i="30"/>
  <c r="DT178" i="30"/>
  <c r="DU178" i="30"/>
  <c r="FV164" i="30"/>
  <c r="FW164" i="30"/>
  <c r="CP155" i="30"/>
  <c r="CQ155" i="30"/>
  <c r="AP134" i="30"/>
  <c r="AO134" i="30" s="1"/>
  <c r="AT134" i="30" s="1"/>
  <c r="AR134" i="30"/>
  <c r="AJ130" i="30"/>
  <c r="AI130" i="30"/>
  <c r="CP68" i="30"/>
  <c r="CQ68" i="30"/>
  <c r="DT62" i="30"/>
  <c r="DU62" i="30"/>
  <c r="FV97" i="30"/>
  <c r="FW97" i="30"/>
  <c r="CE25" i="30"/>
  <c r="DT34" i="30"/>
  <c r="DU34" i="30"/>
  <c r="DT17" i="30"/>
  <c r="DU17" i="30"/>
  <c r="BS265" i="30"/>
  <c r="BT265" i="30"/>
  <c r="CQ249" i="30"/>
  <c r="CP249" i="30"/>
  <c r="AI244" i="30"/>
  <c r="AJ244" i="30"/>
  <c r="DJ238" i="30"/>
  <c r="DK238" i="30"/>
  <c r="CZ205" i="30"/>
  <c r="DA205" i="30"/>
  <c r="DJ186" i="30"/>
  <c r="DK186" i="30"/>
  <c r="DT159" i="30"/>
  <c r="DU159" i="30"/>
  <c r="BS126" i="30"/>
  <c r="BT126" i="30"/>
  <c r="FV122" i="30"/>
  <c r="FW122" i="30"/>
  <c r="DU118" i="30"/>
  <c r="DT118" i="30"/>
  <c r="DU102" i="30"/>
  <c r="DT102" i="30"/>
  <c r="BT51" i="30"/>
  <c r="BS51" i="30"/>
  <c r="DJ23" i="30"/>
  <c r="DK23" i="30"/>
  <c r="CZ257" i="30"/>
  <c r="DA257" i="30"/>
  <c r="BT235" i="30"/>
  <c r="BS235" i="30"/>
  <c r="DT232" i="30"/>
  <c r="DU232" i="30"/>
  <c r="FW216" i="30"/>
  <c r="FV216" i="30"/>
  <c r="BS199" i="30"/>
  <c r="BT199" i="30"/>
  <c r="AC221" i="30"/>
  <c r="AH221" i="30"/>
  <c r="DJ184" i="30"/>
  <c r="DK184" i="30"/>
  <c r="CP149" i="30"/>
  <c r="CQ149" i="30"/>
  <c r="AP138" i="30"/>
  <c r="AO138" i="30" s="1"/>
  <c r="AT138" i="30" s="1"/>
  <c r="AR138" i="30"/>
  <c r="CO145" i="30"/>
  <c r="CD145" i="30" s="1"/>
  <c r="CE145" i="30" s="1"/>
  <c r="AJ112" i="30"/>
  <c r="AI112" i="30"/>
  <c r="CE91" i="30"/>
  <c r="BS62" i="30"/>
  <c r="BT62" i="30"/>
  <c r="FV84" i="30"/>
  <c r="FW84" i="30"/>
  <c r="FV76" i="30"/>
  <c r="FW76" i="30"/>
  <c r="FV56" i="30"/>
  <c r="FW56" i="30"/>
  <c r="AJ261" i="30"/>
  <c r="AI261" i="30"/>
  <c r="BT183" i="30"/>
  <c r="BS183" i="30"/>
  <c r="CP162" i="30"/>
  <c r="CQ162" i="30"/>
  <c r="CE166" i="30"/>
  <c r="DJ148" i="30"/>
  <c r="DK148" i="30"/>
  <c r="DT150" i="30"/>
  <c r="DU150" i="30"/>
  <c r="DT115" i="30"/>
  <c r="DU115" i="30"/>
  <c r="DV115" i="30" s="1"/>
  <c r="DU104" i="30"/>
  <c r="DT104" i="30"/>
  <c r="BS27" i="30"/>
  <c r="BT27" i="30"/>
  <c r="AK15" i="30"/>
  <c r="AJ281" i="30"/>
  <c r="AI281" i="30"/>
  <c r="Z223" i="30"/>
  <c r="AK37" i="30"/>
  <c r="AR302" i="30"/>
  <c r="AT313" i="30"/>
  <c r="CE265" i="30"/>
  <c r="Z230" i="30"/>
  <c r="FV109" i="30"/>
  <c r="FW109" i="30"/>
  <c r="FV95" i="30"/>
  <c r="FW95" i="30"/>
  <c r="FV215" i="30"/>
  <c r="FW215" i="30"/>
  <c r="FV206" i="30"/>
  <c r="FW206" i="30"/>
  <c r="CE45" i="30"/>
  <c r="CE72" i="30"/>
  <c r="CE56" i="30"/>
  <c r="FV214" i="30"/>
  <c r="FW214" i="30"/>
  <c r="FV123" i="30"/>
  <c r="FW123" i="30"/>
  <c r="CP302" i="30"/>
  <c r="CQ302" i="30"/>
  <c r="BH294" i="30"/>
  <c r="AP236" i="30"/>
  <c r="AO236" i="30" s="1"/>
  <c r="AT236" i="30" s="1"/>
  <c r="AR236" i="30"/>
  <c r="AI290" i="30"/>
  <c r="AJ290" i="30"/>
  <c r="AP248" i="30"/>
  <c r="AO248" i="30" s="1"/>
  <c r="AT248" i="30" s="1"/>
  <c r="AR248" i="30"/>
  <c r="AJ239" i="30"/>
  <c r="AI239" i="30"/>
  <c r="BR253" i="30"/>
  <c r="BG253" i="30" s="1"/>
  <c r="BH253" i="30" s="1"/>
  <c r="BS180" i="30"/>
  <c r="BT180" i="30"/>
  <c r="AP142" i="30"/>
  <c r="AO142" i="30" s="1"/>
  <c r="AT142" i="30" s="1"/>
  <c r="AR142" i="30"/>
  <c r="AI179" i="30"/>
  <c r="AJ179" i="30"/>
  <c r="BH120" i="30"/>
  <c r="BS118" i="30"/>
  <c r="BT118" i="30"/>
  <c r="CZ107" i="30"/>
  <c r="DA107" i="30"/>
  <c r="CE59" i="30"/>
  <c r="FV82" i="30"/>
  <c r="FW82" i="30"/>
  <c r="BS75" i="30"/>
  <c r="BT75" i="30"/>
  <c r="FV296" i="30"/>
  <c r="FW296" i="30"/>
  <c r="AI267" i="30"/>
  <c r="AJ267" i="30"/>
  <c r="FV260" i="30"/>
  <c r="FW260" i="30"/>
  <c r="DT237" i="30"/>
  <c r="DU237" i="30"/>
  <c r="FV205" i="30"/>
  <c r="FW205" i="30"/>
  <c r="BS196" i="30"/>
  <c r="BT196" i="30"/>
  <c r="CO193" i="30"/>
  <c r="CD193" i="30" s="1"/>
  <c r="CE193" i="30" s="1"/>
  <c r="CP180" i="30"/>
  <c r="CQ180" i="30"/>
  <c r="CE137" i="30"/>
  <c r="BS122" i="30"/>
  <c r="BT122" i="30"/>
  <c r="DU53" i="30"/>
  <c r="DT53" i="30"/>
  <c r="BS19" i="30"/>
  <c r="BT19" i="30"/>
  <c r="DJ249" i="30"/>
  <c r="DK249" i="30"/>
  <c r="AI123" i="30"/>
  <c r="AJ123" i="30"/>
  <c r="CZ70" i="30"/>
  <c r="DA70" i="30"/>
  <c r="DB70" i="30" s="1"/>
  <c r="CZ62" i="30"/>
  <c r="DA62" i="30"/>
  <c r="DJ50" i="30"/>
  <c r="DK50" i="30"/>
  <c r="DL50" i="30" s="1"/>
  <c r="CO247" i="30"/>
  <c r="CD247" i="30" s="1"/>
  <c r="CE247" i="30" s="1"/>
  <c r="BS174" i="30"/>
  <c r="BT174" i="30"/>
  <c r="CZ160" i="30"/>
  <c r="DA160" i="30"/>
  <c r="AK141" i="30"/>
  <c r="DT47" i="30"/>
  <c r="DU47" i="30"/>
  <c r="DV47" i="30" s="1"/>
  <c r="CE47" i="30"/>
  <c r="BS17" i="30"/>
  <c r="BT17" i="30"/>
  <c r="AI292" i="30"/>
  <c r="AJ292" i="30"/>
  <c r="BH281" i="30"/>
  <c r="CO283" i="30"/>
  <c r="CD283" i="30" s="1"/>
  <c r="CE283" i="30" s="1"/>
  <c r="AP126" i="30"/>
  <c r="AO126" i="30" s="1"/>
  <c r="AT126" i="30" s="1"/>
  <c r="AR126" i="30"/>
  <c r="AP80" i="30"/>
  <c r="AO80" i="30" s="1"/>
  <c r="AT80" i="30" s="1"/>
  <c r="AR80" i="30"/>
  <c r="AJ85" i="30"/>
  <c r="AI85" i="30"/>
  <c r="DT295" i="30"/>
  <c r="DU295" i="30"/>
  <c r="CZ283" i="30"/>
  <c r="DA283" i="30"/>
  <c r="AP254" i="30"/>
  <c r="AO254" i="30" s="1"/>
  <c r="AT254" i="30" s="1"/>
  <c r="AR254" i="30"/>
  <c r="AP162" i="30"/>
  <c r="AO162" i="30" s="1"/>
  <c r="AT162" i="30" s="1"/>
  <c r="AR162" i="30"/>
  <c r="AI293" i="30"/>
  <c r="AJ293" i="30"/>
  <c r="CO286" i="30"/>
  <c r="CD286" i="30" s="1"/>
  <c r="CE286" i="30" s="1"/>
  <c r="AP186" i="30"/>
  <c r="AO186" i="30" s="1"/>
  <c r="AT186" i="30" s="1"/>
  <c r="AR186" i="30"/>
  <c r="AP103" i="30"/>
  <c r="AO103" i="30" s="1"/>
  <c r="AT103" i="30" s="1"/>
  <c r="AR103" i="30"/>
  <c r="BT278" i="30"/>
  <c r="BS278" i="30"/>
  <c r="DT268" i="30"/>
  <c r="DU268" i="30"/>
  <c r="DV268" i="30" s="1"/>
  <c r="BS273" i="30"/>
  <c r="BT273" i="30"/>
  <c r="BR261" i="30"/>
  <c r="BG261" i="30" s="1"/>
  <c r="BH261" i="30" s="1"/>
  <c r="AI259" i="30"/>
  <c r="AJ259" i="30"/>
  <c r="FX230" i="30"/>
  <c r="CP232" i="30"/>
  <c r="CQ232" i="30"/>
  <c r="BS215" i="30"/>
  <c r="BT215" i="30"/>
  <c r="CO214" i="30"/>
  <c r="CD214" i="30" s="1"/>
  <c r="CE214" i="30" s="1"/>
  <c r="AV225" i="30"/>
  <c r="AU225" i="30"/>
  <c r="CE221" i="30"/>
  <c r="BC223" i="30"/>
  <c r="AP182" i="30"/>
  <c r="AO182" i="30" s="1"/>
  <c r="AT182" i="30" s="1"/>
  <c r="AR182" i="30"/>
  <c r="CZ166" i="30"/>
  <c r="DA166" i="30"/>
  <c r="DT156" i="30"/>
  <c r="DU156" i="30"/>
  <c r="CO153" i="30"/>
  <c r="CD153" i="30" s="1"/>
  <c r="CE153" i="30" s="1"/>
  <c r="AI153" i="30"/>
  <c r="AJ153" i="30"/>
  <c r="BR138" i="30"/>
  <c r="BG138" i="30" s="1"/>
  <c r="BH138" i="30" s="1"/>
  <c r="BH130" i="30"/>
  <c r="DK146" i="30"/>
  <c r="DJ146" i="30"/>
  <c r="CZ123" i="30"/>
  <c r="DA123" i="30"/>
  <c r="FV117" i="30"/>
  <c r="FW117" i="30"/>
  <c r="BS110" i="30"/>
  <c r="BT110" i="30"/>
  <c r="CZ95" i="30"/>
  <c r="DA95" i="30"/>
  <c r="CP66" i="30"/>
  <c r="CQ66" i="30"/>
  <c r="DT60" i="30"/>
  <c r="DU60" i="30"/>
  <c r="BR73" i="30"/>
  <c r="BG73" i="30" s="1"/>
  <c r="BH73" i="30" s="1"/>
  <c r="BH57" i="30"/>
  <c r="CZ36" i="30"/>
  <c r="DA36" i="30"/>
  <c r="FV54" i="30"/>
  <c r="FW54" i="30"/>
  <c r="BS40" i="30"/>
  <c r="BT40" i="30"/>
  <c r="DL81" i="30"/>
  <c r="CO27" i="30"/>
  <c r="CD27" i="30" s="1"/>
  <c r="CE27" i="30" s="1"/>
  <c r="DL31" i="30"/>
  <c r="CO280" i="30"/>
  <c r="CD280" i="30" s="1"/>
  <c r="CE280" i="30" s="1"/>
  <c r="DT261" i="30"/>
  <c r="DU261" i="30"/>
  <c r="CO250" i="30"/>
  <c r="CD250" i="30" s="1"/>
  <c r="CE250" i="30" s="1"/>
  <c r="CZ225" i="30"/>
  <c r="DA225" i="30"/>
  <c r="FL220" i="30"/>
  <c r="BU229" i="30"/>
  <c r="DT214" i="30"/>
  <c r="DU214" i="30"/>
  <c r="CZ209" i="30"/>
  <c r="DA209" i="30"/>
  <c r="BS205" i="30"/>
  <c r="BT205" i="30"/>
  <c r="CE189" i="30"/>
  <c r="BR173" i="30"/>
  <c r="BG173" i="30" s="1"/>
  <c r="BH173" i="30" s="1"/>
  <c r="DT157" i="30"/>
  <c r="DU157" i="30"/>
  <c r="CO139" i="30"/>
  <c r="CD139" i="30" s="1"/>
  <c r="CE139" i="30" s="1"/>
  <c r="AI145" i="30"/>
  <c r="AJ145" i="30"/>
  <c r="BR133" i="30"/>
  <c r="BG133" i="30" s="1"/>
  <c r="BH133" i="30" s="1"/>
  <c r="DT121" i="30"/>
  <c r="DU121" i="30"/>
  <c r="BS105" i="30"/>
  <c r="BT105" i="30"/>
  <c r="CE93" i="30"/>
  <c r="BT37" i="30"/>
  <c r="BS37" i="30"/>
  <c r="CO32" i="30"/>
  <c r="CD32" i="30" s="1"/>
  <c r="CE32" i="30" s="1"/>
  <c r="BR23" i="30"/>
  <c r="BG23" i="30" s="1"/>
  <c r="BH23" i="30" s="1"/>
  <c r="FV16" i="30"/>
  <c r="FW16" i="30"/>
  <c r="DL57" i="30"/>
  <c r="BR40" i="30"/>
  <c r="BG40" i="30" s="1"/>
  <c r="BH40" i="30" s="1"/>
  <c r="CE33" i="30"/>
  <c r="AP273" i="30"/>
  <c r="AO273" i="30" s="1"/>
  <c r="AT273" i="30" s="1"/>
  <c r="AR273" i="30"/>
  <c r="AI274" i="30"/>
  <c r="AJ274" i="30"/>
  <c r="AP265" i="30"/>
  <c r="AO265" i="30" s="1"/>
  <c r="AT265" i="30" s="1"/>
  <c r="AR265" i="30"/>
  <c r="DK255" i="30"/>
  <c r="DJ255" i="30"/>
  <c r="FV251" i="30"/>
  <c r="FW251" i="30"/>
  <c r="BR249" i="30"/>
  <c r="BG249" i="30" s="1"/>
  <c r="BH249" i="30" s="1"/>
  <c r="CO241" i="30"/>
  <c r="CD241" i="30" s="1"/>
  <c r="CE241" i="30" s="1"/>
  <c r="CO232" i="30"/>
  <c r="CD232" i="30" s="1"/>
  <c r="CE232" i="30" s="1"/>
  <c r="AI227" i="30"/>
  <c r="AJ227" i="30"/>
  <c r="DJ215" i="30"/>
  <c r="DK215" i="30"/>
  <c r="BR227" i="30"/>
  <c r="BG227" i="30" s="1"/>
  <c r="BH227" i="30" s="1"/>
  <c r="BR195" i="30"/>
  <c r="BG195" i="30" s="1"/>
  <c r="BH195" i="30" s="1"/>
  <c r="BR171" i="30"/>
  <c r="BG171" i="30" s="1"/>
  <c r="BH171" i="30" s="1"/>
  <c r="AJ201" i="30"/>
  <c r="AI201" i="30"/>
  <c r="BR158" i="30"/>
  <c r="BG158" i="30" s="1"/>
  <c r="BH158" i="30" s="1"/>
  <c r="BR142" i="30"/>
  <c r="BG142" i="30" s="1"/>
  <c r="BH142" i="30" s="1"/>
  <c r="AI160" i="30"/>
  <c r="AJ160" i="30"/>
  <c r="FW132" i="30"/>
  <c r="FV132" i="30"/>
  <c r="FV142" i="30"/>
  <c r="FW142" i="30"/>
  <c r="BR102" i="30"/>
  <c r="BG102" i="30" s="1"/>
  <c r="BH102" i="30" s="1"/>
  <c r="BS94" i="30"/>
  <c r="BT94" i="30"/>
  <c r="BS60" i="30"/>
  <c r="BT60" i="30"/>
  <c r="DL104" i="30"/>
  <c r="CO51" i="30"/>
  <c r="CD51" i="30" s="1"/>
  <c r="BS65" i="30"/>
  <c r="BT65" i="30"/>
  <c r="BR43" i="30"/>
  <c r="BG43" i="30" s="1"/>
  <c r="BH43" i="30" s="1"/>
  <c r="CO18" i="30"/>
  <c r="CD18" i="30" s="1"/>
  <c r="CE18" i="30" s="1"/>
  <c r="CO38" i="30"/>
  <c r="CD38" i="30" s="1"/>
  <c r="CE38" i="30" s="1"/>
  <c r="AI25" i="30"/>
  <c r="AJ25" i="30"/>
  <c r="DL65" i="30"/>
  <c r="DJ36" i="30"/>
  <c r="DK36" i="30"/>
  <c r="CO20" i="30"/>
  <c r="CD20" i="30" s="1"/>
  <c r="CE20" i="30" s="1"/>
  <c r="BS263" i="30"/>
  <c r="BT263" i="30"/>
  <c r="BS266" i="30"/>
  <c r="BT266" i="30"/>
  <c r="CQ257" i="30"/>
  <c r="CP257" i="30"/>
  <c r="CO254" i="30"/>
  <c r="CD254" i="30" s="1"/>
  <c r="CE254" i="30" s="1"/>
  <c r="CP215" i="30"/>
  <c r="CQ215" i="30"/>
  <c r="AP230" i="30"/>
  <c r="AO230" i="30" s="1"/>
  <c r="AT230" i="30" s="1"/>
  <c r="AR230" i="30"/>
  <c r="BR201" i="30"/>
  <c r="BG201" i="30" s="1"/>
  <c r="BH201" i="30" s="1"/>
  <c r="BR179" i="30"/>
  <c r="BG179" i="30" s="1"/>
  <c r="BH179" i="30" s="1"/>
  <c r="BR190" i="30"/>
  <c r="BG190" i="30" s="1"/>
  <c r="BH190" i="30" s="1"/>
  <c r="BR144" i="30"/>
  <c r="BG144" i="30" s="1"/>
  <c r="BH144" i="30" s="1"/>
  <c r="AI132" i="30"/>
  <c r="AJ132" i="30"/>
  <c r="DJ133" i="30"/>
  <c r="DK133" i="30"/>
  <c r="DT88" i="30"/>
  <c r="DU88" i="30"/>
  <c r="CZ93" i="30"/>
  <c r="DA93" i="30"/>
  <c r="BR78" i="30"/>
  <c r="BG78" i="30" s="1"/>
  <c r="BH78" i="30" s="1"/>
  <c r="BR70" i="30"/>
  <c r="BG70" i="30" s="1"/>
  <c r="BH70" i="30" s="1"/>
  <c r="BR62" i="30"/>
  <c r="BG62" i="30" s="1"/>
  <c r="BH62" i="30" s="1"/>
  <c r="DL110" i="30"/>
  <c r="DJ70" i="30"/>
  <c r="DK70" i="30"/>
  <c r="DJ89" i="30"/>
  <c r="DK89" i="30"/>
  <c r="DT49" i="30"/>
  <c r="DU49" i="30"/>
  <c r="BR46" i="30"/>
  <c r="BG46" i="30" s="1"/>
  <c r="BH46" i="30" s="1"/>
  <c r="BS36" i="30"/>
  <c r="BT36" i="30"/>
  <c r="CO29" i="30"/>
  <c r="CD29" i="30" s="1"/>
  <c r="CP17" i="30"/>
  <c r="CQ17" i="30"/>
  <c r="DV281" i="30"/>
  <c r="CO297" i="30"/>
  <c r="CD297" i="30" s="1"/>
  <c r="CE297" i="30" s="1"/>
  <c r="DT286" i="30"/>
  <c r="DU286" i="30"/>
  <c r="CE279" i="30"/>
  <c r="CR222" i="30"/>
  <c r="DL49" i="30"/>
  <c r="BS297" i="30"/>
  <c r="BT297" i="30"/>
  <c r="CO296" i="30"/>
  <c r="CD296" i="30" s="1"/>
  <c r="CE296" i="30" s="1"/>
  <c r="DV291" i="30"/>
  <c r="AI270" i="30"/>
  <c r="AJ270" i="30"/>
  <c r="CR223" i="30"/>
  <c r="DB108" i="30"/>
  <c r="AI67" i="30"/>
  <c r="AJ67" i="30"/>
  <c r="CO300" i="30"/>
  <c r="CD300" i="30" s="1"/>
  <c r="CE300" i="30" s="1"/>
  <c r="AI287" i="30"/>
  <c r="AJ287" i="30"/>
  <c r="DL201" i="30"/>
  <c r="AI155" i="30"/>
  <c r="AJ155" i="30"/>
  <c r="AI56" i="30"/>
  <c r="AJ56" i="30"/>
  <c r="AP312" i="30"/>
  <c r="AO312" i="30" s="1"/>
  <c r="AT312" i="30" s="1"/>
  <c r="AR312" i="30"/>
  <c r="DT293" i="30"/>
  <c r="DU293" i="30"/>
  <c r="DB216" i="30"/>
  <c r="Y222" i="30"/>
  <c r="X222" i="30"/>
  <c r="DL153" i="30"/>
  <c r="AJ100" i="30"/>
  <c r="AI100" i="30"/>
  <c r="CZ279" i="30"/>
  <c r="DA279" i="30"/>
  <c r="BR257" i="30"/>
  <c r="BG257" i="30" s="1"/>
  <c r="BH257" i="30" s="1"/>
  <c r="BR248" i="30"/>
  <c r="BG248" i="30" s="1"/>
  <c r="BH248" i="30" s="1"/>
  <c r="BR242" i="30"/>
  <c r="BG242" i="30" s="1"/>
  <c r="BH242" i="30" s="1"/>
  <c r="CO228" i="30"/>
  <c r="CD228" i="30" s="1"/>
  <c r="DJ230" i="30"/>
  <c r="DK230" i="30"/>
  <c r="FL221" i="30"/>
  <c r="DV228" i="30"/>
  <c r="AU229" i="30"/>
  <c r="AV229" i="30"/>
  <c r="BR203" i="30"/>
  <c r="BG203" i="30" s="1"/>
  <c r="BH203" i="30" s="1"/>
  <c r="CZ198" i="30"/>
  <c r="DA198" i="30"/>
  <c r="DU183" i="30"/>
  <c r="DT183" i="30"/>
  <c r="CO190" i="30"/>
  <c r="CD190" i="30" s="1"/>
  <c r="CE190" i="30" s="1"/>
  <c r="BR188" i="30"/>
  <c r="BG188" i="30" s="1"/>
  <c r="BH188" i="30" s="1"/>
  <c r="CE181" i="30"/>
  <c r="BR153" i="30"/>
  <c r="BG153" i="30" s="1"/>
  <c r="BH153" i="30" s="1"/>
  <c r="DT168" i="30"/>
  <c r="DU168" i="30"/>
  <c r="AI148" i="30"/>
  <c r="AJ148" i="30"/>
  <c r="BR145" i="30"/>
  <c r="BG145" i="30" s="1"/>
  <c r="BH145" i="30" s="1"/>
  <c r="BR127" i="30"/>
  <c r="BG127" i="30" s="1"/>
  <c r="BH127" i="30" s="1"/>
  <c r="CO114" i="30"/>
  <c r="CD114" i="30" s="1"/>
  <c r="CE114" i="30" s="1"/>
  <c r="CO106" i="30"/>
  <c r="CD106" i="30" s="1"/>
  <c r="BU106" i="30"/>
  <c r="BR90" i="30"/>
  <c r="BG90" i="30" s="1"/>
  <c r="BH90" i="30" s="1"/>
  <c r="CP60" i="30"/>
  <c r="CQ60" i="30"/>
  <c r="CO86" i="30"/>
  <c r="CD86" i="30" s="1"/>
  <c r="CE86" i="30" s="1"/>
  <c r="DL116" i="30"/>
  <c r="AI87" i="30"/>
  <c r="AJ87" i="30"/>
  <c r="DB43" i="30"/>
  <c r="DB83" i="30"/>
  <c r="AP44" i="30"/>
  <c r="AO44" i="30" s="1"/>
  <c r="AT44" i="30" s="1"/>
  <c r="AR44" i="30"/>
  <c r="DT26" i="30"/>
  <c r="DU26" i="30"/>
  <c r="DB69" i="30"/>
  <c r="BS15" i="30"/>
  <c r="BT15" i="30"/>
  <c r="AP266" i="30"/>
  <c r="AO266" i="30" s="1"/>
  <c r="AT266" i="30" s="1"/>
  <c r="AR266" i="30"/>
  <c r="CP266" i="30"/>
  <c r="CQ266" i="30"/>
  <c r="DJ253" i="30"/>
  <c r="DK253" i="30"/>
  <c r="CR241" i="30"/>
  <c r="DT240" i="30"/>
  <c r="DU240" i="30"/>
  <c r="AP226" i="30"/>
  <c r="AO226" i="30" s="1"/>
  <c r="AT226" i="30" s="1"/>
  <c r="AR226" i="30"/>
  <c r="CO215" i="30"/>
  <c r="CD215" i="30" s="1"/>
  <c r="CE215" i="30" s="1"/>
  <c r="AI210" i="30"/>
  <c r="AJ210" i="30"/>
  <c r="BS193" i="30"/>
  <c r="BT193" i="30"/>
  <c r="BR189" i="30"/>
  <c r="BG189" i="30" s="1"/>
  <c r="BH189" i="30" s="1"/>
  <c r="BR183" i="30"/>
  <c r="BG183" i="30" s="1"/>
  <c r="BH183" i="30" s="1"/>
  <c r="BR207" i="30"/>
  <c r="BG207" i="30" s="1"/>
  <c r="BH207" i="30" s="1"/>
  <c r="BS164" i="30"/>
  <c r="BT164" i="30"/>
  <c r="DT142" i="30"/>
  <c r="DU142" i="30"/>
  <c r="DT134" i="30"/>
  <c r="DU134" i="30"/>
  <c r="DT130" i="30"/>
  <c r="DU130" i="30"/>
  <c r="AI143" i="30"/>
  <c r="AJ143" i="30"/>
  <c r="DJ123" i="30"/>
  <c r="DK123" i="30"/>
  <c r="BS115" i="30"/>
  <c r="BT115" i="30"/>
  <c r="DL98" i="30"/>
  <c r="DT71" i="30"/>
  <c r="DU71" i="30"/>
  <c r="BS47" i="30"/>
  <c r="BT47" i="30"/>
  <c r="FV15" i="30"/>
  <c r="FW15" i="30"/>
  <c r="BR24" i="30"/>
  <c r="BG24" i="30" s="1"/>
  <c r="BH24" i="30" s="1"/>
  <c r="CR29" i="30"/>
  <c r="AI49" i="30"/>
  <c r="AJ49" i="30"/>
  <c r="DT260" i="30"/>
  <c r="DU260" i="30"/>
  <c r="CZ247" i="30"/>
  <c r="DA247" i="30"/>
  <c r="AI245" i="30"/>
  <c r="AJ245" i="30"/>
  <c r="BH239" i="30"/>
  <c r="CP227" i="30"/>
  <c r="CQ227" i="30"/>
  <c r="CE212" i="30"/>
  <c r="BS204" i="30"/>
  <c r="BT204" i="30"/>
  <c r="DT200" i="30"/>
  <c r="DU200" i="30"/>
  <c r="CE185" i="30"/>
  <c r="AI187" i="30"/>
  <c r="AJ187" i="30"/>
  <c r="BR164" i="30"/>
  <c r="BG164" i="30" s="1"/>
  <c r="BH164" i="30" s="1"/>
  <c r="FV162" i="30"/>
  <c r="FW162" i="30"/>
  <c r="BR159" i="30"/>
  <c r="BG159" i="30" s="1"/>
  <c r="BH159" i="30" s="1"/>
  <c r="AI146" i="30"/>
  <c r="AJ146" i="30"/>
  <c r="DK136" i="30"/>
  <c r="DJ136" i="30"/>
  <c r="DT129" i="30"/>
  <c r="DU129" i="30"/>
  <c r="FV119" i="30"/>
  <c r="FW119" i="30"/>
  <c r="BR118" i="30"/>
  <c r="BG118" i="30" s="1"/>
  <c r="BH118" i="30" s="1"/>
  <c r="AP92" i="30"/>
  <c r="AO92" i="30" s="1"/>
  <c r="AT92" i="30" s="1"/>
  <c r="AR92" i="30"/>
  <c r="CZ91" i="30"/>
  <c r="DA91" i="30"/>
  <c r="CO79" i="30"/>
  <c r="CD79" i="30" s="1"/>
  <c r="CE79" i="30" s="1"/>
  <c r="CO63" i="30"/>
  <c r="CD63" i="30" s="1"/>
  <c r="CE51" i="30"/>
  <c r="CO90" i="30"/>
  <c r="CD90" i="30" s="1"/>
  <c r="CE90" i="30" s="1"/>
  <c r="BU81" i="30"/>
  <c r="BR75" i="30"/>
  <c r="BG75" i="30" s="1"/>
  <c r="BH75" i="30" s="1"/>
  <c r="BR47" i="30"/>
  <c r="BG47" i="30" s="1"/>
  <c r="BH47" i="30" s="1"/>
  <c r="BR33" i="30"/>
  <c r="BG33" i="30" s="1"/>
  <c r="BH33" i="30" s="1"/>
  <c r="DL51" i="30"/>
  <c r="CR27" i="30"/>
  <c r="CO282" i="30"/>
  <c r="CD282" i="30" s="1"/>
  <c r="CE282" i="30" s="1"/>
  <c r="DT272" i="30"/>
  <c r="DU272" i="30"/>
  <c r="BS267" i="30"/>
  <c r="BT267" i="30"/>
  <c r="BR264" i="30"/>
  <c r="BG264" i="30" s="1"/>
  <c r="BH264" i="30" s="1"/>
  <c r="BU257" i="30"/>
  <c r="CO231" i="30"/>
  <c r="CD231" i="30" s="1"/>
  <c r="CE231" i="30" s="1"/>
  <c r="FL222" i="30"/>
  <c r="CP203" i="30"/>
  <c r="CQ203" i="30"/>
  <c r="CP209" i="30"/>
  <c r="CQ209" i="30"/>
  <c r="DT182" i="30"/>
  <c r="DU182" i="30"/>
  <c r="DU164" i="30"/>
  <c r="DT164" i="30"/>
  <c r="DT107" i="30"/>
  <c r="DU107" i="30"/>
  <c r="CE88" i="30"/>
  <c r="DT95" i="30"/>
  <c r="DU95" i="30"/>
  <c r="CZ19" i="30"/>
  <c r="DA19" i="30"/>
  <c r="CE29" i="30"/>
  <c r="DB106" i="30"/>
  <c r="AK55" i="30"/>
  <c r="AT302" i="30"/>
  <c r="FV298" i="30"/>
  <c r="FW298" i="30"/>
  <c r="AK173" i="30"/>
  <c r="AK35" i="30"/>
  <c r="AR313" i="30"/>
  <c r="Z224" i="30"/>
  <c r="DL169" i="30"/>
  <c r="AK157" i="30"/>
  <c r="BR314" i="30"/>
  <c r="BG314" i="30" s="1"/>
  <c r="BH314" i="30" s="1"/>
  <c r="BR300" i="30"/>
  <c r="BG300" i="30" s="1"/>
  <c r="BH300" i="30" s="1"/>
  <c r="DB284" i="30"/>
  <c r="DL195" i="30"/>
  <c r="DB104" i="30"/>
  <c r="CO272" i="30"/>
  <c r="CD272" i="30" s="1"/>
  <c r="CE272" i="30" s="1"/>
  <c r="CO260" i="30"/>
  <c r="CD260" i="30" s="1"/>
  <c r="CE260" i="30" s="1"/>
  <c r="BR252" i="30"/>
  <c r="BG252" i="30" s="1"/>
  <c r="BH252" i="30" s="1"/>
  <c r="DV249" i="30"/>
  <c r="CO237" i="30"/>
  <c r="CD237" i="30" s="1"/>
  <c r="CE237" i="30" s="1"/>
  <c r="FL229" i="30"/>
  <c r="FX224" i="30"/>
  <c r="BR229" i="30"/>
  <c r="BG229" i="30" s="1"/>
  <c r="BH229" i="30" s="1"/>
  <c r="AT224" i="30"/>
  <c r="FV204" i="30"/>
  <c r="FW204" i="30"/>
  <c r="CR224" i="30"/>
  <c r="AK219" i="30"/>
  <c r="DV173" i="30"/>
  <c r="CO164" i="30"/>
  <c r="CD164" i="30" s="1"/>
  <c r="CE164" i="30" s="1"/>
  <c r="FV184" i="30"/>
  <c r="FW184" i="30"/>
  <c r="AK150" i="30"/>
  <c r="CE135" i="30"/>
  <c r="FX139" i="30"/>
  <c r="FV129" i="30"/>
  <c r="FW129" i="30"/>
  <c r="DV124" i="30"/>
  <c r="BR108" i="30"/>
  <c r="BG108" i="30" s="1"/>
  <c r="BH108" i="30" s="1"/>
  <c r="CO83" i="30"/>
  <c r="CD83" i="30" s="1"/>
  <c r="CE83" i="30" s="1"/>
  <c r="CO67" i="30"/>
  <c r="CD67" i="30" s="1"/>
  <c r="CE67" i="30" s="1"/>
  <c r="DL289" i="30"/>
  <c r="FV261" i="30"/>
  <c r="FW261" i="30"/>
  <c r="CO246" i="30"/>
  <c r="CD246" i="30" s="1"/>
  <c r="CE246" i="30" s="1"/>
  <c r="FL230" i="30"/>
  <c r="BR232" i="30"/>
  <c r="BG232" i="30" s="1"/>
  <c r="BH232" i="30" s="1"/>
  <c r="CR231" i="30"/>
  <c r="Z228" i="30"/>
  <c r="AT221" i="30"/>
  <c r="Z219" i="30"/>
  <c r="CO119" i="30"/>
  <c r="CD119" i="30" s="1"/>
  <c r="CE119" i="30" s="1"/>
  <c r="CO111" i="30"/>
  <c r="CD111" i="30" s="1"/>
  <c r="CE111" i="30" s="1"/>
  <c r="CO103" i="30"/>
  <c r="CD103" i="30" s="1"/>
  <c r="CE103" i="30" s="1"/>
  <c r="BU88" i="30"/>
  <c r="CO61" i="30"/>
  <c r="CD61" i="30" s="1"/>
  <c r="CE61" i="30" s="1"/>
  <c r="BU43" i="30"/>
  <c r="DB73" i="30"/>
  <c r="CO267" i="30"/>
  <c r="CD267" i="30" s="1"/>
  <c r="CE267" i="30" s="1"/>
  <c r="BR230" i="30"/>
  <c r="BG230" i="30" s="1"/>
  <c r="BH230" i="30" s="1"/>
  <c r="BR214" i="30"/>
  <c r="BG214" i="30" s="1"/>
  <c r="BH214" i="30" s="1"/>
  <c r="CO211" i="30"/>
  <c r="CD211" i="30" s="1"/>
  <c r="CE211" i="30" s="1"/>
  <c r="DV155" i="30"/>
  <c r="BR160" i="30"/>
  <c r="BG160" i="30" s="1"/>
  <c r="BH160" i="30" s="1"/>
  <c r="BU139" i="30"/>
  <c r="CO124" i="30"/>
  <c r="CD124" i="30" s="1"/>
  <c r="CE124" i="30" s="1"/>
  <c r="FV99" i="30"/>
  <c r="FW99" i="30"/>
  <c r="BH88" i="30"/>
  <c r="CE63" i="30"/>
  <c r="FV64" i="30"/>
  <c r="FW64" i="30"/>
  <c r="AK90" i="30"/>
  <c r="DL265" i="30"/>
  <c r="CE249" i="30"/>
  <c r="CO253" i="30"/>
  <c r="CD253" i="30" s="1"/>
  <c r="CE253" i="30" s="1"/>
  <c r="DB229" i="30"/>
  <c r="FX221" i="30"/>
  <c r="Z225" i="30"/>
  <c r="BR194" i="30"/>
  <c r="BG194" i="30" s="1"/>
  <c r="BH194" i="30" s="1"/>
  <c r="CO159" i="30"/>
  <c r="CD159" i="30" s="1"/>
  <c r="CE159" i="30" s="1"/>
  <c r="CO169" i="30"/>
  <c r="CD169" i="30" s="1"/>
  <c r="CE169" i="30" s="1"/>
  <c r="CO129" i="30"/>
  <c r="CD129" i="30" s="1"/>
  <c r="CE129" i="30" s="1"/>
  <c r="CE94" i="30"/>
  <c r="DV73" i="30"/>
  <c r="DV57" i="30"/>
  <c r="BR19" i="30"/>
  <c r="BG19" i="30" s="1"/>
  <c r="BH19" i="30" s="1"/>
  <c r="CO37" i="30"/>
  <c r="CD37" i="30" s="1"/>
  <c r="CE37" i="30" s="1"/>
  <c r="BR311" i="30"/>
  <c r="BG311" i="30" s="1"/>
  <c r="BH311" i="30" s="1"/>
  <c r="BH302" i="30"/>
  <c r="BS279" i="30"/>
  <c r="BT279" i="30"/>
  <c r="BS282" i="30"/>
  <c r="BT282" i="30"/>
  <c r="CR220" i="30"/>
  <c r="DL155" i="30"/>
  <c r="DL312" i="30"/>
  <c r="DT301" i="30"/>
  <c r="DU301" i="30"/>
  <c r="BU293" i="30"/>
  <c r="CR291" i="30"/>
  <c r="DB291" i="30"/>
  <c r="DL185" i="30"/>
  <c r="DL88" i="30"/>
  <c r="CE302" i="30"/>
  <c r="DB96" i="30"/>
  <c r="DJ257" i="30"/>
  <c r="DK257" i="30"/>
  <c r="DT255" i="30"/>
  <c r="DU255" i="30"/>
  <c r="DA254" i="30"/>
  <c r="CZ254" i="30"/>
  <c r="BR237" i="30"/>
  <c r="BG237" i="30" s="1"/>
  <c r="BH237" i="30" s="1"/>
  <c r="CO239" i="30"/>
  <c r="CD239" i="30" s="1"/>
  <c r="CE239" i="30" s="1"/>
  <c r="DJ213" i="30"/>
  <c r="DK213" i="30"/>
  <c r="DJ220" i="30"/>
  <c r="DK220" i="30"/>
  <c r="BR199" i="30"/>
  <c r="BG199" i="30" s="1"/>
  <c r="BH199" i="30" s="1"/>
  <c r="FV210" i="30"/>
  <c r="FW210" i="30"/>
  <c r="CE187" i="30"/>
  <c r="CO172" i="30"/>
  <c r="CD172" i="30" s="1"/>
  <c r="CE172" i="30" s="1"/>
  <c r="AK195" i="30"/>
  <c r="DJ170" i="30"/>
  <c r="DK170" i="30"/>
  <c r="CZ162" i="30"/>
  <c r="DA162" i="30"/>
  <c r="CE157" i="30"/>
  <c r="FV131" i="30"/>
  <c r="FW131" i="30"/>
  <c r="FV105" i="30"/>
  <c r="FW105" i="30"/>
  <c r="BR104" i="30"/>
  <c r="BG104" i="30" s="1"/>
  <c r="BH104" i="30" s="1"/>
  <c r="CO85" i="30"/>
  <c r="CD85" i="30" s="1"/>
  <c r="CE85" i="30" s="1"/>
  <c r="BR81" i="30"/>
  <c r="BG81" i="30" s="1"/>
  <c r="BH81" i="30" s="1"/>
  <c r="BS67" i="30"/>
  <c r="BT67" i="30"/>
  <c r="FV58" i="30"/>
  <c r="FW58" i="30"/>
  <c r="CE23" i="30"/>
  <c r="DL55" i="30"/>
  <c r="DJ32" i="30"/>
  <c r="DK32" i="30"/>
  <c r="CO274" i="30"/>
  <c r="CD274" i="30" s="1"/>
  <c r="CE274" i="30" s="1"/>
  <c r="CP258" i="30"/>
  <c r="CQ258" i="30"/>
  <c r="BR228" i="30"/>
  <c r="BG228" i="30" s="1"/>
  <c r="BH228" i="30" s="1"/>
  <c r="CE229" i="30"/>
  <c r="BR209" i="30"/>
  <c r="BG209" i="30" s="1"/>
  <c r="BH209" i="30" s="1"/>
  <c r="CO197" i="30"/>
  <c r="CD197" i="30" s="1"/>
  <c r="CE197" i="30" s="1"/>
  <c r="DJ190" i="30"/>
  <c r="DK190" i="30"/>
  <c r="CO183" i="30"/>
  <c r="CD183" i="30" s="1"/>
  <c r="CE183" i="30" s="1"/>
  <c r="DV171" i="30"/>
  <c r="BU151" i="30"/>
  <c r="FV180" i="30"/>
  <c r="FW180" i="30"/>
  <c r="BR182" i="30"/>
  <c r="BG182" i="30" s="1"/>
  <c r="BH182" i="30" s="1"/>
  <c r="BR170" i="30"/>
  <c r="BG170" i="30" s="1"/>
  <c r="BH170" i="30" s="1"/>
  <c r="DJ168" i="30"/>
  <c r="DK168" i="30"/>
  <c r="AK171" i="30"/>
  <c r="AP144" i="30"/>
  <c r="AO144" i="30" s="1"/>
  <c r="AT144" i="30" s="1"/>
  <c r="AR144" i="30"/>
  <c r="CZ147" i="30"/>
  <c r="DA147" i="30"/>
  <c r="BS137" i="30"/>
  <c r="BT137" i="30"/>
  <c r="DJ119" i="30"/>
  <c r="DK119" i="30"/>
  <c r="CO96" i="30"/>
  <c r="CD96" i="30" s="1"/>
  <c r="CE96" i="30" s="1"/>
  <c r="DV114" i="30"/>
  <c r="DV63" i="30"/>
  <c r="DT41" i="30"/>
  <c r="DU41" i="30"/>
  <c r="DL67" i="30"/>
  <c r="CP16" i="30"/>
  <c r="CQ16" i="30"/>
  <c r="BR26" i="30"/>
  <c r="BG26" i="30" s="1"/>
  <c r="BH26" i="30" s="1"/>
  <c r="DL33" i="30"/>
  <c r="DJ262" i="30"/>
  <c r="DK262" i="30"/>
  <c r="FV248" i="30"/>
  <c r="FW248" i="30"/>
  <c r="AK225" i="30"/>
  <c r="CZ213" i="30"/>
  <c r="DA213" i="30"/>
  <c r="DV193" i="30"/>
  <c r="CO194" i="30"/>
  <c r="CD194" i="30" s="1"/>
  <c r="CE194" i="30" s="1"/>
  <c r="CO188" i="30"/>
  <c r="CD188" i="30" s="1"/>
  <c r="CE188" i="30" s="1"/>
  <c r="DV151" i="30"/>
  <c r="BR162" i="30"/>
  <c r="BG162" i="30" s="1"/>
  <c r="BH162" i="30" s="1"/>
  <c r="BS156" i="30"/>
  <c r="BT156" i="30"/>
  <c r="CE171" i="30"/>
  <c r="CR151" i="30"/>
  <c r="DV136" i="30"/>
  <c r="FV159" i="30"/>
  <c r="FW159" i="30"/>
  <c r="CO150" i="30"/>
  <c r="CD150" i="30" s="1"/>
  <c r="CE150" i="30" s="1"/>
  <c r="CO146" i="30"/>
  <c r="CD146" i="30" s="1"/>
  <c r="BR115" i="30"/>
  <c r="BG115" i="30" s="1"/>
  <c r="BH115" i="30" s="1"/>
  <c r="BR107" i="30"/>
  <c r="BG107" i="30" s="1"/>
  <c r="BH107" i="30" s="1"/>
  <c r="BR99" i="30"/>
  <c r="BG99" i="30" s="1"/>
  <c r="BH99" i="30" s="1"/>
  <c r="BR114" i="30"/>
  <c r="BG114" i="30" s="1"/>
  <c r="BH114" i="30" s="1"/>
  <c r="AK94" i="30"/>
  <c r="BR79" i="30"/>
  <c r="BG79" i="30" s="1"/>
  <c r="BH79" i="30" s="1"/>
  <c r="AK73" i="30"/>
  <c r="FV60" i="30"/>
  <c r="FW60" i="30"/>
  <c r="DL61" i="30"/>
  <c r="DL63" i="30"/>
  <c r="AK51" i="30"/>
  <c r="CO31" i="30"/>
  <c r="CD31" i="30" s="1"/>
  <c r="CE31" i="30" s="1"/>
  <c r="FV247" i="30"/>
  <c r="FW247" i="30"/>
  <c r="DV224" i="30"/>
  <c r="BR212" i="30"/>
  <c r="BG212" i="30" s="1"/>
  <c r="BH212" i="30" s="1"/>
  <c r="CR221" i="30"/>
  <c r="CO199" i="30"/>
  <c r="CD199" i="30" s="1"/>
  <c r="CE199" i="30" s="1"/>
  <c r="DJ192" i="30"/>
  <c r="DK192" i="30"/>
  <c r="BU173" i="30"/>
  <c r="BS166" i="30"/>
  <c r="BT166" i="30"/>
  <c r="AI156" i="30"/>
  <c r="AJ156" i="30"/>
  <c r="BR152" i="30"/>
  <c r="BG152" i="30" s="1"/>
  <c r="BH152" i="30" s="1"/>
  <c r="CE132" i="30"/>
  <c r="CE98" i="30"/>
  <c r="DV116" i="30"/>
  <c r="DV100" i="30"/>
  <c r="CO73" i="30"/>
  <c r="CD73" i="30" s="1"/>
  <c r="CE73" i="30" s="1"/>
  <c r="CO57" i="30"/>
  <c r="CD57" i="30" s="1"/>
  <c r="CE57" i="30" s="1"/>
  <c r="BU35" i="30"/>
  <c r="BS26" i="30"/>
  <c r="BT26" i="30"/>
  <c r="FV301" i="30"/>
  <c r="FW301" i="30"/>
  <c r="AI161" i="30"/>
  <c r="AJ161" i="30"/>
  <c r="AJ106" i="30"/>
  <c r="AI106" i="30"/>
  <c r="AP78" i="30"/>
  <c r="AO78" i="30" s="1"/>
  <c r="AT78" i="30" s="1"/>
  <c r="AR78" i="30"/>
  <c r="AP29" i="30"/>
  <c r="AO29" i="30" s="1"/>
  <c r="AT29" i="30" s="1"/>
  <c r="AR29" i="30"/>
  <c r="CZ298" i="30"/>
  <c r="DA298" i="30"/>
  <c r="DT283" i="30"/>
  <c r="DU283" i="30"/>
  <c r="CZ300" i="30"/>
  <c r="DA300" i="30"/>
  <c r="BS287" i="30"/>
  <c r="BT287" i="30"/>
  <c r="CE276" i="30"/>
  <c r="CP242" i="30"/>
  <c r="CQ242" i="30"/>
  <c r="DJ242" i="30"/>
  <c r="DK242" i="30"/>
  <c r="CE228" i="30"/>
  <c r="BS232" i="30"/>
  <c r="BT232" i="30"/>
  <c r="AP228" i="30"/>
  <c r="AO228" i="30" s="1"/>
  <c r="AT228" i="30" s="1"/>
  <c r="AR228" i="30"/>
  <c r="DJ163" i="30"/>
  <c r="DK163" i="30"/>
  <c r="CZ182" i="30"/>
  <c r="DA182" i="30"/>
  <c r="CZ184" i="30"/>
  <c r="DA184" i="30"/>
  <c r="CP145" i="30"/>
  <c r="CQ145" i="30"/>
  <c r="CP146" i="30"/>
  <c r="CQ146" i="30"/>
  <c r="CZ129" i="30"/>
  <c r="DA129" i="30"/>
  <c r="CZ120" i="30"/>
  <c r="DA120" i="30"/>
  <c r="CZ103" i="30"/>
  <c r="DA103" i="30"/>
  <c r="CP58" i="30"/>
  <c r="CQ58" i="30"/>
  <c r="DT84" i="30"/>
  <c r="DU84" i="30"/>
  <c r="CZ80" i="30"/>
  <c r="DA80" i="30"/>
  <c r="FV70" i="30"/>
  <c r="FW70" i="30"/>
  <c r="CZ56" i="30"/>
  <c r="DA56" i="30"/>
  <c r="AI64" i="30"/>
  <c r="AJ64" i="30"/>
  <c r="DT32" i="30"/>
  <c r="DU32" i="30"/>
  <c r="CZ16" i="30"/>
  <c r="DA16" i="30"/>
  <c r="DT284" i="30"/>
  <c r="DU284" i="30"/>
  <c r="CZ275" i="30"/>
  <c r="DA275" i="30"/>
  <c r="DJ258" i="30"/>
  <c r="DK258" i="30"/>
  <c r="CZ249" i="30"/>
  <c r="DA249" i="30"/>
  <c r="DJ236" i="30"/>
  <c r="DK236" i="30"/>
  <c r="CE235" i="30"/>
  <c r="BT212" i="30"/>
  <c r="BS212" i="30"/>
  <c r="BS201" i="30"/>
  <c r="BT201" i="30"/>
  <c r="BT155" i="30"/>
  <c r="BS155" i="30"/>
  <c r="DK164" i="30"/>
  <c r="DJ164" i="30"/>
  <c r="AP140" i="30"/>
  <c r="AO140" i="30" s="1"/>
  <c r="AT140" i="30" s="1"/>
  <c r="AR140" i="30"/>
  <c r="DT141" i="30"/>
  <c r="DU141" i="30"/>
  <c r="DJ126" i="30"/>
  <c r="DK126" i="30"/>
  <c r="CZ87" i="30"/>
  <c r="DA87" i="30"/>
  <c r="DT75" i="30"/>
  <c r="DU75" i="30"/>
  <c r="DT45" i="30"/>
  <c r="DU45" i="30"/>
  <c r="BT29" i="30"/>
  <c r="BS29" i="30"/>
  <c r="DJ54" i="30"/>
  <c r="DK54" i="30"/>
  <c r="AI76" i="30"/>
  <c r="AJ76" i="30"/>
  <c r="AI275" i="30"/>
  <c r="AJ275" i="30"/>
  <c r="AI269" i="30"/>
  <c r="AJ269" i="30"/>
  <c r="DJ256" i="30"/>
  <c r="DK256" i="30"/>
  <c r="BT259" i="30"/>
  <c r="BS259" i="30"/>
  <c r="CQ247" i="30"/>
  <c r="CP247" i="30"/>
  <c r="BS217" i="30"/>
  <c r="BT217" i="30"/>
  <c r="AI218" i="30"/>
  <c r="AJ218" i="30"/>
  <c r="FV207" i="30"/>
  <c r="FW207" i="30"/>
  <c r="AI203" i="30"/>
  <c r="AJ203" i="30"/>
  <c r="DT144" i="30"/>
  <c r="DU144" i="30"/>
  <c r="BS140" i="30"/>
  <c r="BT140" i="30"/>
  <c r="CE146" i="30"/>
  <c r="CZ113" i="30"/>
  <c r="DA113" i="30"/>
  <c r="FV103" i="30"/>
  <c r="FW103" i="30"/>
  <c r="BS100" i="30"/>
  <c r="BT100" i="30"/>
  <c r="CE70" i="30"/>
  <c r="BS84" i="30"/>
  <c r="BT84" i="30"/>
  <c r="AI47" i="30"/>
  <c r="AJ47" i="30"/>
  <c r="AI24" i="30"/>
  <c r="AJ24" i="30"/>
  <c r="DT275" i="30"/>
  <c r="DU275" i="30"/>
  <c r="AI268" i="30"/>
  <c r="AJ268" i="30"/>
  <c r="CQ261" i="30"/>
  <c r="CP261" i="30"/>
  <c r="Y229" i="30"/>
  <c r="X229" i="30"/>
  <c r="FV203" i="30"/>
  <c r="FW203" i="30"/>
  <c r="CZ211" i="30"/>
  <c r="DA211" i="30"/>
  <c r="CE191" i="30"/>
  <c r="BS172" i="30"/>
  <c r="BT172" i="30"/>
  <c r="DU146" i="30"/>
  <c r="DT146" i="30"/>
  <c r="CP137" i="30"/>
  <c r="CQ137" i="30"/>
  <c r="BS147" i="30"/>
  <c r="BT147" i="30"/>
  <c r="BS121" i="30"/>
  <c r="BT121" i="30"/>
  <c r="DT113" i="30"/>
  <c r="DU113" i="30"/>
  <c r="AP89" i="30"/>
  <c r="AO89" i="30" s="1"/>
  <c r="AT89" i="30" s="1"/>
  <c r="AR89" i="30"/>
  <c r="DJ78" i="30"/>
  <c r="DK78" i="30"/>
  <c r="DT77" i="30"/>
  <c r="DU77" i="30"/>
  <c r="DV77" i="30" s="1"/>
  <c r="BS45" i="30"/>
  <c r="BT45" i="30"/>
  <c r="DT33" i="30"/>
  <c r="DU33" i="30"/>
  <c r="BS28" i="30"/>
  <c r="BT28" i="30"/>
  <c r="CP33" i="30"/>
  <c r="CQ33" i="30"/>
  <c r="DJ26" i="30"/>
  <c r="DK26" i="30"/>
  <c r="DT298" i="30"/>
  <c r="DU298" i="30"/>
  <c r="DV298" i="30" s="1"/>
  <c r="DT285" i="30"/>
  <c r="DU285" i="30"/>
  <c r="CP283" i="30"/>
  <c r="CQ283" i="30"/>
  <c r="AI57" i="30"/>
  <c r="AJ57" i="30"/>
  <c r="AI235" i="30"/>
  <c r="AJ235" i="30"/>
  <c r="AP79" i="30"/>
  <c r="AO79" i="30" s="1"/>
  <c r="AT79" i="30" s="1"/>
  <c r="AR79" i="30"/>
  <c r="AP189" i="30"/>
  <c r="AO189" i="30" s="1"/>
  <c r="AT189" i="30" s="1"/>
  <c r="AR189" i="30"/>
  <c r="AP180" i="30"/>
  <c r="AO180" i="30" s="1"/>
  <c r="AT180" i="30" s="1"/>
  <c r="AR180" i="30"/>
  <c r="AP81" i="30"/>
  <c r="AO81" i="30" s="1"/>
  <c r="AT81" i="30" s="1"/>
  <c r="AR81" i="30"/>
  <c r="CE278" i="30"/>
  <c r="DT270" i="30"/>
  <c r="DU270" i="30"/>
  <c r="DJ244" i="30"/>
  <c r="DK244" i="30"/>
  <c r="AP233" i="30"/>
  <c r="AO233" i="30" s="1"/>
  <c r="AT233" i="30" s="1"/>
  <c r="AR233" i="30"/>
  <c r="DK216" i="30"/>
  <c r="DJ216" i="30"/>
  <c r="DU197" i="30"/>
  <c r="DT197" i="30"/>
  <c r="FV158" i="30"/>
  <c r="FW158" i="30"/>
  <c r="CZ122" i="30"/>
  <c r="DA122" i="30"/>
  <c r="AJ118" i="30"/>
  <c r="AI118" i="30"/>
  <c r="CP84" i="30"/>
  <c r="CQ84" i="30"/>
  <c r="AI124" i="30"/>
  <c r="AJ124" i="30"/>
  <c r="DT78" i="30"/>
  <c r="DU78" i="30"/>
  <c r="FV66" i="30"/>
  <c r="FW66" i="30"/>
  <c r="BS291" i="30"/>
  <c r="BT291" i="30"/>
  <c r="CP279" i="30"/>
  <c r="CQ279" i="30"/>
  <c r="DT186" i="30"/>
  <c r="DU186" i="30"/>
  <c r="AI192" i="30"/>
  <c r="AJ192" i="30"/>
  <c r="CZ141" i="30"/>
  <c r="DA141" i="30"/>
  <c r="CZ133" i="30"/>
  <c r="DA133" i="30"/>
  <c r="DT128" i="30"/>
  <c r="DU128" i="30"/>
  <c r="BS107" i="30"/>
  <c r="BT107" i="30"/>
  <c r="FW144" i="30"/>
  <c r="FV144" i="30"/>
  <c r="DU110" i="30"/>
  <c r="DT110" i="30"/>
  <c r="DU98" i="30"/>
  <c r="DT98" i="30"/>
  <c r="DJ93" i="30"/>
  <c r="DK93" i="30"/>
  <c r="CE77" i="30"/>
  <c r="AI54" i="30"/>
  <c r="AJ54" i="30"/>
  <c r="DT18" i="30"/>
  <c r="DU18" i="30"/>
  <c r="CZ273" i="30"/>
  <c r="DA273" i="30"/>
  <c r="CP234" i="30"/>
  <c r="CQ234" i="30"/>
  <c r="AV224" i="30"/>
  <c r="AU224" i="30"/>
  <c r="BT203" i="30"/>
  <c r="BS203" i="30"/>
  <c r="Y221" i="30"/>
  <c r="X221" i="30"/>
  <c r="DT192" i="30"/>
  <c r="DU192" i="30"/>
  <c r="CP164" i="30"/>
  <c r="CQ164" i="30"/>
  <c r="BT136" i="30"/>
  <c r="BS136" i="30"/>
  <c r="CP135" i="30"/>
  <c r="CQ135" i="30"/>
  <c r="CE134" i="30"/>
  <c r="BS78" i="30"/>
  <c r="BT78" i="30"/>
  <c r="CZ26" i="30"/>
  <c r="DA26" i="30"/>
  <c r="AP23" i="30"/>
  <c r="AO23" i="30" s="1"/>
  <c r="AT23" i="30" s="1"/>
  <c r="AR23" i="30"/>
  <c r="AK276" i="30"/>
  <c r="CZ243" i="30"/>
  <c r="DA243" i="30"/>
  <c r="CZ240" i="30"/>
  <c r="DA240" i="30"/>
  <c r="CZ228" i="30"/>
  <c r="DA228" i="30"/>
  <c r="DT160" i="30"/>
  <c r="DU160" i="30"/>
  <c r="CQ141" i="30"/>
  <c r="CP141" i="30"/>
  <c r="DT99" i="30"/>
  <c r="DU99" i="30"/>
  <c r="CP91" i="30"/>
  <c r="CQ91" i="30"/>
  <c r="DT39" i="30"/>
  <c r="DU39" i="30"/>
  <c r="AI70" i="30"/>
  <c r="AJ70" i="30"/>
  <c r="FV300" i="30"/>
  <c r="FW300" i="30"/>
  <c r="AI204" i="30"/>
  <c r="AJ204" i="30"/>
  <c r="CE106" i="30"/>
  <c r="BH274" i="30"/>
  <c r="BR246" i="30"/>
  <c r="BG246" i="30" s="1"/>
  <c r="BH246" i="30" s="1"/>
  <c r="FV208" i="30"/>
  <c r="FW208" i="30"/>
  <c r="CE141" i="30"/>
  <c r="AK242" i="30"/>
  <c r="FV217" i="30"/>
  <c r="FW217" i="30"/>
  <c r="CE80" i="30"/>
  <c r="CE64" i="30"/>
  <c r="BR217" i="30"/>
  <c r="BG217" i="30" s="1"/>
  <c r="BH217" i="30" s="1"/>
  <c r="AP299" i="30"/>
  <c r="AO299" i="30" s="1"/>
  <c r="AT299" i="30" s="1"/>
  <c r="AR299" i="30"/>
  <c r="CE291" i="30"/>
  <c r="AP284" i="30"/>
  <c r="AO284" i="30" s="1"/>
  <c r="AT284" i="30" s="1"/>
  <c r="AR284" i="30"/>
  <c r="CP287" i="30"/>
  <c r="CQ287" i="30"/>
  <c r="AI301" i="30"/>
  <c r="AJ301" i="30"/>
  <c r="AJ255" i="30"/>
  <c r="AI255" i="30"/>
  <c r="FV213" i="30"/>
  <c r="FW213" i="30"/>
  <c r="AV222" i="30"/>
  <c r="AU222" i="30"/>
  <c r="BH126" i="30"/>
  <c r="FV128" i="30"/>
  <c r="FW128" i="30"/>
  <c r="CP122" i="30"/>
  <c r="CQ122" i="30"/>
  <c r="CE116" i="30"/>
  <c r="CE108" i="30"/>
  <c r="CE100" i="30"/>
  <c r="BS114" i="30"/>
  <c r="BT114" i="30"/>
  <c r="BT71" i="30"/>
  <c r="BS71" i="30"/>
  <c r="CE34" i="30"/>
  <c r="DT15" i="30"/>
  <c r="DU15" i="30"/>
  <c r="BS18" i="30"/>
  <c r="BT18" i="30"/>
  <c r="DJ16" i="30"/>
  <c r="DK16" i="30"/>
  <c r="CE281" i="30"/>
  <c r="FV258" i="30"/>
  <c r="FW258" i="30"/>
  <c r="DJ222" i="30"/>
  <c r="DK222" i="30"/>
  <c r="CE162" i="30"/>
  <c r="DJ160" i="30"/>
  <c r="DK160" i="30"/>
  <c r="FV160" i="30"/>
  <c r="FW160" i="30"/>
  <c r="CP150" i="30"/>
  <c r="CQ150" i="30"/>
  <c r="DT147" i="30"/>
  <c r="DU147" i="30"/>
  <c r="CP144" i="30"/>
  <c r="CQ144" i="30"/>
  <c r="FV136" i="30"/>
  <c r="FW136" i="30"/>
  <c r="DJ111" i="30"/>
  <c r="DK111" i="30"/>
  <c r="BS131" i="30"/>
  <c r="BT131" i="30"/>
  <c r="AP40" i="30"/>
  <c r="AO40" i="30" s="1"/>
  <c r="AT40" i="30" s="1"/>
  <c r="AR40" i="30"/>
  <c r="BR250" i="30"/>
  <c r="BG250" i="30" s="1"/>
  <c r="BH250" i="30" s="1"/>
  <c r="FV163" i="30"/>
  <c r="FW163" i="30"/>
  <c r="DJ141" i="30"/>
  <c r="DK141" i="30"/>
  <c r="FV115" i="30"/>
  <c r="FW115" i="30"/>
  <c r="BS112" i="30"/>
  <c r="BT112" i="30"/>
  <c r="FV80" i="30"/>
  <c r="FW80" i="30"/>
  <c r="BT77" i="30"/>
  <c r="BS77" i="30"/>
  <c r="BS52" i="30"/>
  <c r="BT52" i="30"/>
  <c r="DJ28" i="30"/>
  <c r="DK28" i="30"/>
  <c r="CZ268" i="30"/>
  <c r="DA268" i="30"/>
  <c r="BT262" i="30"/>
  <c r="BS262" i="30"/>
  <c r="CO243" i="30"/>
  <c r="CD243" i="30" s="1"/>
  <c r="CE243" i="30" s="1"/>
  <c r="CO227" i="30"/>
  <c r="CD227" i="30" s="1"/>
  <c r="CE227" i="30" s="1"/>
  <c r="BS188" i="30"/>
  <c r="BT188" i="30"/>
  <c r="DJ196" i="30"/>
  <c r="DK196" i="30"/>
  <c r="AK139" i="30"/>
  <c r="CO144" i="30"/>
  <c r="CD144" i="30" s="1"/>
  <c r="CE144" i="30" s="1"/>
  <c r="BT124" i="30"/>
  <c r="BS124" i="30"/>
  <c r="BR91" i="30"/>
  <c r="BG91" i="30" s="1"/>
  <c r="BH91" i="30" s="1"/>
  <c r="BS24" i="30"/>
  <c r="BT24" i="30"/>
  <c r="AN42" i="30"/>
  <c r="DB46" i="30" l="1"/>
  <c r="DB15" i="30"/>
  <c r="BU70" i="30"/>
  <c r="DB180" i="30"/>
  <c r="DL48" i="30"/>
  <c r="DL99" i="30"/>
  <c r="FX52" i="30"/>
  <c r="DB72" i="30"/>
  <c r="DB183" i="30"/>
  <c r="BU172" i="30"/>
  <c r="DV250" i="30"/>
  <c r="DV69" i="30"/>
  <c r="DB228" i="30"/>
  <c r="DL32" i="30"/>
  <c r="DV174" i="30"/>
  <c r="BU300" i="30"/>
  <c r="DB20" i="30"/>
  <c r="AJ102" i="30"/>
  <c r="AK102" i="30" s="1"/>
  <c r="DV301" i="30"/>
  <c r="CR227" i="30"/>
  <c r="DV196" i="30"/>
  <c r="FX66" i="30"/>
  <c r="DV128" i="30"/>
  <c r="DV182" i="30"/>
  <c r="DV272" i="30"/>
  <c r="DL123" i="30"/>
  <c r="DL186" i="30"/>
  <c r="DV17" i="30"/>
  <c r="DL62" i="30"/>
  <c r="CR233" i="30"/>
  <c r="BU274" i="30"/>
  <c r="DB266" i="30"/>
  <c r="DV36" i="30"/>
  <c r="DB287" i="30"/>
  <c r="BU186" i="30"/>
  <c r="DV40" i="30"/>
  <c r="CR193" i="30"/>
  <c r="DB171" i="30"/>
  <c r="CR97" i="30"/>
  <c r="DB205" i="30"/>
  <c r="DV61" i="30"/>
  <c r="DL105" i="30"/>
  <c r="BU162" i="30"/>
  <c r="BU209" i="30"/>
  <c r="DV146" i="30"/>
  <c r="DB211" i="30"/>
  <c r="BU217" i="30"/>
  <c r="CR242" i="30"/>
  <c r="FX129" i="30"/>
  <c r="DV183" i="30"/>
  <c r="BU273" i="30"/>
  <c r="AK293" i="30"/>
  <c r="DV244" i="30"/>
  <c r="DL200" i="30"/>
  <c r="DL103" i="30"/>
  <c r="BU216" i="30"/>
  <c r="CR76" i="30"/>
  <c r="AK220" i="30"/>
  <c r="DV105" i="30"/>
  <c r="DB145" i="30"/>
  <c r="DV76" i="30"/>
  <c r="CR189" i="30"/>
  <c r="DL217" i="30"/>
  <c r="AJ101" i="30"/>
  <c r="AK101" i="30" s="1"/>
  <c r="CR50" i="30"/>
  <c r="CR110" i="30"/>
  <c r="DV80" i="30"/>
  <c r="DL72" i="30"/>
  <c r="CR63" i="30"/>
  <c r="FX189" i="30"/>
  <c r="DL84" i="30"/>
  <c r="FX24" i="30"/>
  <c r="FX231" i="30"/>
  <c r="DB195" i="30"/>
  <c r="CR90" i="30"/>
  <c r="DV217" i="30"/>
  <c r="BU154" i="30"/>
  <c r="DL137" i="30"/>
  <c r="CR55" i="30"/>
  <c r="DV154" i="30"/>
  <c r="DV34" i="30"/>
  <c r="DV270" i="30"/>
  <c r="DV275" i="30"/>
  <c r="BU140" i="30"/>
  <c r="DL242" i="30"/>
  <c r="AK259" i="30"/>
  <c r="DB297" i="30"/>
  <c r="DV180" i="30"/>
  <c r="DB52" i="30"/>
  <c r="DL219" i="30"/>
  <c r="CR82" i="30"/>
  <c r="DL204" i="30"/>
  <c r="DB99" i="30"/>
  <c r="DB174" i="30"/>
  <c r="CR72" i="30"/>
  <c r="DB167" i="30"/>
  <c r="DB76" i="30"/>
  <c r="DB172" i="30"/>
  <c r="DB185" i="30"/>
  <c r="DB217" i="30"/>
  <c r="DL107" i="30"/>
  <c r="DB227" i="30"/>
  <c r="BU190" i="30"/>
  <c r="DV28" i="30"/>
  <c r="CR59" i="30"/>
  <c r="DV197" i="30"/>
  <c r="FX64" i="30"/>
  <c r="AK96" i="30"/>
  <c r="FX96" i="30"/>
  <c r="FX197" i="30"/>
  <c r="AK298" i="30"/>
  <c r="AK54" i="30"/>
  <c r="AK71" i="30"/>
  <c r="AK309" i="30"/>
  <c r="FX205" i="30"/>
  <c r="FX82" i="30"/>
  <c r="FX97" i="30"/>
  <c r="FX258" i="30"/>
  <c r="FX290" i="30"/>
  <c r="AJ241" i="30"/>
  <c r="AK241" i="30" s="1"/>
  <c r="CR234" i="30"/>
  <c r="DV237" i="30"/>
  <c r="DB231" i="30"/>
  <c r="BU234" i="30"/>
  <c r="BU288" i="30"/>
  <c r="DL253" i="30"/>
  <c r="DL245" i="30"/>
  <c r="DV248" i="30"/>
  <c r="AK253" i="30"/>
  <c r="FX287" i="30"/>
  <c r="CR153" i="30"/>
  <c r="CR209" i="30"/>
  <c r="DL208" i="30"/>
  <c r="BU208" i="30"/>
  <c r="AJ212" i="30"/>
  <c r="AK212" i="30" s="1"/>
  <c r="DB111" i="30"/>
  <c r="FX163" i="30"/>
  <c r="DL143" i="30"/>
  <c r="DB158" i="30"/>
  <c r="FX146" i="30"/>
  <c r="CR163" i="30"/>
  <c r="DL154" i="30"/>
  <c r="CR160" i="30"/>
  <c r="DL152" i="30"/>
  <c r="FX158" i="30"/>
  <c r="BU159" i="30"/>
  <c r="FX160" i="30"/>
  <c r="DB160" i="30"/>
  <c r="FX164" i="30"/>
  <c r="DL115" i="30"/>
  <c r="DL240" i="30"/>
  <c r="FX233" i="30"/>
  <c r="DL131" i="30"/>
  <c r="DL126" i="30"/>
  <c r="CR131" i="30"/>
  <c r="DL113" i="30"/>
  <c r="AJ117" i="30"/>
  <c r="BU120" i="30"/>
  <c r="DL120" i="30"/>
  <c r="BU112" i="30"/>
  <c r="BU260" i="30"/>
  <c r="DL260" i="30"/>
  <c r="FX103" i="30"/>
  <c r="AK247" i="30"/>
  <c r="DB193" i="30"/>
  <c r="BU269" i="30"/>
  <c r="AK57" i="30"/>
  <c r="DV284" i="30"/>
  <c r="DB80" i="30"/>
  <c r="CR146" i="30"/>
  <c r="BU232" i="30"/>
  <c r="Z222" i="30"/>
  <c r="BU105" i="30"/>
  <c r="BU205" i="30"/>
  <c r="AI45" i="30"/>
  <c r="BU62" i="30"/>
  <c r="DB259" i="30"/>
  <c r="CR207" i="30"/>
  <c r="DL52" i="30"/>
  <c r="DL66" i="30"/>
  <c r="CR128" i="30"/>
  <c r="BU236" i="30"/>
  <c r="DV56" i="30"/>
  <c r="BU280" i="30"/>
  <c r="DB127" i="30"/>
  <c r="AI307" i="30"/>
  <c r="AJ307" i="30"/>
  <c r="DV59" i="30"/>
  <c r="BU113" i="30"/>
  <c r="DL251" i="30"/>
  <c r="DB34" i="30"/>
  <c r="DL124" i="30"/>
  <c r="CR61" i="30"/>
  <c r="CR123" i="30"/>
  <c r="FX208" i="30"/>
  <c r="BU121" i="30"/>
  <c r="BU26" i="30"/>
  <c r="BU166" i="30"/>
  <c r="DB93" i="30"/>
  <c r="DL36" i="30"/>
  <c r="BU60" i="30"/>
  <c r="DL146" i="30"/>
  <c r="BU68" i="30"/>
  <c r="DB156" i="30"/>
  <c r="CR252" i="30"/>
  <c r="BU76" i="30"/>
  <c r="AK98" i="30"/>
  <c r="BU194" i="30"/>
  <c r="DB53" i="30"/>
  <c r="DV161" i="30"/>
  <c r="DL259" i="30"/>
  <c r="FX246" i="30"/>
  <c r="BU219" i="30"/>
  <c r="FX98" i="30"/>
  <c r="BU114" i="30"/>
  <c r="CR247" i="30"/>
  <c r="CR215" i="30"/>
  <c r="BU94" i="30"/>
  <c r="AW225" i="30"/>
  <c r="CR180" i="30"/>
  <c r="AK261" i="30"/>
  <c r="DL275" i="30"/>
  <c r="AK75" i="30"/>
  <c r="CR245" i="30"/>
  <c r="BU96" i="30"/>
  <c r="DB253" i="30"/>
  <c r="DL261" i="30"/>
  <c r="BU223" i="30"/>
  <c r="DV120" i="30"/>
  <c r="CR127" i="30"/>
  <c r="CR218" i="30"/>
  <c r="CR80" i="30"/>
  <c r="DB35" i="30"/>
  <c r="BU188" i="30"/>
  <c r="FX144" i="30"/>
  <c r="DV186" i="30"/>
  <c r="DL133" i="30"/>
  <c r="CR280" i="30"/>
  <c r="BU108" i="30"/>
  <c r="FX130" i="30"/>
  <c r="CR225" i="30"/>
  <c r="DL272" i="30"/>
  <c r="BU295" i="30"/>
  <c r="BU296" i="30"/>
  <c r="DB280" i="30"/>
  <c r="BU95" i="30"/>
  <c r="AK250" i="30"/>
  <c r="FX72" i="30"/>
  <c r="DV70" i="30"/>
  <c r="BU195" i="30"/>
  <c r="BU206" i="30"/>
  <c r="DL266" i="30"/>
  <c r="DL188" i="30"/>
  <c r="DL38" i="30"/>
  <c r="BU20" i="30"/>
  <c r="DB150" i="30"/>
  <c r="CR248" i="30"/>
  <c r="AK314" i="30"/>
  <c r="CR197" i="30"/>
  <c r="BU285" i="30"/>
  <c r="DB115" i="30"/>
  <c r="CR195" i="30"/>
  <c r="FX100" i="30"/>
  <c r="CR203" i="30"/>
  <c r="FX162" i="30"/>
  <c r="AK143" i="30"/>
  <c r="BU193" i="30"/>
  <c r="CR266" i="30"/>
  <c r="DL70" i="30"/>
  <c r="DV150" i="30"/>
  <c r="DL238" i="30"/>
  <c r="DL229" i="30"/>
  <c r="CR64" i="30"/>
  <c r="BU100" i="30"/>
  <c r="DL164" i="30"/>
  <c r="DL258" i="30"/>
  <c r="DB56" i="30"/>
  <c r="DB120" i="30"/>
  <c r="DL163" i="30"/>
  <c r="BU287" i="30"/>
  <c r="AK106" i="30"/>
  <c r="DL215" i="30"/>
  <c r="DV157" i="30"/>
  <c r="DB225" i="30"/>
  <c r="DB283" i="30"/>
  <c r="BU174" i="30"/>
  <c r="DB28" i="30"/>
  <c r="DV166" i="30"/>
  <c r="DL91" i="30"/>
  <c r="DV204" i="30"/>
  <c r="DL279" i="30"/>
  <c r="AJ258" i="30"/>
  <c r="CR33" i="30"/>
  <c r="DV75" i="30"/>
  <c r="BU156" i="30"/>
  <c r="DL262" i="30"/>
  <c r="CR17" i="30"/>
  <c r="BU266" i="30"/>
  <c r="FX132" i="30"/>
  <c r="DL148" i="30"/>
  <c r="AW228" i="30"/>
  <c r="DB50" i="30"/>
  <c r="DV90" i="30"/>
  <c r="DL161" i="30"/>
  <c r="DB232" i="30"/>
  <c r="DV163" i="30"/>
  <c r="AK53" i="30"/>
  <c r="FX134" i="30"/>
  <c r="DV162" i="30"/>
  <c r="DB222" i="30"/>
  <c r="CR142" i="30"/>
  <c r="DL232" i="30"/>
  <c r="BU142" i="30"/>
  <c r="DL156" i="30"/>
  <c r="BU299" i="30"/>
  <c r="BU150" i="30"/>
  <c r="CR69" i="30"/>
  <c r="DB32" i="30"/>
  <c r="DL158" i="30"/>
  <c r="DB48" i="30"/>
  <c r="AK218" i="30"/>
  <c r="FX70" i="30"/>
  <c r="FX184" i="30"/>
  <c r="AK204" i="30"/>
  <c r="AK155" i="30"/>
  <c r="FX296" i="30"/>
  <c r="AK56" i="30"/>
  <c r="AK192" i="30"/>
  <c r="AK58" i="30"/>
  <c r="FX80" i="30"/>
  <c r="CR91" i="30"/>
  <c r="DB243" i="30"/>
  <c r="DB141" i="30"/>
  <c r="CR283" i="30"/>
  <c r="DV33" i="30"/>
  <c r="DB113" i="30"/>
  <c r="DL168" i="30"/>
  <c r="BU67" i="30"/>
  <c r="DV286" i="30"/>
  <c r="DL89" i="30"/>
  <c r="DV214" i="30"/>
  <c r="FX260" i="30"/>
  <c r="BU118" i="30"/>
  <c r="AK239" i="30"/>
  <c r="FX123" i="30"/>
  <c r="FX95" i="30"/>
  <c r="BU27" i="30"/>
  <c r="DL23" i="30"/>
  <c r="DV159" i="30"/>
  <c r="BU265" i="30"/>
  <c r="DV218" i="30"/>
  <c r="FX250" i="30"/>
  <c r="AK50" i="30"/>
  <c r="BU22" i="30"/>
  <c r="CR136" i="30"/>
  <c r="DV265" i="30"/>
  <c r="DL198" i="30"/>
  <c r="FX140" i="30"/>
  <c r="BU128" i="30"/>
  <c r="DV213" i="30"/>
  <c r="BU239" i="30"/>
  <c r="DV274" i="30"/>
  <c r="DB285" i="30"/>
  <c r="DB248" i="30"/>
  <c r="AI20" i="30"/>
  <c r="AJ20" i="30"/>
  <c r="DV205" i="30"/>
  <c r="DB97" i="30"/>
  <c r="FX93" i="30"/>
  <c r="CR199" i="30"/>
  <c r="BU200" i="30"/>
  <c r="DB119" i="30"/>
  <c r="AK275" i="30"/>
  <c r="AK161" i="30"/>
  <c r="BU183" i="30"/>
  <c r="BU181" i="30"/>
  <c r="DL216" i="30"/>
  <c r="AK245" i="30"/>
  <c r="AK87" i="30"/>
  <c r="AK148" i="30"/>
  <c r="CR257" i="30"/>
  <c r="FX142" i="30"/>
  <c r="BU141" i="30"/>
  <c r="FX138" i="30"/>
  <c r="AK39" i="30"/>
  <c r="AJ149" i="30"/>
  <c r="AK149" i="30" s="1"/>
  <c r="AJ107" i="30"/>
  <c r="AK107" i="30" s="1"/>
  <c r="AP222" i="30"/>
  <c r="AO222" i="30" s="1"/>
  <c r="AT222" i="30" s="1"/>
  <c r="AR222" i="30"/>
  <c r="DL205" i="30"/>
  <c r="FX249" i="30"/>
  <c r="FX171" i="30"/>
  <c r="DB196" i="30"/>
  <c r="DB138" i="30"/>
  <c r="FX109" i="30"/>
  <c r="FX245" i="30"/>
  <c r="AK231" i="30"/>
  <c r="AK124" i="30"/>
  <c r="BU124" i="30"/>
  <c r="FX247" i="30"/>
  <c r="AK270" i="30"/>
  <c r="AK123" i="30"/>
  <c r="FX257" i="30"/>
  <c r="DL28" i="30"/>
  <c r="DL141" i="30"/>
  <c r="FX136" i="30"/>
  <c r="DL222" i="30"/>
  <c r="FX128" i="30"/>
  <c r="DB26" i="30"/>
  <c r="DV192" i="30"/>
  <c r="DV18" i="30"/>
  <c r="CR137" i="30"/>
  <c r="Z229" i="30"/>
  <c r="DV107" i="30"/>
  <c r="DV129" i="30"/>
  <c r="BU65" i="30"/>
  <c r="DV156" i="30"/>
  <c r="DL249" i="30"/>
  <c r="BU196" i="30"/>
  <c r="AJ198" i="30"/>
  <c r="AK198" i="30" s="1"/>
  <c r="DB270" i="30"/>
  <c r="DB89" i="30"/>
  <c r="CR132" i="30"/>
  <c r="Z220" i="30"/>
  <c r="DV68" i="30"/>
  <c r="BU54" i="30"/>
  <c r="FX275" i="30"/>
  <c r="DV198" i="30"/>
  <c r="DB44" i="30"/>
  <c r="FX283" i="30"/>
  <c r="DV179" i="30"/>
  <c r="AJ59" i="30"/>
  <c r="AK59" i="30" s="1"/>
  <c r="AI122" i="30"/>
  <c r="AJ122" i="30"/>
  <c r="AJ174" i="30"/>
  <c r="AK174" i="30" s="1"/>
  <c r="DB189" i="30"/>
  <c r="DV72" i="30"/>
  <c r="DV110" i="30"/>
  <c r="AK179" i="30"/>
  <c r="FX266" i="30"/>
  <c r="FX214" i="30"/>
  <c r="FX268" i="30"/>
  <c r="DB254" i="30"/>
  <c r="FX300" i="30"/>
  <c r="DL236" i="30"/>
  <c r="DV32" i="30"/>
  <c r="CR58" i="30"/>
  <c r="DB184" i="30"/>
  <c r="FX105" i="30"/>
  <c r="FX210" i="30"/>
  <c r="FX298" i="30"/>
  <c r="BU267" i="30"/>
  <c r="BU115" i="30"/>
  <c r="DL230" i="30"/>
  <c r="AK160" i="30"/>
  <c r="DV261" i="30"/>
  <c r="FX117" i="30"/>
  <c r="DB166" i="30"/>
  <c r="DV190" i="30"/>
  <c r="DB277" i="30"/>
  <c r="DL74" i="30"/>
  <c r="DV280" i="30"/>
  <c r="CR74" i="30"/>
  <c r="DB105" i="30"/>
  <c r="FX62" i="30"/>
  <c r="FX113" i="30"/>
  <c r="DL182" i="30"/>
  <c r="CR213" i="30"/>
  <c r="CR244" i="30"/>
  <c r="BU135" i="30"/>
  <c r="AI77" i="30"/>
  <c r="AJ77" i="30"/>
  <c r="AK153" i="30"/>
  <c r="DV133" i="30"/>
  <c r="BU143" i="30"/>
  <c r="DV52" i="30"/>
  <c r="BU240" i="30"/>
  <c r="DL268" i="30"/>
  <c r="DV19" i="30"/>
  <c r="CR171" i="30"/>
  <c r="CR108" i="30"/>
  <c r="FX53" i="30"/>
  <c r="BU111" i="30"/>
  <c r="DB272" i="30"/>
  <c r="BU158" i="30"/>
  <c r="AK188" i="30"/>
  <c r="AK49" i="30"/>
  <c r="BU235" i="30"/>
  <c r="DV216" i="30"/>
  <c r="CR251" i="30"/>
  <c r="BU284" i="30"/>
  <c r="DB139" i="30"/>
  <c r="AK117" i="30"/>
  <c r="DV209" i="30"/>
  <c r="DV263" i="30"/>
  <c r="BU198" i="30"/>
  <c r="DV269" i="30"/>
  <c r="FX61" i="30"/>
  <c r="AK24" i="30"/>
  <c r="FX115" i="30"/>
  <c r="FX203" i="30"/>
  <c r="AK268" i="30"/>
  <c r="FX207" i="30"/>
  <c r="AK64" i="30"/>
  <c r="FX159" i="30"/>
  <c r="DV49" i="30"/>
  <c r="DB209" i="30"/>
  <c r="DV60" i="30"/>
  <c r="AK85" i="30"/>
  <c r="DB107" i="30"/>
  <c r="AK45" i="30"/>
  <c r="FX215" i="30"/>
  <c r="DB257" i="30"/>
  <c r="BU126" i="30"/>
  <c r="DV289" i="30"/>
  <c r="BU218" i="30"/>
  <c r="CR37" i="30"/>
  <c r="AW220" i="30"/>
  <c r="DV206" i="30"/>
  <c r="DB18" i="30"/>
  <c r="DV233" i="30"/>
  <c r="DV279" i="30"/>
  <c r="DB154" i="30"/>
  <c r="DV172" i="30"/>
  <c r="CR237" i="30"/>
  <c r="DB244" i="30"/>
  <c r="DB152" i="30"/>
  <c r="DL97" i="30"/>
  <c r="AJ109" i="30"/>
  <c r="AK109" i="30" s="1"/>
  <c r="DB60" i="30"/>
  <c r="CR173" i="30"/>
  <c r="CR181" i="30"/>
  <c r="CR120" i="30"/>
  <c r="DV145" i="30"/>
  <c r="BU258" i="30"/>
  <c r="CR16" i="30"/>
  <c r="BU17" i="30"/>
  <c r="DB24" i="30"/>
  <c r="DL20" i="30"/>
  <c r="DV24" i="30"/>
  <c r="FX15" i="30"/>
  <c r="BU15" i="30"/>
  <c r="DB25" i="30"/>
  <c r="DV22" i="30"/>
  <c r="DL18" i="30"/>
  <c r="BU262" i="30"/>
  <c r="BU77" i="30"/>
  <c r="AI40" i="30"/>
  <c r="AJ40" i="30"/>
  <c r="DL111" i="30"/>
  <c r="CR144" i="30"/>
  <c r="CR150" i="30"/>
  <c r="DL160" i="30"/>
  <c r="DL16" i="30"/>
  <c r="DV15" i="30"/>
  <c r="BU71" i="30"/>
  <c r="CR122" i="30"/>
  <c r="FX213" i="30"/>
  <c r="AK301" i="30"/>
  <c r="FX217" i="30"/>
  <c r="DV39" i="30"/>
  <c r="DV99" i="30"/>
  <c r="DV160" i="30"/>
  <c r="DB240" i="30"/>
  <c r="BU136" i="30"/>
  <c r="BU203" i="30"/>
  <c r="DL93" i="30"/>
  <c r="BU107" i="30"/>
  <c r="DB133" i="30"/>
  <c r="CR279" i="30"/>
  <c r="AK118" i="30"/>
  <c r="AI180" i="30"/>
  <c r="AJ180" i="30"/>
  <c r="AI79" i="30"/>
  <c r="AJ79" i="30"/>
  <c r="DV285" i="30"/>
  <c r="DL26" i="30"/>
  <c r="BU28" i="30"/>
  <c r="BU45" i="30"/>
  <c r="BU84" i="30"/>
  <c r="DV144" i="30"/>
  <c r="DL256" i="30"/>
  <c r="DL54" i="30"/>
  <c r="DV45" i="30"/>
  <c r="DB87" i="30"/>
  <c r="BU155" i="30"/>
  <c r="BU212" i="30"/>
  <c r="DB249" i="30"/>
  <c r="DB275" i="30"/>
  <c r="DB16" i="30"/>
  <c r="DV84" i="30"/>
  <c r="DB103" i="30"/>
  <c r="DB129" i="30"/>
  <c r="CR145" i="30"/>
  <c r="DB182" i="30"/>
  <c r="AJ228" i="30"/>
  <c r="AI228" i="30"/>
  <c r="DB300" i="30"/>
  <c r="DB298" i="30"/>
  <c r="AI78" i="30"/>
  <c r="AJ78" i="30"/>
  <c r="AK156" i="30"/>
  <c r="DL192" i="30"/>
  <c r="DB213" i="30"/>
  <c r="FX248" i="30"/>
  <c r="DV41" i="30"/>
  <c r="BU137" i="30"/>
  <c r="AI144" i="30"/>
  <c r="AJ144" i="30"/>
  <c r="FX180" i="30"/>
  <c r="DL190" i="30"/>
  <c r="FX131" i="30"/>
  <c r="DL170" i="30"/>
  <c r="DL220" i="30"/>
  <c r="DV255" i="30"/>
  <c r="BU282" i="30"/>
  <c r="FX99" i="30"/>
  <c r="FX261" i="30"/>
  <c r="FX204" i="30"/>
  <c r="DB19" i="30"/>
  <c r="DV164" i="30"/>
  <c r="AI92" i="30"/>
  <c r="AJ92" i="30"/>
  <c r="FX119" i="30"/>
  <c r="DL136" i="30"/>
  <c r="AK187" i="30"/>
  <c r="BU204" i="30"/>
  <c r="DB247" i="30"/>
  <c r="DV71" i="30"/>
  <c r="DV134" i="30"/>
  <c r="BU164" i="30"/>
  <c r="AK210" i="30"/>
  <c r="DV240" i="30"/>
  <c r="DV26" i="30"/>
  <c r="DV168" i="30"/>
  <c r="DB198" i="30"/>
  <c r="AW229" i="30"/>
  <c r="AK100" i="30"/>
  <c r="AI312" i="30"/>
  <c r="AJ312" i="30"/>
  <c r="AK287" i="30"/>
  <c r="AK67" i="30"/>
  <c r="BU297" i="30"/>
  <c r="BU36" i="30"/>
  <c r="DV88" i="30"/>
  <c r="BU263" i="30"/>
  <c r="AK201" i="30"/>
  <c r="AK227" i="30"/>
  <c r="DL255" i="30"/>
  <c r="AK274" i="30"/>
  <c r="DV121" i="30"/>
  <c r="AK145" i="30"/>
  <c r="BU40" i="30"/>
  <c r="DB36" i="30"/>
  <c r="CR66" i="30"/>
  <c r="BU110" i="30"/>
  <c r="DB123" i="30"/>
  <c r="BU215" i="30"/>
  <c r="AI254" i="30"/>
  <c r="AJ254" i="30"/>
  <c r="DV295" i="30"/>
  <c r="AI80" i="30"/>
  <c r="AJ80" i="30"/>
  <c r="DB62" i="30"/>
  <c r="BU19" i="30"/>
  <c r="BU122" i="30"/>
  <c r="BU180" i="30"/>
  <c r="AK290" i="30"/>
  <c r="CR302" i="30"/>
  <c r="AK281" i="30"/>
  <c r="FX76" i="30"/>
  <c r="CR149" i="30"/>
  <c r="FX216" i="30"/>
  <c r="BU51" i="30"/>
  <c r="DV118" i="30"/>
  <c r="CR249" i="30"/>
  <c r="CR68" i="30"/>
  <c r="AI134" i="30"/>
  <c r="AJ134" i="30"/>
  <c r="DV185" i="30"/>
  <c r="CR277" i="30"/>
  <c r="AI115" i="30"/>
  <c r="AJ115" i="30"/>
  <c r="BU276" i="30"/>
  <c r="AI83" i="30"/>
  <c r="AJ83" i="30"/>
  <c r="DL44" i="30"/>
  <c r="DV92" i="30"/>
  <c r="BU138" i="30"/>
  <c r="AK205" i="30"/>
  <c r="AK262" i="30"/>
  <c r="AK26" i="30"/>
  <c r="DL150" i="30"/>
  <c r="DV208" i="30"/>
  <c r="DB219" i="30"/>
  <c r="AK147" i="30"/>
  <c r="AK211" i="30"/>
  <c r="AK216" i="30"/>
  <c r="AK258" i="30"/>
  <c r="FX74" i="30"/>
  <c r="BU214" i="30"/>
  <c r="BU255" i="30"/>
  <c r="DV262" i="30"/>
  <c r="DL281" i="30"/>
  <c r="AI238" i="30"/>
  <c r="AJ238" i="30"/>
  <c r="AI288" i="30"/>
  <c r="AJ288" i="30"/>
  <c r="AI311" i="30"/>
  <c r="AJ311" i="30"/>
  <c r="AK237" i="30"/>
  <c r="AJ291" i="30"/>
  <c r="AI291" i="30"/>
  <c r="AI82" i="30"/>
  <c r="AJ82" i="30"/>
  <c r="AJ128" i="30"/>
  <c r="AI128" i="30"/>
  <c r="BU34" i="30"/>
  <c r="AK86" i="30"/>
  <c r="BU57" i="30"/>
  <c r="DL30" i="30"/>
  <c r="DV251" i="30"/>
  <c r="DB84" i="30"/>
  <c r="FX124" i="30"/>
  <c r="BU31" i="30"/>
  <c r="CR139" i="30"/>
  <c r="CR240" i="30"/>
  <c r="DL248" i="30"/>
  <c r="BU261" i="30"/>
  <c r="FX152" i="30"/>
  <c r="AI178" i="30"/>
  <c r="AJ178" i="30"/>
  <c r="DB202" i="30"/>
  <c r="BU39" i="30"/>
  <c r="BU92" i="30"/>
  <c r="DV287" i="30"/>
  <c r="CR129" i="30"/>
  <c r="BU132" i="30"/>
  <c r="AK214" i="30"/>
  <c r="FX297" i="30"/>
  <c r="AK110" i="30"/>
  <c r="AJ114" i="30"/>
  <c r="AI114" i="30"/>
  <c r="DL282" i="30"/>
  <c r="CR48" i="30"/>
  <c r="DV94" i="30"/>
  <c r="AK194" i="30"/>
  <c r="AW226" i="30"/>
  <c r="DV258" i="30"/>
  <c r="DB40" i="30"/>
  <c r="DB42" i="30"/>
  <c r="DB58" i="30"/>
  <c r="DB78" i="30"/>
  <c r="DV122" i="30"/>
  <c r="DV135" i="30"/>
  <c r="DB143" i="30"/>
  <c r="AK200" i="30"/>
  <c r="DB223" i="30"/>
  <c r="FX17" i="30"/>
  <c r="BU33" i="30"/>
  <c r="DB264" i="30"/>
  <c r="DV25" i="30"/>
  <c r="BU53" i="30"/>
  <c r="FX78" i="30"/>
  <c r="FX101" i="30"/>
  <c r="CR254" i="30"/>
  <c r="AK297" i="30"/>
  <c r="AI68" i="30"/>
  <c r="AJ68" i="30"/>
  <c r="AP42" i="30"/>
  <c r="AO42" i="30" s="1"/>
  <c r="AT42" i="30" s="1"/>
  <c r="AR42" i="30"/>
  <c r="DL196" i="30"/>
  <c r="DB268" i="30"/>
  <c r="BU52" i="30"/>
  <c r="AW222" i="30"/>
  <c r="AK255" i="30"/>
  <c r="CR287" i="30"/>
  <c r="AI23" i="30"/>
  <c r="AJ23" i="30"/>
  <c r="BU78" i="30"/>
  <c r="CR135" i="30"/>
  <c r="CR164" i="30"/>
  <c r="Z221" i="30"/>
  <c r="AW224" i="30"/>
  <c r="DB273" i="30"/>
  <c r="DL244" i="30"/>
  <c r="DL78" i="30"/>
  <c r="DV113" i="30"/>
  <c r="BU147" i="30"/>
  <c r="DV141" i="30"/>
  <c r="BU201" i="30"/>
  <c r="AI265" i="30"/>
  <c r="AJ265" i="30"/>
  <c r="AI273" i="30"/>
  <c r="AJ273" i="30"/>
  <c r="AI182" i="30"/>
  <c r="AJ182" i="30"/>
  <c r="AI186" i="30"/>
  <c r="AJ186" i="30"/>
  <c r="AI248" i="30"/>
  <c r="AJ248" i="30"/>
  <c r="AI236" i="30"/>
  <c r="AJ236" i="30"/>
  <c r="AJ302" i="30"/>
  <c r="AI302" i="30"/>
  <c r="AI257" i="30"/>
  <c r="AJ257" i="30"/>
  <c r="AI202" i="30"/>
  <c r="AJ202" i="30"/>
  <c r="AJ221" i="30"/>
  <c r="AI221" i="30"/>
  <c r="AI17" i="30"/>
  <c r="AJ17" i="30"/>
  <c r="AI41" i="30"/>
  <c r="AJ41" i="30"/>
  <c r="AI229" i="30"/>
  <c r="AJ229" i="30"/>
  <c r="BU24" i="30"/>
  <c r="BU131" i="30"/>
  <c r="DV147" i="30"/>
  <c r="BU18" i="30"/>
  <c r="AI299" i="30"/>
  <c r="AJ299" i="30"/>
  <c r="BU291" i="30"/>
  <c r="DV78" i="30"/>
  <c r="CR84" i="30"/>
  <c r="DB122" i="30"/>
  <c r="AI81" i="30"/>
  <c r="AJ81" i="30"/>
  <c r="AJ189" i="30"/>
  <c r="AI189" i="30"/>
  <c r="DV283" i="30"/>
  <c r="AI29" i="30"/>
  <c r="AJ29" i="30"/>
  <c r="FX60" i="30"/>
  <c r="DL119" i="30"/>
  <c r="DB147" i="30"/>
  <c r="CR258" i="30"/>
  <c r="FX58" i="30"/>
  <c r="DB162" i="30"/>
  <c r="DL213" i="30"/>
  <c r="DL257" i="30"/>
  <c r="BU279" i="30"/>
  <c r="DV95" i="30"/>
  <c r="DB91" i="30"/>
  <c r="AK146" i="30"/>
  <c r="DV200" i="30"/>
  <c r="DV260" i="30"/>
  <c r="BU47" i="30"/>
  <c r="DV130" i="30"/>
  <c r="DV142" i="30"/>
  <c r="AI226" i="30"/>
  <c r="AJ226" i="30"/>
  <c r="AI44" i="30"/>
  <c r="AJ44" i="30"/>
  <c r="CR60" i="30"/>
  <c r="DB279" i="30"/>
  <c r="DV293" i="30"/>
  <c r="AK132" i="30"/>
  <c r="FX251" i="30"/>
  <c r="DB95" i="30"/>
  <c r="CR232" i="30"/>
  <c r="BU278" i="30"/>
  <c r="AI162" i="30"/>
  <c r="AJ162" i="30"/>
  <c r="AI126" i="30"/>
  <c r="AJ126" i="30"/>
  <c r="BU75" i="30"/>
  <c r="AI142" i="30"/>
  <c r="AJ142" i="30"/>
  <c r="FX206" i="30"/>
  <c r="DV104" i="30"/>
  <c r="CR162" i="30"/>
  <c r="FX56" i="30"/>
  <c r="FX84" i="30"/>
  <c r="AK112" i="30"/>
  <c r="AI138" i="30"/>
  <c r="AJ138" i="30"/>
  <c r="DL184" i="30"/>
  <c r="BU199" i="30"/>
  <c r="DV232" i="30"/>
  <c r="DV102" i="30"/>
  <c r="FX122" i="30"/>
  <c r="AK244" i="30"/>
  <c r="DV62" i="30"/>
  <c r="AK130" i="30"/>
  <c r="CR155" i="30"/>
  <c r="DV178" i="30"/>
  <c r="DV273" i="30"/>
  <c r="AJ108" i="30"/>
  <c r="AI108" i="30"/>
  <c r="AI33" i="30"/>
  <c r="AJ33" i="30"/>
  <c r="DB294" i="30"/>
  <c r="AK88" i="30"/>
  <c r="AK61" i="30"/>
  <c r="AK52" i="30"/>
  <c r="FX244" i="30"/>
  <c r="AK264" i="30"/>
  <c r="BU63" i="30"/>
  <c r="AI206" i="30"/>
  <c r="AJ206" i="30"/>
  <c r="AI151" i="30"/>
  <c r="AJ151" i="30"/>
  <c r="AI113" i="30"/>
  <c r="AJ113" i="30"/>
  <c r="AI164" i="30"/>
  <c r="AJ164" i="30"/>
  <c r="AI66" i="30"/>
  <c r="AJ66" i="30"/>
  <c r="AI105" i="30"/>
  <c r="AJ105" i="30"/>
  <c r="FX212" i="30"/>
  <c r="FX40" i="30"/>
  <c r="FX107" i="30"/>
  <c r="DV112" i="30"/>
  <c r="DV266" i="30"/>
  <c r="AK97" i="30"/>
  <c r="DL159" i="30"/>
  <c r="AK223" i="30"/>
  <c r="DV55" i="30"/>
  <c r="BU99" i="30"/>
  <c r="FX219" i="30"/>
  <c r="DB296" i="30"/>
  <c r="DV23" i="30"/>
  <c r="DB131" i="30"/>
  <c r="AK65" i="30"/>
  <c r="AI48" i="30"/>
  <c r="AJ48" i="30"/>
  <c r="DL280" i="30"/>
  <c r="DL292" i="30"/>
  <c r="AI289" i="30"/>
  <c r="AJ289" i="30"/>
  <c r="DL24" i="30"/>
  <c r="AI208" i="30"/>
  <c r="AJ208" i="30"/>
  <c r="CR228" i="30"/>
  <c r="AK22" i="30"/>
  <c r="DV187" i="30"/>
  <c r="FX256" i="30"/>
  <c r="AK256" i="30"/>
  <c r="FX125" i="30"/>
  <c r="DV231" i="30"/>
  <c r="AI84" i="30"/>
  <c r="AJ84" i="30"/>
  <c r="AK172" i="30"/>
  <c r="AI284" i="30"/>
  <c r="AJ284" i="30"/>
  <c r="AK70" i="30"/>
  <c r="CR141" i="30"/>
  <c r="DV98" i="30"/>
  <c r="AI233" i="30"/>
  <c r="AJ233" i="30"/>
  <c r="AK235" i="30"/>
  <c r="AI89" i="30"/>
  <c r="AJ89" i="30"/>
  <c r="CR261" i="30"/>
  <c r="AK47" i="30"/>
  <c r="AK203" i="30"/>
  <c r="BU259" i="30"/>
  <c r="AK269" i="30"/>
  <c r="AK76" i="30"/>
  <c r="BU29" i="30"/>
  <c r="AI140" i="30"/>
  <c r="AJ140" i="30"/>
  <c r="FX301" i="30"/>
  <c r="AI313" i="30"/>
  <c r="AJ313" i="30"/>
  <c r="AI266" i="30"/>
  <c r="AJ266" i="30"/>
  <c r="AI230" i="30"/>
  <c r="AJ230" i="30"/>
  <c r="AK25" i="30"/>
  <c r="FX16" i="30"/>
  <c r="BU37" i="30"/>
  <c r="FX54" i="30"/>
  <c r="AU223" i="30"/>
  <c r="AV223" i="30"/>
  <c r="AI103" i="30"/>
  <c r="AJ103" i="30"/>
  <c r="AK292" i="30"/>
  <c r="DV53" i="30"/>
  <c r="AK267" i="30"/>
  <c r="AK125" i="30"/>
  <c r="AK166" i="30"/>
  <c r="DL139" i="30"/>
  <c r="AK263" i="30"/>
  <c r="AK286" i="30"/>
  <c r="FX161" i="30"/>
  <c r="AI213" i="30"/>
  <c r="AJ213" i="30"/>
  <c r="AI224" i="30"/>
  <c r="AJ224" i="30"/>
  <c r="AI121" i="30"/>
  <c r="AJ121" i="30"/>
  <c r="BU49" i="30"/>
  <c r="FX68" i="30"/>
  <c r="FX111" i="30"/>
  <c r="AK246" i="30"/>
  <c r="AK60" i="30"/>
  <c r="DB221" i="30"/>
  <c r="AI31" i="30"/>
  <c r="AJ31" i="30"/>
  <c r="AK48" i="30" l="1"/>
  <c r="AK81" i="30"/>
  <c r="AK68" i="30"/>
  <c r="AK33" i="30"/>
  <c r="AK226" i="30"/>
  <c r="AK229" i="30"/>
  <c r="AK202" i="30"/>
  <c r="AK182" i="30"/>
  <c r="AK78" i="30"/>
  <c r="AW223" i="30"/>
  <c r="AK299" i="30"/>
  <c r="AK41" i="30"/>
  <c r="AK186" i="30"/>
  <c r="AK82" i="30"/>
  <c r="AK134" i="30"/>
  <c r="AK92" i="30"/>
  <c r="AK307" i="30"/>
  <c r="AK162" i="30"/>
  <c r="AK236" i="30"/>
  <c r="AK233" i="30"/>
  <c r="AK115" i="30"/>
  <c r="AK265" i="30"/>
  <c r="AK230" i="30"/>
  <c r="AK79" i="30"/>
  <c r="AK266" i="30"/>
  <c r="AI222" i="30"/>
  <c r="AJ222" i="30"/>
  <c r="AK20" i="30"/>
  <c r="AK126" i="30"/>
  <c r="AK44" i="30"/>
  <c r="AK257" i="30"/>
  <c r="AK273" i="30"/>
  <c r="AK80" i="30"/>
  <c r="AK122" i="30"/>
  <c r="AK121" i="30"/>
  <c r="AK284" i="30"/>
  <c r="AK208" i="30"/>
  <c r="AK105" i="30"/>
  <c r="AK178" i="30"/>
  <c r="AK288" i="30"/>
  <c r="AK254" i="30"/>
  <c r="AK151" i="30"/>
  <c r="AK77" i="30"/>
  <c r="AK103" i="30"/>
  <c r="AK313" i="30"/>
  <c r="AK84" i="30"/>
  <c r="AK289" i="30"/>
  <c r="AK248" i="30"/>
  <c r="AK144" i="30"/>
  <c r="AK180" i="30"/>
  <c r="AK40" i="30"/>
  <c r="AK312" i="30"/>
  <c r="AK31" i="30"/>
  <c r="AK213" i="30"/>
  <c r="AK89" i="30"/>
  <c r="AK164" i="30"/>
  <c r="AK23" i="30"/>
  <c r="AK17" i="30"/>
  <c r="AK224" i="30"/>
  <c r="AK140" i="30"/>
  <c r="AK66" i="30"/>
  <c r="AK113" i="30"/>
  <c r="AK206" i="30"/>
  <c r="AK138" i="30"/>
  <c r="AK142" i="30"/>
  <c r="AK29" i="30"/>
  <c r="AK302" i="30"/>
  <c r="AK128" i="30"/>
  <c r="AK291" i="30"/>
  <c r="AK311" i="30"/>
  <c r="AK238" i="30"/>
  <c r="AK83" i="30"/>
  <c r="AK228" i="30"/>
  <c r="AK108" i="30"/>
  <c r="AK189" i="30"/>
  <c r="AK221" i="30"/>
  <c r="AI42" i="30"/>
  <c r="AJ42" i="30"/>
  <c r="AK114" i="30"/>
  <c r="C11" i="21"/>
  <c r="AK222" i="30" l="1"/>
  <c r="AK42" i="30"/>
  <c r="D19" i="21" l="1"/>
  <c r="D23" i="21" l="1"/>
  <c r="C21" i="21"/>
  <c r="C22" i="21"/>
  <c r="D22" i="21"/>
  <c r="C14" i="21"/>
  <c r="C13" i="21"/>
  <c r="D12" i="21"/>
  <c r="C12" i="21"/>
  <c r="D11" i="21"/>
  <c r="D14" i="21"/>
  <c r="D13" i="21"/>
  <c r="D15" i="21"/>
  <c r="C15" i="21"/>
  <c r="C23" i="21"/>
  <c r="C19" i="21"/>
  <c r="D24" i="21"/>
  <c r="D21" i="21"/>
  <c r="D17" i="21"/>
  <c r="C17" i="21"/>
  <c r="D20" i="21"/>
  <c r="C20" i="21"/>
  <c r="D18" i="21" l="1"/>
  <c r="D16" i="21"/>
  <c r="D10" i="21"/>
  <c r="D9" i="21"/>
  <c r="D8" i="21"/>
  <c r="D7" i="21"/>
  <c r="D6" i="21"/>
  <c r="F11" i="21" l="1"/>
  <c r="C16" i="21" l="1"/>
  <c r="C6" i="21" l="1"/>
  <c r="C18" i="21" l="1"/>
  <c r="C24" i="21"/>
  <c r="F15" i="21" l="1"/>
  <c r="F14" i="21"/>
  <c r="F13" i="21"/>
  <c r="F12" i="21"/>
  <c r="C10" i="21" l="1"/>
  <c r="C9" i="21"/>
  <c r="C8" i="21"/>
  <c r="C7" i="21"/>
  <c r="E122" i="2" l="1"/>
  <c r="E114" i="2"/>
  <c r="E122" i="6"/>
</calcChain>
</file>

<file path=xl/comments1.xml><?xml version="1.0" encoding="utf-8"?>
<comments xmlns="http://schemas.openxmlformats.org/spreadsheetml/2006/main">
  <authors>
    <author>Ad van Bokhoven</author>
    <author>Marette Zwamborn</author>
  </authors>
  <commentList>
    <comment ref="F3" authorId="0">
      <text>
        <r>
          <rPr>
            <b/>
            <sz val="9"/>
            <color indexed="81"/>
            <rFont val="Tahoma"/>
            <family val="2"/>
          </rPr>
          <t xml:space="preserve">Ad van Bokhoven: Wanneer de waarde 1 is, wordt de SPF berekend. Wanneer de waarde 1,11 is, wordt de CPF berekend (o.b.v. gegevens 2017). 
Actuele waarden voor de berekening van de CPF kunnen worden gevonden op www.co2emissiedactoren.nl </t>
        </r>
        <r>
          <rPr>
            <sz val="9"/>
            <color indexed="81"/>
            <rFont val="Tahoma"/>
            <family val="2"/>
          </rPr>
          <t xml:space="preserve">
</t>
        </r>
      </text>
    </comment>
    <comment ref="F4" authorId="1">
      <text>
        <r>
          <rPr>
            <sz val="9"/>
            <color indexed="81"/>
            <rFont val="Tahoma"/>
            <family val="2"/>
          </rPr>
          <t xml:space="preserve">
Wanneer de waarde 2,5  is, wordt de CPF berekend (o.b.v. rendement elektriciteitscentrale van 40%).</t>
        </r>
      </text>
    </comment>
    <comment ref="AC8" authorId="0">
      <text>
        <r>
          <rPr>
            <b/>
            <sz val="9"/>
            <color indexed="81"/>
            <rFont val="Tahoma"/>
            <family val="2"/>
          </rPr>
          <t xml:space="preserve">Ad van Bokhoven:
</t>
        </r>
        <r>
          <rPr>
            <sz val="9"/>
            <color indexed="81"/>
            <rFont val="Tahoma"/>
            <family val="2"/>
          </rPr>
          <t>+15 C - 4,9 GJ/m2
+40 C - 3,0 GJ/m2
+65 C - 1,7 GJ/m2</t>
        </r>
      </text>
    </comment>
    <comment ref="AO8" authorId="0">
      <text>
        <r>
          <rPr>
            <b/>
            <sz val="9"/>
            <color indexed="81"/>
            <rFont val="Tahoma"/>
            <family val="2"/>
          </rPr>
          <t xml:space="preserve">Ad van Bokhoven:
</t>
        </r>
        <r>
          <rPr>
            <sz val="9"/>
            <color indexed="81"/>
            <rFont val="Tahoma"/>
            <family val="2"/>
          </rPr>
          <t>+15 C - 4,9 GJ/m2
+40 C - 3,0 GJ/m2
+65 C - 1,7 GJ/m2</t>
        </r>
      </text>
    </comment>
    <comment ref="AZ8" authorId="0">
      <text>
        <r>
          <rPr>
            <b/>
            <sz val="9"/>
            <color indexed="81"/>
            <rFont val="Tahoma"/>
            <family val="2"/>
          </rPr>
          <t xml:space="preserve">Ad van Bokhoven:
</t>
        </r>
        <r>
          <rPr>
            <sz val="9"/>
            <color indexed="81"/>
            <rFont val="Tahoma"/>
            <family val="2"/>
          </rPr>
          <t>+15 C - 4,9 GJ/m2
+40 C - 3,0 GJ/m2
+65 C - 1,7 GJ/m2</t>
        </r>
      </text>
    </comment>
    <comment ref="DX8" authorId="0">
      <text>
        <r>
          <rPr>
            <b/>
            <sz val="9"/>
            <color indexed="81"/>
            <rFont val="Tahoma"/>
            <family val="2"/>
          </rPr>
          <t xml:space="preserve">Ad van Bokhoven:
</t>
        </r>
        <r>
          <rPr>
            <sz val="9"/>
            <color indexed="81"/>
            <rFont val="Tahoma"/>
            <family val="2"/>
          </rPr>
          <t>+15 C - 4,9 GJ/m2
+40 C - 3,0 GJ/m2
+65 C - 1,7 GJ/m2</t>
        </r>
      </text>
    </comment>
    <comment ref="GA8" authorId="0">
      <text>
        <r>
          <rPr>
            <b/>
            <sz val="9"/>
            <color indexed="81"/>
            <rFont val="Tahoma"/>
            <family val="2"/>
          </rPr>
          <t xml:space="preserve">Ad van Bokhoven:
</t>
        </r>
        <r>
          <rPr>
            <sz val="9"/>
            <color indexed="81"/>
            <rFont val="Tahoma"/>
            <family val="2"/>
          </rPr>
          <t>10-25 C - 4,9 GJ/m2
10-50 C - 3,0 GJ/m2
10-75 C - 1,7 GJ/m2</t>
        </r>
      </text>
    </comment>
    <comment ref="FP9" authorId="0">
      <text>
        <r>
          <rPr>
            <b/>
            <sz val="9"/>
            <color indexed="81"/>
            <rFont val="Tahoma"/>
            <family val="2"/>
          </rPr>
          <t xml:space="preserve">Ad van Bokhoven:
</t>
        </r>
        <r>
          <rPr>
            <sz val="9"/>
            <color indexed="81"/>
            <rFont val="Tahoma"/>
            <family val="2"/>
          </rPr>
          <t>10-25 C - 4,9 GJ/m2
10-50 C - 3,0 GJ/m2
10-75 C - 1,7 GJ/m2</t>
        </r>
      </text>
    </comment>
    <comment ref="GA9" authorId="0">
      <text>
        <r>
          <rPr>
            <b/>
            <sz val="9"/>
            <color indexed="81"/>
            <rFont val="Tahoma"/>
            <family val="2"/>
          </rPr>
          <t xml:space="preserve">Ad van Bokhoven:
</t>
        </r>
        <r>
          <rPr>
            <sz val="9"/>
            <color indexed="81"/>
            <rFont val="Tahoma"/>
            <family val="2"/>
          </rPr>
          <t>10-25 C - 4,9 GJ/m2
10-50 C - 3,0 GJ/m2
10-75 C - 1,7 GJ/m2</t>
        </r>
      </text>
    </comment>
    <comment ref="L14" authorId="0">
      <text>
        <r>
          <rPr>
            <b/>
            <sz val="9"/>
            <color indexed="81"/>
            <rFont val="Tahoma"/>
            <family val="2"/>
          </rPr>
          <t>Ad van Bokhoven:</t>
        </r>
        <r>
          <rPr>
            <sz val="9"/>
            <color indexed="81"/>
            <rFont val="Tahoma"/>
            <family val="2"/>
          </rPr>
          <t xml:space="preserve">
Berekende vollasturen op basis van de warmtevraag en ingeschatte benodigde vermogen
</t>
        </r>
      </text>
    </comment>
    <comment ref="M14" authorId="1">
      <text>
        <r>
          <rPr>
            <b/>
            <sz val="9"/>
            <color indexed="81"/>
            <rFont val="Tahoma"/>
            <family val="2"/>
          </rPr>
          <t>Marette Zwamborn:</t>
        </r>
        <r>
          <rPr>
            <sz val="9"/>
            <color indexed="81"/>
            <rFont val="Tahoma"/>
            <family val="2"/>
          </rPr>
          <t xml:space="preserve">
Bepaald op basis van uren in een half jaar, maal % elektra voor gebouwkoeling (bij hoger % ook hoger aantal voollasturen)
</t>
        </r>
      </text>
    </comment>
    <comment ref="BY14" authorId="1">
      <text>
        <r>
          <rPr>
            <b/>
            <sz val="9"/>
            <color indexed="81"/>
            <rFont val="Tahoma"/>
            <family val="2"/>
          </rPr>
          <t>Marette Zwamborn:</t>
        </r>
        <r>
          <rPr>
            <sz val="9"/>
            <color indexed="81"/>
            <rFont val="Tahoma"/>
            <family val="2"/>
          </rPr>
          <t xml:space="preserve">
Als DK meer dan de helft van het jaar moet draaien, is de propositie 
niet realistisch</t>
        </r>
      </text>
    </comment>
    <comment ref="CV14" authorId="1">
      <text>
        <r>
          <rPr>
            <b/>
            <sz val="9"/>
            <color indexed="81"/>
            <rFont val="Tahoma"/>
            <family val="2"/>
          </rPr>
          <t>Marette Zwamborn:</t>
        </r>
        <r>
          <rPr>
            <sz val="9"/>
            <color indexed="81"/>
            <rFont val="Tahoma"/>
            <family val="2"/>
          </rPr>
          <t xml:space="preserve">
Als DK meer dan de helft van het jaar moet draaien, is de propositie 
niet realistisch</t>
        </r>
      </text>
    </comment>
    <comment ref="DF14" authorId="1">
      <text>
        <r>
          <rPr>
            <b/>
            <sz val="9"/>
            <color indexed="81"/>
            <rFont val="Tahoma"/>
            <family val="2"/>
          </rPr>
          <t>Marette Zwamborn:</t>
        </r>
        <r>
          <rPr>
            <sz val="9"/>
            <color indexed="81"/>
            <rFont val="Tahoma"/>
            <family val="2"/>
          </rPr>
          <t xml:space="preserve">
Als DK meer dan de helft van het jaar moet draaien, is de propositie 
niet realistisch</t>
        </r>
      </text>
    </comment>
    <comment ref="DP14" authorId="1">
      <text>
        <r>
          <rPr>
            <b/>
            <sz val="9"/>
            <color indexed="81"/>
            <rFont val="Tahoma"/>
            <family val="2"/>
          </rPr>
          <t>Marette Zwamborn:</t>
        </r>
        <r>
          <rPr>
            <sz val="9"/>
            <color indexed="81"/>
            <rFont val="Tahoma"/>
            <family val="2"/>
          </rPr>
          <t xml:space="preserve">
Als DK meer dan de helft van het jaar moet draaien, is de propositie 
niet realistisch</t>
        </r>
      </text>
    </comment>
    <comment ref="EB14" authorId="1">
      <text>
        <r>
          <rPr>
            <b/>
            <sz val="9"/>
            <color indexed="81"/>
            <rFont val="Tahoma"/>
            <family val="2"/>
          </rPr>
          <t>Marette Zwamborn:</t>
        </r>
        <r>
          <rPr>
            <sz val="9"/>
            <color indexed="81"/>
            <rFont val="Tahoma"/>
            <family val="2"/>
          </rPr>
          <t xml:space="preserve">
Als DK meer dan de helft van het jaar moet draaien, is de propositie 
niet realistisch</t>
        </r>
      </text>
    </comment>
    <comment ref="G15" authorId="0">
      <text>
        <r>
          <rPr>
            <b/>
            <sz val="9"/>
            <color indexed="81"/>
            <rFont val="Tahoma"/>
            <family val="2"/>
          </rPr>
          <t>Ad van Bokhoven:</t>
        </r>
        <r>
          <rPr>
            <sz val="9"/>
            <color indexed="81"/>
            <rFont val="Tahoma"/>
            <family val="2"/>
          </rPr>
          <t xml:space="preserve">
Berekend op basis van elektriciteitsverbruik en een koelmachine met een COP van 3
</t>
        </r>
      </text>
    </comment>
    <comment ref="D22" authorId="0">
      <text>
        <r>
          <rPr>
            <b/>
            <sz val="9"/>
            <color indexed="81"/>
            <rFont val="Tahoma"/>
            <family val="2"/>
          </rPr>
          <t>Ad van Bokhoven:</t>
        </r>
        <r>
          <rPr>
            <sz val="9"/>
            <color indexed="81"/>
            <rFont val="Tahoma"/>
            <family val="2"/>
          </rPr>
          <t xml:space="preserve">
Gemiddelde GBO uit de database van ECN</t>
        </r>
      </text>
    </comment>
    <comment ref="H22" authorId="0">
      <text>
        <r>
          <rPr>
            <b/>
            <sz val="9"/>
            <color indexed="81"/>
            <rFont val="Tahoma"/>
            <family val="2"/>
          </rPr>
          <t>Ad van Bokhoven:</t>
        </r>
        <r>
          <rPr>
            <sz val="9"/>
            <color indexed="81"/>
            <rFont val="Tahoma"/>
            <family val="2"/>
          </rPr>
          <t xml:space="preserve">
Gebasseerd op aanname &gt;1976 100 Watt/m2
&gt;1989 85 Watt/m2
&gt;1993 75 Watt/m2
&gt;2016 65 Watt/m2</t>
        </r>
      </text>
    </comment>
    <comment ref="G183" authorId="0">
      <text>
        <r>
          <rPr>
            <b/>
            <sz val="9"/>
            <color indexed="81"/>
            <rFont val="Tahoma"/>
            <family val="2"/>
          </rPr>
          <t>Ad van Bokhoven:</t>
        </r>
        <r>
          <rPr>
            <sz val="9"/>
            <color indexed="81"/>
            <rFont val="Tahoma"/>
            <family val="2"/>
          </rPr>
          <t xml:space="preserve">
in musea koudevraag zeker aanzienlijk afhankelijk van hoeveelheid bezoekers</t>
        </r>
      </text>
    </comment>
    <comment ref="P183" authorId="0">
      <text>
        <r>
          <rPr>
            <b/>
            <sz val="9"/>
            <color indexed="81"/>
            <rFont val="Tahoma"/>
            <family val="2"/>
          </rPr>
          <t>Ad van Bokhoven:</t>
        </r>
        <r>
          <rPr>
            <sz val="9"/>
            <color indexed="81"/>
            <rFont val="Tahoma"/>
            <family val="2"/>
          </rPr>
          <t xml:space="preserve">
Geen specifierk energieverdeling beschikbaar ingeschat op van een verzorgingstehuis </t>
        </r>
      </text>
    </comment>
    <comment ref="G195" authorId="0">
      <text>
        <r>
          <rPr>
            <b/>
            <sz val="9"/>
            <color indexed="81"/>
            <rFont val="Tahoma"/>
            <family val="2"/>
          </rPr>
          <t>Ad van Bokhoven:</t>
        </r>
        <r>
          <rPr>
            <sz val="9"/>
            <color indexed="81"/>
            <rFont val="Tahoma"/>
            <family val="2"/>
          </rPr>
          <t xml:space="preserve">
in theater koudevraag zeker aanzienlijk afhankelijk van hoeveelheid bezoekers</t>
        </r>
      </text>
    </comment>
    <comment ref="P195" authorId="0">
      <text>
        <r>
          <rPr>
            <b/>
            <sz val="9"/>
            <color indexed="81"/>
            <rFont val="Tahoma"/>
            <family val="2"/>
          </rPr>
          <t>Ad van Bokhoven:</t>
        </r>
        <r>
          <rPr>
            <sz val="9"/>
            <color indexed="81"/>
            <rFont val="Tahoma"/>
            <family val="2"/>
          </rPr>
          <t xml:space="preserve">
Geen specifierk energieverdeling beschikbaar ingeschat op van een verzorgingstehuis </t>
        </r>
      </text>
    </comment>
    <comment ref="F207" authorId="0">
      <text>
        <r>
          <rPr>
            <b/>
            <sz val="9"/>
            <color indexed="81"/>
            <rFont val="Tahoma"/>
            <family val="2"/>
          </rPr>
          <t>Ad van Bokhoven:</t>
        </r>
        <r>
          <rPr>
            <sz val="9"/>
            <color indexed="81"/>
            <rFont val="Tahoma"/>
            <family val="2"/>
          </rPr>
          <t xml:space="preserve">
ruimteverwarming en ook groot gedeelte warmtapwater
</t>
        </r>
      </text>
    </comment>
    <comment ref="G207" authorId="0">
      <text>
        <r>
          <rPr>
            <b/>
            <sz val="9"/>
            <color indexed="81"/>
            <rFont val="Tahoma"/>
            <family val="2"/>
          </rPr>
          <t>Ad van Bokhoven:</t>
        </r>
        <r>
          <rPr>
            <sz val="9"/>
            <color indexed="81"/>
            <rFont val="Tahoma"/>
            <family val="2"/>
          </rPr>
          <t xml:space="preserve">
in sportaccomodatie is koudevraag zeker aanzienlijk afhankelijk van hoeveelheid bezoekers</t>
        </r>
      </text>
    </comment>
    <comment ref="P207" authorId="0">
      <text>
        <r>
          <rPr>
            <b/>
            <sz val="9"/>
            <color indexed="81"/>
            <rFont val="Tahoma"/>
            <family val="2"/>
          </rPr>
          <t>Ad van Bokhoven:</t>
        </r>
        <r>
          <rPr>
            <sz val="9"/>
            <color indexed="81"/>
            <rFont val="Tahoma"/>
            <family val="2"/>
          </rPr>
          <t xml:space="preserve">
Volgens energieverdeling meijer geen koelvraag voor sporthallen, fitnesscentra hebben echter wel degelijk een forse koelvraag in de bepaling koelvraag is uitgegaan van een fitnesscentrum in de getallen van ECN is alles op één hoop gegooid</t>
        </r>
      </text>
    </comment>
    <comment ref="F219" authorId="0">
      <text>
        <r>
          <rPr>
            <b/>
            <sz val="9"/>
            <color indexed="81"/>
            <rFont val="Tahoma"/>
            <family val="2"/>
          </rPr>
          <t>Ad van Bokhoven:</t>
        </r>
        <r>
          <rPr>
            <sz val="9"/>
            <color indexed="81"/>
            <rFont val="Tahoma"/>
            <family val="2"/>
          </rPr>
          <t xml:space="preserve">
ruimteverwarming van kantine en het overige deel warmtapwater</t>
        </r>
      </text>
    </comment>
    <comment ref="E231" authorId="0">
      <text>
        <r>
          <rPr>
            <b/>
            <sz val="9"/>
            <color indexed="81"/>
            <rFont val="Tahoma"/>
            <family val="2"/>
          </rPr>
          <t>Ad van Bokhoven:</t>
        </r>
        <r>
          <rPr>
            <sz val="9"/>
            <color indexed="81"/>
            <rFont val="Tahoma"/>
            <family val="2"/>
          </rPr>
          <t xml:space="preserve">
nagenoeg allemaal warmtapwater</t>
        </r>
      </text>
    </comment>
    <comment ref="F231" authorId="0">
      <text>
        <r>
          <rPr>
            <b/>
            <sz val="9"/>
            <color indexed="81"/>
            <rFont val="Tahoma"/>
            <family val="2"/>
          </rPr>
          <t>Ad van Bokhoven:</t>
        </r>
        <r>
          <rPr>
            <sz val="9"/>
            <color indexed="81"/>
            <rFont val="Tahoma"/>
            <family val="2"/>
          </rPr>
          <t xml:space="preserve">
warmtapwater</t>
        </r>
      </text>
    </comment>
    <comment ref="E243" authorId="0">
      <text>
        <r>
          <rPr>
            <b/>
            <sz val="9"/>
            <color indexed="81"/>
            <rFont val="Tahoma"/>
            <family val="2"/>
          </rPr>
          <t>Ad van Bokhoven:</t>
        </r>
        <r>
          <rPr>
            <sz val="9"/>
            <color indexed="81"/>
            <rFont val="Tahoma"/>
            <family val="2"/>
          </rPr>
          <t xml:space="preserve">
nagenoeg allemaal warmtapwater</t>
        </r>
      </text>
    </comment>
    <comment ref="G243" authorId="0">
      <text>
        <r>
          <rPr>
            <b/>
            <sz val="9"/>
            <color indexed="81"/>
            <rFont val="Tahoma"/>
            <family val="2"/>
          </rPr>
          <t>Ad van Bokhoven:</t>
        </r>
        <r>
          <rPr>
            <sz val="9"/>
            <color indexed="81"/>
            <rFont val="Tahoma"/>
            <family val="2"/>
          </rPr>
          <t xml:space="preserve">
De koelvraagpercentage is ingeschat hier is geen energieverdeling voor beschikbaar
een deel van de elektra is voor deaanwezig apparaten en het ander deel voor koeling
</t>
        </r>
      </text>
    </comment>
    <comment ref="E255" authorId="0">
      <text>
        <r>
          <rPr>
            <b/>
            <sz val="9"/>
            <color indexed="81"/>
            <rFont val="Tahoma"/>
            <family val="2"/>
          </rPr>
          <t>Ad van Bokhoven:</t>
        </r>
        <r>
          <rPr>
            <sz val="9"/>
            <color indexed="81"/>
            <rFont val="Tahoma"/>
            <family val="2"/>
          </rPr>
          <t xml:space="preserve">
</t>
        </r>
      </text>
    </comment>
    <comment ref="F255" authorId="0">
      <text>
        <r>
          <rPr>
            <b/>
            <sz val="9"/>
            <color indexed="81"/>
            <rFont val="Tahoma"/>
            <family val="2"/>
          </rPr>
          <t>Ad van Bokhoven:</t>
        </r>
        <r>
          <rPr>
            <sz val="9"/>
            <color indexed="81"/>
            <rFont val="Tahoma"/>
            <family val="2"/>
          </rPr>
          <t xml:space="preserve">
ruimteverwarming 
</t>
        </r>
      </text>
    </comment>
    <comment ref="E267" authorId="0">
      <text>
        <r>
          <rPr>
            <b/>
            <sz val="9"/>
            <color indexed="81"/>
            <rFont val="Tahoma"/>
            <family val="2"/>
          </rPr>
          <t>Ad van Bokhoven:</t>
        </r>
        <r>
          <rPr>
            <sz val="9"/>
            <color indexed="81"/>
            <rFont val="Tahoma"/>
            <family val="2"/>
          </rPr>
          <t xml:space="preserve">
</t>
        </r>
      </text>
    </comment>
    <comment ref="F267" authorId="0">
      <text>
        <r>
          <rPr>
            <b/>
            <sz val="9"/>
            <color indexed="81"/>
            <rFont val="Tahoma"/>
            <family val="2"/>
          </rPr>
          <t>Ad van Bokhoven:</t>
        </r>
        <r>
          <rPr>
            <sz val="9"/>
            <color indexed="81"/>
            <rFont val="Tahoma"/>
            <family val="2"/>
          </rPr>
          <t xml:space="preserve">
ruimteverwarming 
</t>
        </r>
      </text>
    </comment>
    <comment ref="E279" authorId="0">
      <text>
        <r>
          <rPr>
            <b/>
            <sz val="9"/>
            <color indexed="81"/>
            <rFont val="Tahoma"/>
            <family val="2"/>
          </rPr>
          <t>Ad van Bokhoven:</t>
        </r>
        <r>
          <rPr>
            <sz val="9"/>
            <color indexed="81"/>
            <rFont val="Tahoma"/>
            <family val="2"/>
          </rPr>
          <t xml:space="preserve">
</t>
        </r>
      </text>
    </comment>
    <comment ref="F279" authorId="0">
      <text>
        <r>
          <rPr>
            <b/>
            <sz val="9"/>
            <color indexed="81"/>
            <rFont val="Tahoma"/>
            <family val="2"/>
          </rPr>
          <t>Ad van Bokhoven:</t>
        </r>
        <r>
          <rPr>
            <sz val="9"/>
            <color indexed="81"/>
            <rFont val="Tahoma"/>
            <family val="2"/>
          </rPr>
          <t xml:space="preserve">
ruimteverwarming 
</t>
        </r>
      </text>
    </comment>
    <comment ref="E291" authorId="0">
      <text>
        <r>
          <rPr>
            <b/>
            <sz val="9"/>
            <color indexed="81"/>
            <rFont val="Tahoma"/>
            <family val="2"/>
          </rPr>
          <t>Ad van Bokhoven:</t>
        </r>
        <r>
          <rPr>
            <sz val="9"/>
            <color indexed="81"/>
            <rFont val="Tahoma"/>
            <family val="2"/>
          </rPr>
          <t xml:space="preserve">
</t>
        </r>
      </text>
    </comment>
    <comment ref="F291" authorId="0">
      <text>
        <r>
          <rPr>
            <b/>
            <sz val="9"/>
            <color indexed="81"/>
            <rFont val="Tahoma"/>
            <family val="2"/>
          </rPr>
          <t>Ad van Bokhoven:</t>
        </r>
        <r>
          <rPr>
            <sz val="9"/>
            <color indexed="81"/>
            <rFont val="Tahoma"/>
            <family val="2"/>
          </rPr>
          <t xml:space="preserve">
ruimteverwarming 
</t>
        </r>
      </text>
    </comment>
    <comment ref="K291" authorId="0">
      <text>
        <r>
          <rPr>
            <b/>
            <sz val="9"/>
            <color indexed="81"/>
            <rFont val="Tahoma"/>
            <family val="2"/>
          </rPr>
          <t>Ad van Bokhoven:</t>
        </r>
        <r>
          <rPr>
            <sz val="9"/>
            <color indexed="81"/>
            <rFont val="Tahoma"/>
            <family val="2"/>
          </rPr>
          <t xml:space="preserve">
Op basis van elektra i.p.v. gas
</t>
        </r>
      </text>
    </comment>
    <comment ref="L305" authorId="0">
      <text>
        <r>
          <rPr>
            <b/>
            <sz val="9"/>
            <color indexed="81"/>
            <rFont val="Tahoma"/>
            <family val="2"/>
          </rPr>
          <t>Ad van Bokhoven:</t>
        </r>
        <r>
          <rPr>
            <sz val="9"/>
            <color indexed="81"/>
            <rFont val="Tahoma"/>
            <family val="2"/>
          </rPr>
          <t xml:space="preserve">
Berekende vollasturen op basis van de warmtevraag en ingeschatte benodigde vermogen
</t>
        </r>
      </text>
    </comment>
    <comment ref="M305" authorId="1">
      <text>
        <r>
          <rPr>
            <b/>
            <sz val="9"/>
            <color indexed="81"/>
            <rFont val="Tahoma"/>
            <family val="2"/>
          </rPr>
          <t>Marette Zwamborn:</t>
        </r>
        <r>
          <rPr>
            <sz val="9"/>
            <color indexed="81"/>
            <rFont val="Tahoma"/>
            <family val="2"/>
          </rPr>
          <t xml:space="preserve">
Bepaald op basis van uren in een half jaar, maal % elektra voor gebouwkoeling (bij hoger % ook hoger aantal voollasturen)
</t>
        </r>
      </text>
    </comment>
  </commentList>
</comments>
</file>

<file path=xl/sharedStrings.xml><?xml version="1.0" encoding="utf-8"?>
<sst xmlns="http://schemas.openxmlformats.org/spreadsheetml/2006/main" count="1703" uniqueCount="517">
  <si>
    <t>kWpiek</t>
  </si>
  <si>
    <t>kWgemiddeld</t>
  </si>
  <si>
    <t>Dagprofiel</t>
  </si>
  <si>
    <t>Jaarprofiel (seizoensgebondeheid)</t>
  </si>
  <si>
    <t>Warmtapwater</t>
  </si>
  <si>
    <t>ja</t>
  </si>
  <si>
    <t>Biomassaketel</t>
  </si>
  <si>
    <t>Gemiddeld vermogen (kW)</t>
  </si>
  <si>
    <t>vraaggestuurd</t>
  </si>
  <si>
    <t xml:space="preserve">Dagprofiel </t>
  </si>
  <si>
    <t>Duurzame propositie</t>
  </si>
  <si>
    <t>Gewenste temperatuur (⁰C)</t>
  </si>
  <si>
    <t>Ruimte warmtevraag</t>
  </si>
  <si>
    <t>Ruimte koelvraag</t>
  </si>
  <si>
    <t>MBO/HBO/ universiteit</t>
  </si>
  <si>
    <t>Branche en/of rubriek</t>
  </si>
  <si>
    <t>Gebouwtype</t>
  </si>
  <si>
    <t>Kantoor</t>
  </si>
  <si>
    <t>Bestaand afgifte systeem</t>
  </si>
  <si>
    <t>Luchtbehandelingskast</t>
  </si>
  <si>
    <t>klimaatplafond</t>
  </si>
  <si>
    <t>Vloerverwarming</t>
  </si>
  <si>
    <t>Laag temperatuur afgiftesysteem</t>
  </si>
  <si>
    <t>Hoog temperatuur afgiftesysteem</t>
  </si>
  <si>
    <t>Branche</t>
  </si>
  <si>
    <t>Agrarisch</t>
  </si>
  <si>
    <t>Radiatoren HT</t>
  </si>
  <si>
    <t>Wandverwarming</t>
  </si>
  <si>
    <t>Beschrijving project</t>
  </si>
  <si>
    <t>Toegepaste duurzame propositie</t>
  </si>
  <si>
    <t>Lucht water warmtepomp</t>
  </si>
  <si>
    <t>Zonnecollector</t>
  </si>
  <si>
    <t>Hoge temperatuur warmtepomp</t>
  </si>
  <si>
    <t>Warmtenet</t>
  </si>
  <si>
    <t>Lucht lucht warmtepomp</t>
  </si>
  <si>
    <t>Bestaande warmte opwekker</t>
  </si>
  <si>
    <t>Oude situatie</t>
  </si>
  <si>
    <t>Bestaande koude opwekker</t>
  </si>
  <si>
    <t>Cv-ketel</t>
  </si>
  <si>
    <t>Elektrische boiler</t>
  </si>
  <si>
    <t>Stoomketel</t>
  </si>
  <si>
    <t>Warmte Kracht Koppeling</t>
  </si>
  <si>
    <t>Koelmachine</t>
  </si>
  <si>
    <t>Splitunit</t>
  </si>
  <si>
    <t>anders</t>
  </si>
  <si>
    <t>Nieuwe situatie</t>
  </si>
  <si>
    <t>Type</t>
  </si>
  <si>
    <t>Vermogen(kW)</t>
  </si>
  <si>
    <t>Gegevens verbruik</t>
  </si>
  <si>
    <t>Format aan te leveren voorbeelden succesvol toegepaste duurzame proposities</t>
  </si>
  <si>
    <t>100% piekvermogen</t>
  </si>
  <si>
    <t>90% piekvermogen</t>
  </si>
  <si>
    <t>80% piekvermogen</t>
  </si>
  <si>
    <t>70% piekvermogen</t>
  </si>
  <si>
    <t>60% piekvermogen</t>
  </si>
  <si>
    <t>50% piekvermogen</t>
  </si>
  <si>
    <t>40% piekvermogen</t>
  </si>
  <si>
    <t>30% piekvermogen</t>
  </si>
  <si>
    <t>20% piekvermogen</t>
  </si>
  <si>
    <t>10% piekvermogen</t>
  </si>
  <si>
    <t>Gebruikersoppervlak (m2)</t>
  </si>
  <si>
    <t>Ouderdom van het pand (periode)</t>
  </si>
  <si>
    <t>Bouwjaar pand (Periode)</t>
  </si>
  <si>
    <t>voor 1975</t>
  </si>
  <si>
    <t>1975 - 1987</t>
  </si>
  <si>
    <t>1988 - 1991</t>
  </si>
  <si>
    <t>vanaf 2015</t>
  </si>
  <si>
    <t>1992 - 2014</t>
  </si>
  <si>
    <t>0 - 500</t>
  </si>
  <si>
    <t>500 - 1.000</t>
  </si>
  <si>
    <t xml:space="preserve">1.000 - 2.000 </t>
  </si>
  <si>
    <t>2.000 - 5.000</t>
  </si>
  <si>
    <t>5.000 - 10.000</t>
  </si>
  <si>
    <t>10.000 - 20.000</t>
  </si>
  <si>
    <t>&gt; 20.000</t>
  </si>
  <si>
    <t xml:space="preserve">Winkel </t>
  </si>
  <si>
    <t xml:space="preserve">Kantoor </t>
  </si>
  <si>
    <t>Gewenste temperatuur niveaus</t>
  </si>
  <si>
    <t>10 - 15</t>
  </si>
  <si>
    <t>15 - 20</t>
  </si>
  <si>
    <t>20 - 25</t>
  </si>
  <si>
    <t>25 - 35</t>
  </si>
  <si>
    <t>35 - 45</t>
  </si>
  <si>
    <t>45 - 55</t>
  </si>
  <si>
    <t>55 - 60</t>
  </si>
  <si>
    <t>60 - 85</t>
  </si>
  <si>
    <t>&gt; 85</t>
  </si>
  <si>
    <t>0 - 5</t>
  </si>
  <si>
    <t>5 - 10</t>
  </si>
  <si>
    <t>Jaarprofiel (seizoensgebondenheid)</t>
  </si>
  <si>
    <t>Dagprofiel warmtap water</t>
  </si>
  <si>
    <t>Selecteer een optie</t>
  </si>
  <si>
    <t>24-uur continu</t>
  </si>
  <si>
    <t>12-uur continu</t>
  </si>
  <si>
    <t>Dagprofiel ruimte verwarming</t>
  </si>
  <si>
    <t>5.00uur - 22.00uur</t>
  </si>
  <si>
    <t>7.00uur - 21.00uur</t>
  </si>
  <si>
    <t>7.00 uur - 18.00 uur</t>
  </si>
  <si>
    <t>Opmerkingen</t>
  </si>
  <si>
    <t>18 - 22</t>
  </si>
  <si>
    <t>Invullen</t>
  </si>
  <si>
    <t>Seizoensgebonden</t>
  </si>
  <si>
    <t>nee</t>
  </si>
  <si>
    <t>Isolatie mogelijkheden</t>
  </si>
  <si>
    <t>Droge koeler</t>
  </si>
  <si>
    <t>Open bronnen opslag monobron</t>
  </si>
  <si>
    <t xml:space="preserve">Open bronnen recirculatie monobron </t>
  </si>
  <si>
    <t>water water warmtepomp</t>
  </si>
  <si>
    <t>Elektrische (na-) verwarming</t>
  </si>
  <si>
    <t>CV-ketel (conventioneel)</t>
  </si>
  <si>
    <t>Open bronnen opslag doublet BES</t>
  </si>
  <si>
    <t>Open bronnen recirculatie doublet BES</t>
  </si>
  <si>
    <t>Laag temperatuur warmtenet</t>
  </si>
  <si>
    <t>Eenheid energiekosten</t>
  </si>
  <si>
    <t>Gigajoule (GJ)</t>
  </si>
  <si>
    <t>per Gigajoule (GJ)</t>
  </si>
  <si>
    <t>per Nm3 aardgas</t>
  </si>
  <si>
    <t>Invullen prijs per eenheid</t>
  </si>
  <si>
    <t>Selecteer eenheid</t>
  </si>
  <si>
    <t>Toelichting duurzame propositie</t>
  </si>
  <si>
    <t>Detailhandel</t>
  </si>
  <si>
    <t>Horeca</t>
  </si>
  <si>
    <t>Cultuur</t>
  </si>
  <si>
    <t>Sport</t>
  </si>
  <si>
    <t>Bedrijfshal</t>
  </si>
  <si>
    <t>Zorgsector</t>
  </si>
  <si>
    <t>Onderwijs</t>
  </si>
  <si>
    <t>Winkel zonder koeling</t>
  </si>
  <si>
    <t>Supermarkt</t>
  </si>
  <si>
    <t xml:space="preserve">Café/restaurant </t>
  </si>
  <si>
    <t>Hotel</t>
  </si>
  <si>
    <t>Vakantiepark</t>
  </si>
  <si>
    <t>Sauna</t>
  </si>
  <si>
    <t>Museum</t>
  </si>
  <si>
    <t>Theater</t>
  </si>
  <si>
    <t>Sportaccommodatie binnen</t>
  </si>
  <si>
    <t>Sportaccommodatie buiten</t>
  </si>
  <si>
    <t>Zwembad</t>
  </si>
  <si>
    <t>Datacenter</t>
  </si>
  <si>
    <t>Garage/showroom</t>
  </si>
  <si>
    <t>Autoschadeherstelbedrijf</t>
  </si>
  <si>
    <t>Groothandel met koeling</t>
  </si>
  <si>
    <t>Groothandel zonder koeling</t>
  </si>
  <si>
    <t>Ziekenhuis</t>
  </si>
  <si>
    <t>Tehuis met overnachting</t>
  </si>
  <si>
    <t>Opvang zonder overnachting</t>
  </si>
  <si>
    <t>Medische (groeps)praktijk</t>
  </si>
  <si>
    <t>Basisschool</t>
  </si>
  <si>
    <t>Voortgezet onderwijs</t>
  </si>
  <si>
    <t>Melkveehouderij</t>
  </si>
  <si>
    <t>Pluimveehouderij eieren</t>
  </si>
  <si>
    <t>Pluimveehouderij vleeskip</t>
  </si>
  <si>
    <t>Geitenhouderij</t>
  </si>
  <si>
    <t>Varkenshouderij</t>
  </si>
  <si>
    <t xml:space="preserve">Gesloten lussen horizontaal BES  </t>
  </si>
  <si>
    <t xml:space="preserve">Gesloten lussen verticaal BES  </t>
  </si>
  <si>
    <t>Anders</t>
  </si>
  <si>
    <t>Jaarlijkse energievraag</t>
  </si>
  <si>
    <t>Eenheid Energieverbuik</t>
  </si>
  <si>
    <t>Nm3 aardgas</t>
  </si>
  <si>
    <t>per kWh (elektrisch)</t>
  </si>
  <si>
    <t>Naam van gerealiseerde project</t>
  </si>
  <si>
    <t>Toelichting op de spreadsheet</t>
  </si>
  <si>
    <t>Kosten toegepaste duurzame propositie</t>
  </si>
  <si>
    <t xml:space="preserve">Opmerkingen </t>
  </si>
  <si>
    <t>Bestaande warmte opwekker 1</t>
  </si>
  <si>
    <t>Bestaande warmte opwekker 2 (optioneel)</t>
  </si>
  <si>
    <t>Bestaande koude opwekker 1</t>
  </si>
  <si>
    <t>Bestaande koude opwekker 2 (optioneel)</t>
  </si>
  <si>
    <t>Niet van toepassing</t>
  </si>
  <si>
    <t>Bestaand afgiftesysteem 1</t>
  </si>
  <si>
    <t>Bestaand afgiftesysteem 2 (optioneel)</t>
  </si>
  <si>
    <t>Jaarlijkse energievraag (kWh)</t>
  </si>
  <si>
    <t>Zijn er na-isolerende maatregelen genomen?</t>
  </si>
  <si>
    <t>Zijn er mogelijkheden voor isolerende maatregelen?</t>
  </si>
  <si>
    <t>Geïnstalleerd vermogen (kW)</t>
  </si>
  <si>
    <t xml:space="preserve">Gebruiksprofiel </t>
  </si>
  <si>
    <t xml:space="preserve">Jaarlijkse energievraag </t>
  </si>
  <si>
    <t>Eenheid energie</t>
  </si>
  <si>
    <t xml:space="preserve">kWh </t>
  </si>
  <si>
    <t>Gewenste ruimte temperatuur (⁰C)</t>
  </si>
  <si>
    <t>Energiebesparing tapwater per jaar (%)</t>
  </si>
  <si>
    <t>Energiebesparing ruimteverwarming per jaar (%)</t>
  </si>
  <si>
    <t>Energiebesparing ruimtekoeling per jaar (%)</t>
  </si>
  <si>
    <r>
      <t xml:space="preserve">De </t>
    </r>
    <r>
      <rPr>
        <b/>
        <i/>
        <sz val="11"/>
        <color theme="1"/>
        <rFont val="Calibri"/>
        <family val="2"/>
        <scheme val="minor"/>
      </rPr>
      <t>invulvelden direct onder het figuur</t>
    </r>
    <r>
      <rPr>
        <sz val="11"/>
        <color theme="1"/>
        <rFont val="Calibri"/>
        <family val="2"/>
        <scheme val="minor"/>
      </rPr>
      <t xml:space="preserve"> zijn bedoeld om zoveel mogelijk te weten te komen over het type gebruik, de kenmerken van het gebouw en de klimaatinstallatie in de oude situatie. </t>
    </r>
  </si>
  <si>
    <t>Energieprijs warmte opwekker ruimteverwarming 1</t>
  </si>
  <si>
    <t>Energieprijs warmte opwekker ruimteverwarming 2</t>
  </si>
  <si>
    <t>Energieprijs koude opwekker ruimtekoeling 1</t>
  </si>
  <si>
    <t>Energieprijs Koude opwekker ruimtekoeling 2</t>
  </si>
  <si>
    <t>duurzame voorziening 1</t>
  </si>
  <si>
    <t>duurzame voorziening 2</t>
  </si>
  <si>
    <t>duurzame voorziening 3</t>
  </si>
  <si>
    <t>duurzame voorziening 4</t>
  </si>
  <si>
    <t>duurzame voorziening 5</t>
  </si>
  <si>
    <t xml:space="preserve">extra voorziening </t>
  </si>
  <si>
    <t>Initiële investeringskosten duurzame voorziening 1 (€)</t>
  </si>
  <si>
    <t>Totale initiële investeringskosten (€)</t>
  </si>
  <si>
    <t>Initiële investeringskosten duurzame voorziening 2 (€)</t>
  </si>
  <si>
    <t>Initiële investeringskosten duurzame voorziening 3 (€)</t>
  </si>
  <si>
    <t>Initiële investeringskosten duurzame voorziening 4 (€)</t>
  </si>
  <si>
    <t>Initiële investeringskosten duurzame voorziening 5 (€)</t>
  </si>
  <si>
    <t>Energiebesparing ten opzichte van oude situatie</t>
  </si>
  <si>
    <t>Totale beheer en onderhoudskosten per jaar(€)</t>
  </si>
  <si>
    <t>Onderhoudskosten duurzame voorziening 4 per jaar(€)</t>
  </si>
  <si>
    <t>Onderhoudskosten duurzame voorziening 5 per jaar(€)</t>
  </si>
  <si>
    <t>Initiële investeringskosten extra voorziening (€)</t>
  </si>
  <si>
    <t>Onderhoudskosten extra voorziening  per jaar (€)</t>
  </si>
  <si>
    <t>Onderhoudskosten duurzame voorziening 1 per jaar (€)</t>
  </si>
  <si>
    <t>Onderhoudskosten duurzame voorziening 2 per jaar (€)</t>
  </si>
  <si>
    <t>Onderhoudskosten duurzame voorziening 3 per jaar (€)</t>
  </si>
  <si>
    <t>Elektrische boilers</t>
  </si>
  <si>
    <t>MWh</t>
  </si>
  <si>
    <t>100 m3/uur</t>
  </si>
  <si>
    <r>
      <t xml:space="preserve">Het </t>
    </r>
    <r>
      <rPr>
        <b/>
        <i/>
        <sz val="11"/>
        <color theme="1"/>
        <rFont val="Calibri"/>
        <family val="2"/>
        <scheme val="minor"/>
      </rPr>
      <t>doel</t>
    </r>
    <r>
      <rPr>
        <sz val="11"/>
        <color theme="1"/>
        <rFont val="Calibri"/>
        <family val="2"/>
        <scheme val="minor"/>
      </rPr>
      <t xml:space="preserve"> van de spreadsheet is om zoveel mogelijk te weten te komen over succesvol gerealiseerde projecten waarbij één of een combinatie van duurzame technieken is geïnstalleerd. Hierbij ligt de focus op renovatieprojecten, maar voorbeelden van nieuwbouwprojecten kunnen eveneens worden ingevoerd. </t>
    </r>
  </si>
  <si>
    <r>
      <t xml:space="preserve">De </t>
    </r>
    <r>
      <rPr>
        <b/>
        <sz val="11"/>
        <color theme="1"/>
        <rFont val="Calibri"/>
        <family val="2"/>
        <scheme val="minor"/>
      </rPr>
      <t>scope</t>
    </r>
    <r>
      <rPr>
        <sz val="11"/>
        <color theme="1"/>
        <rFont val="Calibri"/>
        <family val="2"/>
        <scheme val="minor"/>
      </rPr>
      <t xml:space="preserve"> van de toegepaste technieken voor duurzame warmteopwekking is aangegeven in onderstaand figuur. Alle mogelijke combinaties van technieken voor de duurzame opwekking van warm tapwater en ruimte verwarming kunnen worden ingevoerd.</t>
    </r>
  </si>
  <si>
    <r>
      <t xml:space="preserve">De </t>
    </r>
    <r>
      <rPr>
        <b/>
        <i/>
        <sz val="11"/>
        <color theme="1"/>
        <rFont val="Calibri"/>
        <family val="2"/>
        <scheme val="minor"/>
      </rPr>
      <t>invulvelden</t>
    </r>
    <r>
      <rPr>
        <b/>
        <i/>
        <sz val="11"/>
        <color theme="1"/>
        <rFont val="Calibri"/>
        <family val="2"/>
        <scheme val="minor"/>
      </rPr>
      <t>over de nieuwe situatie</t>
    </r>
    <r>
      <rPr>
        <sz val="11"/>
        <color theme="1"/>
        <rFont val="Calibri"/>
        <family val="2"/>
        <scheme val="minor"/>
      </rPr>
      <t xml:space="preserve">gaan in op de toegepaste duurzame propositie. We zijn benieuwd naar de toegepaste duurzame propositie, de totale kosten en de te verwachten energiebesparing ten opzichte van de aangegeven oude situatie  </t>
    </r>
  </si>
  <si>
    <r>
      <t xml:space="preserve">De </t>
    </r>
    <r>
      <rPr>
        <b/>
        <i/>
        <sz val="11"/>
        <color theme="1"/>
        <rFont val="Calibri"/>
        <family val="2"/>
        <scheme val="minor"/>
      </rPr>
      <t>Spelregels</t>
    </r>
    <r>
      <rPr>
        <sz val="11"/>
        <color theme="1"/>
        <rFont val="Calibri"/>
        <family val="2"/>
        <scheme val="minor"/>
      </rPr>
      <t>: per aan te leveren succesvol uitgevoerde business case dient deze spreadsheet te worden ingevuld en te worden voorzien van goed fotomateriaal. De gegevens worden mogelijk gebruikt in de marketingcampagne ter inspiratie van anderen en leveren daarmee voor uw bedrijf 'gratis' publiciteit op vergelijkbaar met www.duurzamewarmte.nl. Probeer per project zoveel mogelijk gevraagde gegevens in te vullen (geel gearceerde velden) en tenminste de velden die groen gearceerd zijn. In de meeste invulvelden is een selectie uit verschillende opties mogelijk. De overige velden zijn vrij invulbaar.                                                                                                                                                                                                                                                                                   Mocht u vragen hebben bij het invullen dan kunt u contact opnemen met de heer A. van Bokhoven (T: 033-422 13 60, E:avb@kwa.nl) van KWA Bedrijfsadviseurs B.V.</t>
    </r>
  </si>
  <si>
    <t>Gewenste watertemperatuur ten behoeve van sanitaire voorzieningen en zwembad</t>
  </si>
  <si>
    <t>Een open bodemenergiesysteem inclusief warmtepomp voor verwarming en passieve koeling, gecombineerd met een droge koeler om te kunnen balanceren.</t>
  </si>
  <si>
    <t>Geïnstalleerd vermogen (kW of m3/uur)</t>
  </si>
  <si>
    <r>
      <rPr>
        <sz val="11"/>
        <color theme="1"/>
        <rFont val="Calibri"/>
        <family val="2"/>
        <scheme val="minor"/>
      </rPr>
      <t>Vollast draaiuren warmte opwekker</t>
    </r>
    <r>
      <rPr>
        <i/>
        <sz val="11"/>
        <color theme="1"/>
        <rFont val="Calibri"/>
        <family val="2"/>
        <scheme val="minor"/>
      </rPr>
      <t xml:space="preserve"> --&gt;                                                       </t>
    </r>
    <r>
      <rPr>
        <i/>
        <sz val="9"/>
        <color rgb="FFFF0000"/>
        <rFont val="Calibri"/>
        <family val="2"/>
        <scheme val="minor"/>
      </rPr>
      <t>= Totale energieverbruik (kWh)/geïnstalleerd vermogen (kW)</t>
    </r>
  </si>
  <si>
    <r>
      <rPr>
        <sz val="11"/>
        <color theme="1"/>
        <rFont val="Calibri"/>
        <family val="2"/>
        <scheme val="minor"/>
      </rPr>
      <t xml:space="preserve">Vollast draaiuren koude opwekker </t>
    </r>
    <r>
      <rPr>
        <i/>
        <sz val="11"/>
        <color theme="1"/>
        <rFont val="Calibri"/>
        <family val="2"/>
        <scheme val="minor"/>
      </rPr>
      <t xml:space="preserve">--&gt;                                                          </t>
    </r>
    <r>
      <rPr>
        <i/>
        <sz val="9"/>
        <color rgb="FFFF0000"/>
        <rFont val="Calibri"/>
        <family val="2"/>
        <scheme val="minor"/>
      </rPr>
      <t>= Totale energieverbruik (kWh)/geïnstalleerd vermogen (kW)</t>
    </r>
  </si>
  <si>
    <r>
      <t xml:space="preserve">Gewenste temperatuur warmtapwater (⁰C)                                              </t>
    </r>
    <r>
      <rPr>
        <i/>
        <sz val="9"/>
        <color rgb="FFFF0000"/>
        <rFont val="Calibri"/>
        <family val="2"/>
        <scheme val="minor"/>
      </rPr>
      <t>Let op: geef aan wat de gewenste temperatuur moet zijn van het te gebruiken water. Ten behoeve van Legionellapreventie is de eis 1x per week 20 min. verwarmen tot 65 ⁰C.</t>
    </r>
  </si>
  <si>
    <r>
      <t xml:space="preserve">Kosten levering brandstof per jaar (€)                                                                      </t>
    </r>
    <r>
      <rPr>
        <sz val="9"/>
        <color rgb="FFFF0000"/>
        <rFont val="Calibri"/>
        <family val="2"/>
        <scheme val="minor"/>
      </rPr>
      <t>Let op: hier wordt bedoeld (houtpallets, houtblokken, biogas, grijze stroom)</t>
    </r>
  </si>
  <si>
    <r>
      <t xml:space="preserve">Kosten levering brandstof per jaar(€)                                                        </t>
    </r>
    <r>
      <rPr>
        <sz val="9"/>
        <color rgb="FFFF0000"/>
        <rFont val="Calibri"/>
        <family val="2"/>
        <scheme val="minor"/>
      </rPr>
      <t>Let op: hier wordt bedoeld (houtpallets, houtblokken, biogas, grijze stroom)</t>
    </r>
  </si>
  <si>
    <r>
      <rPr>
        <sz val="11"/>
        <color theme="1"/>
        <rFont val="Calibri"/>
        <family val="2"/>
        <scheme val="minor"/>
      </rPr>
      <t>Vollast draaiuren warmte opwekker</t>
    </r>
    <r>
      <rPr>
        <i/>
        <sz val="11"/>
        <color theme="1"/>
        <rFont val="Calibri"/>
        <family val="2"/>
        <scheme val="minor"/>
      </rPr>
      <t xml:space="preserve"> --&gt;                                        </t>
    </r>
    <r>
      <rPr>
        <i/>
        <sz val="9"/>
        <color rgb="FFFF0000"/>
        <rFont val="Calibri"/>
        <family val="2"/>
        <scheme val="minor"/>
      </rPr>
      <t>= Totale energieverbruik (kWh)/geïnstalleerd vermogen (kW)</t>
    </r>
  </si>
  <si>
    <r>
      <rPr>
        <sz val="11"/>
        <color theme="1"/>
        <rFont val="Calibri"/>
        <family val="2"/>
        <scheme val="minor"/>
      </rPr>
      <t xml:space="preserve">Vollast draaiuren koude opwekker </t>
    </r>
    <r>
      <rPr>
        <i/>
        <sz val="11"/>
        <color theme="1"/>
        <rFont val="Calibri"/>
        <family val="2"/>
        <scheme val="minor"/>
      </rPr>
      <t xml:space="preserve">--&gt;                                           </t>
    </r>
    <r>
      <rPr>
        <i/>
        <sz val="9"/>
        <color rgb="FFFF0000"/>
        <rFont val="Calibri"/>
        <family val="2"/>
        <scheme val="minor"/>
      </rPr>
      <t>= Totale energieverbruik (kWh)/geïnstalleerd vermogen (kW)</t>
    </r>
  </si>
  <si>
    <r>
      <t xml:space="preserve">Gewenste temperatuur warmtapwater (⁰C)                                </t>
    </r>
    <r>
      <rPr>
        <i/>
        <sz val="9"/>
        <color rgb="FFFF0000"/>
        <rFont val="Calibri"/>
        <family val="2"/>
        <scheme val="minor"/>
      </rPr>
      <t xml:space="preserve">Let op: geef aan wat de gewenste temperatuur moet zijn van het te gebruiken water. Ten behoeve van Legionellapreventie is de eis 1x per week 20 min. verwarmen tot 65 ⁰C. Deze wordt buiten beschouwing gelaten. </t>
    </r>
  </si>
  <si>
    <r>
      <t xml:space="preserve">De </t>
    </r>
    <r>
      <rPr>
        <b/>
        <i/>
        <sz val="11"/>
        <color theme="1"/>
        <rFont val="Calibri"/>
        <family val="2"/>
        <scheme val="minor"/>
      </rPr>
      <t>Spelregels</t>
    </r>
    <r>
      <rPr>
        <sz val="11"/>
        <color theme="1"/>
        <rFont val="Calibri"/>
        <family val="2"/>
        <scheme val="minor"/>
      </rPr>
      <t>: per aan te leveren succesvol uitgevoerde business case dient deze spreadsheet te worden ingevuld en te worden voorzien van goed fotomateriaal. Probeer per project zoveel mogelijk gevraagde gegevens in te vullen (geel gearceerde velden) en tenminste de velden die groen gearceerd zijn. In de meeste invulvelden is een selectie uit verschillende opties mogelijk. De overige velden zijn vrij invulbaar.                                                                                                                                                                                                                                                                                   Mocht u vragen hebben bij het invullen dan kunt u contact opnemen met de heer A. van Bokhoven (T: 033-422 13 60, E:avb@kwa.nl) van KWA Bedrijfsadviseurs B.V.</t>
    </r>
  </si>
  <si>
    <r>
      <t xml:space="preserve">Het </t>
    </r>
    <r>
      <rPr>
        <b/>
        <i/>
        <sz val="11"/>
        <color theme="1"/>
        <rFont val="Calibri"/>
        <family val="2"/>
        <scheme val="minor"/>
      </rPr>
      <t>doel</t>
    </r>
    <r>
      <rPr>
        <sz val="11"/>
        <color theme="1"/>
        <rFont val="Calibri"/>
        <family val="2"/>
        <scheme val="minor"/>
      </rPr>
      <t xml:space="preserve"> van de spreadsheet is om zoveel mogelijk te weten te komen over succesvol gerealiseerde projecten in de MKB waarbij één of een combinatie van duurzame technieken is geïnstalleerd. Hierbij ligt de focus op renovatieprojecten, maar voorbeelden van nieuwbouwprojecten kunnen eveneens worden ingevoerd. De gegevens worden mogelijk gebruikt in de marketingcampagne ter inspiratie van andere MKB-bedrijven en leveren daarmee voor uw bedrijf 'gratis' publiciteit op vergelijkbaar met www.duurzamewarmte.nl.</t>
    </r>
  </si>
  <si>
    <t>kantoor</t>
  </si>
  <si>
    <t>zorgsector</t>
  </si>
  <si>
    <t>tehuis met overnachting</t>
  </si>
  <si>
    <t>medische (groeps)praktijk</t>
  </si>
  <si>
    <t>onderwijs</t>
  </si>
  <si>
    <t>basisschool</t>
  </si>
  <si>
    <t>voortgezet onderwijs</t>
  </si>
  <si>
    <t>detailhandel</t>
  </si>
  <si>
    <t>supermarkt</t>
  </si>
  <si>
    <t>winkel zonder koeling</t>
  </si>
  <si>
    <t>horeca</t>
  </si>
  <si>
    <t xml:space="preserve">café/restaurant </t>
  </si>
  <si>
    <t>hotel</t>
  </si>
  <si>
    <t>vakantiepark</t>
  </si>
  <si>
    <t>sauna</t>
  </si>
  <si>
    <t>cultuur</t>
  </si>
  <si>
    <t>museum</t>
  </si>
  <si>
    <t>theater</t>
  </si>
  <si>
    <t>sport</t>
  </si>
  <si>
    <t>sportaccommodatie binnen</t>
  </si>
  <si>
    <t>sportaccommodatie buiten</t>
  </si>
  <si>
    <t>zwembad</t>
  </si>
  <si>
    <t>bedrijfshal</t>
  </si>
  <si>
    <t>datacenter</t>
  </si>
  <si>
    <t>garage/showroom</t>
  </si>
  <si>
    <t>autoschadeherstelbedrijf</t>
  </si>
  <si>
    <t>groothandel met koeling</t>
  </si>
  <si>
    <t>groothandel zonder koeling</t>
  </si>
  <si>
    <t>kantoor &lt; 500 m2</t>
  </si>
  <si>
    <t>kantoor &lt; 1000 m2</t>
  </si>
  <si>
    <t>kantoor &lt; 2000 m2</t>
  </si>
  <si>
    <t>kantoor &lt; 5000 m2</t>
  </si>
  <si>
    <t>kantoor &lt; 10000 m2</t>
  </si>
  <si>
    <t>kantoor &lt; 20000 m2</t>
  </si>
  <si>
    <t>alles tot en met 1976</t>
  </si>
  <si>
    <t>van 1977 tot en met 1989</t>
  </si>
  <si>
    <t>van 1990 tot en met 1993</t>
  </si>
  <si>
    <t>van 1994 tot en met 2016</t>
  </si>
  <si>
    <t>Subsidie (€)</t>
  </si>
  <si>
    <t>Propositie 1</t>
  </si>
  <si>
    <t>Propositie 2</t>
  </si>
  <si>
    <t>Propositie 3</t>
  </si>
  <si>
    <t>Propositie 4</t>
  </si>
  <si>
    <t>Propositie 5</t>
  </si>
  <si>
    <t>Propositie 6</t>
  </si>
  <si>
    <t>Propositie 7</t>
  </si>
  <si>
    <t>Propositie 8</t>
  </si>
  <si>
    <t>Propositie 9</t>
  </si>
  <si>
    <t>Propositie 10</t>
  </si>
  <si>
    <t>Propositie 11</t>
  </si>
  <si>
    <t>Propositie 13</t>
  </si>
  <si>
    <t>Aardwarmtekorf</t>
  </si>
  <si>
    <t>Bodemenergie</t>
  </si>
  <si>
    <t>Warm tapwater boiler (zon)</t>
  </si>
  <si>
    <t>Warm tapwater boiler (elektrisch)</t>
  </si>
  <si>
    <t>Warm tapwater boiler (warmtepomp)</t>
  </si>
  <si>
    <t>kantoor &lt; 50000 m2</t>
  </si>
  <si>
    <t xml:space="preserve"> Koudevraag (MWh) (geschat)</t>
  </si>
  <si>
    <t>Kantoor = 609 m2</t>
  </si>
  <si>
    <t>Ziekehuis = 3339 m2</t>
  </si>
  <si>
    <t>Benodigd vermogen verwarming (kW)</t>
  </si>
  <si>
    <t>tehuis zonder overnachting</t>
  </si>
  <si>
    <t>Tehuis m Ov = 1346 m2</t>
  </si>
  <si>
    <t>Medische praktijk = 348 m2</t>
  </si>
  <si>
    <t>Tehuis Z Ov = 909 m2</t>
  </si>
  <si>
    <t>Basisschool= 1496.8 m2</t>
  </si>
  <si>
    <t>Voortgezet Onderwijs= 5584.8 m2</t>
  </si>
  <si>
    <t>MBO/HBO/uni = 5922 m2</t>
  </si>
  <si>
    <t>Supermarkt = 675 m2</t>
  </si>
  <si>
    <t>Winkel zonder koeling = 420 m2</t>
  </si>
  <si>
    <t>café/restaurant = 236 m2</t>
  </si>
  <si>
    <t>hotel = 1387 m2</t>
  </si>
  <si>
    <t>vakantiepark = 516 m2</t>
  </si>
  <si>
    <t>sauna = 508 m2</t>
  </si>
  <si>
    <t>museum = 703 m2</t>
  </si>
  <si>
    <t>Theater = 2213 m2</t>
  </si>
  <si>
    <t>Sportaccomodatie Bin = 1021 m2</t>
  </si>
  <si>
    <t>Sportaccomodatie Bui = 723 m2</t>
  </si>
  <si>
    <t>Zwembad = 2517 m2</t>
  </si>
  <si>
    <t>datacenter = 5762 m2</t>
  </si>
  <si>
    <t>autoschadeherstelbedrijf = 754 m2</t>
  </si>
  <si>
    <t>Garage/showroom = 684 m2</t>
  </si>
  <si>
    <t>Groothandel met koeling = 2987 m2</t>
  </si>
  <si>
    <t>Groothandel zonder koeling = 3002 m2</t>
  </si>
  <si>
    <t>Propositie 16</t>
  </si>
  <si>
    <t>Propositie 17</t>
  </si>
  <si>
    <t>Zonnecollectoren</t>
  </si>
  <si>
    <t>Restwarmte koelmachine</t>
  </si>
  <si>
    <t>kW</t>
  </si>
  <si>
    <t>m3/uur</t>
  </si>
  <si>
    <t>Glastuinbouw</t>
  </si>
  <si>
    <t>Groentebedrijven</t>
  </si>
  <si>
    <t>Snijbloemenbedrijven</t>
  </si>
  <si>
    <t>Bron agrimate en rapport"Inventarisatie van markttoepassingen van biomassaketels en bio-wkk"</t>
  </si>
  <si>
    <t>Pot- en perkplantenbedrijven</t>
  </si>
  <si>
    <t>Pluimveehouderij slachtkuikens</t>
  </si>
  <si>
    <t xml:space="preserve">Gem. Warmtevraag (MWh) </t>
  </si>
  <si>
    <t>Gem. benodigd vermogen verwarming (kW)</t>
  </si>
  <si>
    <t>Type gebruiker</t>
  </si>
  <si>
    <t>Aantal bedrijven in NL</t>
  </si>
  <si>
    <t>Vollast uren</t>
  </si>
  <si>
    <t>Varkenshouderij Zeugenopfok</t>
  </si>
  <si>
    <t xml:space="preserve">Hybride lucht water warmtepomp </t>
  </si>
  <si>
    <t>Toepasbaarheid twijfelachtig</t>
  </si>
  <si>
    <t>GO (m2)</t>
  </si>
  <si>
    <t>nvt</t>
  </si>
  <si>
    <t>Referentie</t>
  </si>
  <si>
    <t>Koude vraag groter dan warmtevraag</t>
  </si>
  <si>
    <t>Energie verdeling elektra voor gebouwkoeling (%) Meijer</t>
  </si>
  <si>
    <t>SPF WP</t>
  </si>
  <si>
    <t>SPF Balans</t>
  </si>
  <si>
    <t>Niet toegestaan</t>
  </si>
  <si>
    <t>Factor energieverlies aardgas</t>
  </si>
  <si>
    <t>Factor energieverlies elektra</t>
  </si>
  <si>
    <t>Rekenfactoren</t>
  </si>
  <si>
    <t>SPF BP</t>
  </si>
  <si>
    <t>Propositie 18</t>
  </si>
  <si>
    <t>Brandstof koelmachine</t>
  </si>
  <si>
    <t>COP koelmachine</t>
  </si>
  <si>
    <t>Koelmachine (conventioneel)</t>
  </si>
  <si>
    <t>Propositie 12</t>
  </si>
  <si>
    <t>Inzet lucht water warmtepomp</t>
  </si>
  <si>
    <t>Propositie 14</t>
  </si>
  <si>
    <t>Open bronnen opslag doublet MTO</t>
  </si>
  <si>
    <t>Factor energieverlies biomassa shreds</t>
  </si>
  <si>
    <t>aandeel PVT thermisch en elektra</t>
  </si>
  <si>
    <t xml:space="preserve">aandeel PVT thermisch </t>
  </si>
  <si>
    <t>aandeel PVT elektra</t>
  </si>
  <si>
    <t>Biomassaketel Shreds</t>
  </si>
  <si>
    <t xml:space="preserve">Biomassaketel Snippers </t>
  </si>
  <si>
    <t>Biomassaketel pellets A1</t>
  </si>
  <si>
    <t>Biomassaketel pellets A2</t>
  </si>
  <si>
    <t>Biomassaketels en pelletkachels</t>
  </si>
  <si>
    <t>Palletkachel Pellets A1</t>
  </si>
  <si>
    <t>Factor energieverlies biomassa pellets A1 + A2</t>
  </si>
  <si>
    <t>Factor energieverlies biomassa snippers</t>
  </si>
  <si>
    <t>Propositie 15</t>
  </si>
  <si>
    <t>Elektra
kWh / m2 GO</t>
  </si>
  <si>
    <t>#</t>
  </si>
  <si>
    <t xml:space="preserve">SPF / CPF waarde gebouw warmte+koude </t>
  </si>
  <si>
    <t>Brandstof aardgas
CV-ketel 
(MWh)</t>
  </si>
  <si>
    <t>Brandstof elektra 
(MWh)</t>
  </si>
  <si>
    <t>Initiële kosten
(euro)</t>
  </si>
  <si>
    <t>Techniek 1</t>
  </si>
  <si>
    <t>Techniek 2</t>
  </si>
  <si>
    <t>Techniek 3</t>
  </si>
  <si>
    <t>Techniek 4</t>
  </si>
  <si>
    <r>
      <t xml:space="preserve">Te balanseren warmte of </t>
    </r>
    <r>
      <rPr>
        <b/>
        <sz val="11"/>
        <color rgb="FF0070C0"/>
        <rFont val="Calibri"/>
        <family val="2"/>
        <scheme val="minor"/>
      </rPr>
      <t xml:space="preserve">koude
</t>
    </r>
    <r>
      <rPr>
        <b/>
        <sz val="11"/>
        <rFont val="Calibri"/>
        <family val="2"/>
        <scheme val="minor"/>
      </rPr>
      <t>(MWh)</t>
    </r>
  </si>
  <si>
    <t>Aanname max vermogen (kW)</t>
  </si>
  <si>
    <t>Warmte-
levering
duurzaam
(MWh)</t>
  </si>
  <si>
    <t>Koude-
levering
duurzaam
(MWh)</t>
  </si>
  <si>
    <t>Brandstof elektra totaal
(MWh)</t>
  </si>
  <si>
    <t>Bespaarde brandstof (MWh
per 1000 euro investering)</t>
  </si>
  <si>
    <t>Water water warmtepomp</t>
  </si>
  <si>
    <t>Initiële kosten
(euro/kW)</t>
  </si>
  <si>
    <t>Propositie 0:
Referentie</t>
  </si>
  <si>
    <t>Totale warmtevraag  (MWh)</t>
  </si>
  <si>
    <t xml:space="preserve">Totale koudevraag (MWh) </t>
  </si>
  <si>
    <t>Gasverbruik
(m3/m2 GO)</t>
  </si>
  <si>
    <t>Warm tapwater (% van totale warmtevraag)</t>
  </si>
  <si>
    <r>
      <t xml:space="preserve">Warmtevraag minus koudevraag (MWh)
</t>
    </r>
    <r>
      <rPr>
        <b/>
        <sz val="11"/>
        <color rgb="FF0070C0"/>
        <rFont val="Calibri"/>
        <family val="2"/>
        <scheme val="minor"/>
      </rPr>
      <t>negatief = grotere koudevraag</t>
    </r>
  </si>
  <si>
    <t>Basisgegevens</t>
  </si>
  <si>
    <t>Berekening per propositie</t>
  </si>
  <si>
    <t>Aanname max vermogen BES (kW)</t>
  </si>
  <si>
    <t>Aanname max koudeoverschot</t>
  </si>
  <si>
    <t>Bijdrage collector aan tapwater</t>
  </si>
  <si>
    <t>PW_BE
(kW)</t>
  </si>
  <si>
    <t xml:space="preserve">Kosten </t>
  </si>
  <si>
    <t>opmerking</t>
  </si>
  <si>
    <t>Opgenomen formules berekening kosten</t>
  </si>
  <si>
    <t>Let op prijs te berekenen op basis van m3/uur. In de technologiematrix eerst broncapaciteit berekenen door het vermogen te delen door 6.96</t>
  </si>
  <si>
    <t>Dit is de waarde voor de SDE+</t>
  </si>
  <si>
    <t>waarde volgens de sde+</t>
  </si>
  <si>
    <t>Zelf bepaald</t>
  </si>
  <si>
    <t>De gemiddelde prijs voor een vlakke plaat zonnecollector ligt rond de € 750 per kW (exclusief installatiekosten). Een gemiddeld paneel heeft een vermogen van ongeveer 0,7 kW/m2 wat 2 GJ/m2oplevert. De prijs van een compleet zonneboiler systeem, 3 zonnecollectoren (totaal 7,5 m2, 5,25 kW) en een vat van 300 liter ligt rond de € 4.000 (exclusief installatie). voor een boiler vat tussen de 120 en 300 liter betaal je rond de 1800 tot 2500 euro</t>
  </si>
  <si>
    <t>Initiele kosten basis (euro)</t>
  </si>
  <si>
    <t>Besparing 
(MWh per 
1000 euro investering)</t>
  </si>
  <si>
    <t>Benodigd vermogen koeling
(kW)</t>
  </si>
  <si>
    <t>Vollasturen koeling (uur)</t>
  </si>
  <si>
    <t>zie ref</t>
  </si>
  <si>
    <t>Kosten WP</t>
  </si>
  <si>
    <t>Kosten balans</t>
  </si>
  <si>
    <t>Kosten BES</t>
  </si>
  <si>
    <t>Kosten piek</t>
  </si>
  <si>
    <t>P_KM
(kW)</t>
  </si>
  <si>
    <t>zie prop 2</t>
  </si>
  <si>
    <t>zie 1</t>
  </si>
  <si>
    <t>Kosten BES bij grotere vermogens
(ln-functie)</t>
  </si>
  <si>
    <t>P_KM (kW)</t>
  </si>
  <si>
    <t>P_CV
(kW)</t>
  </si>
  <si>
    <t>Initiele kosten BE (euro)</t>
  </si>
  <si>
    <t>Initiële kosten totaal
(euro)</t>
  </si>
  <si>
    <t>%</t>
  </si>
  <si>
    <t>Toepasbaarheid lijkt rendabel 100% duurzaam</t>
  </si>
  <si>
    <t xml:space="preserve">Toepasbaarheid lijkt rendabel  i.c.m. conventionele techniek </t>
  </si>
  <si>
    <t>Kosten Droge Koeler</t>
  </si>
  <si>
    <t>vollast uren DK</t>
  </si>
  <si>
    <t>vollast uren ZC</t>
  </si>
  <si>
    <t>Kosten in matrix</t>
  </si>
  <si>
    <t>Kosten BES bij P&lt;100 kW</t>
  </si>
  <si>
    <t>Kosten Zonnecollector</t>
  </si>
  <si>
    <t>P_WP</t>
  </si>
  <si>
    <t>P_CV</t>
  </si>
  <si>
    <t>P_KM</t>
  </si>
  <si>
    <t>Brandstof BIOM_P-ketel 
(MWh)</t>
  </si>
  <si>
    <t>liter</t>
  </si>
  <si>
    <t>Boilervat (liters)</t>
  </si>
  <si>
    <t>P_ZonC</t>
  </si>
  <si>
    <t>Brandstof biomassa Pellet</t>
  </si>
  <si>
    <t>P_biom_pA2</t>
  </si>
  <si>
    <t>P_biom_Shred</t>
  </si>
  <si>
    <t>Brandstof biomassa shreds</t>
  </si>
  <si>
    <t>Brandstof biomassa snippers</t>
  </si>
  <si>
    <t>P_biom_Pellets</t>
  </si>
  <si>
    <t>Vollasturen
verwarming + tapwater
(uur)</t>
  </si>
  <si>
    <t>Vollasturen warm tapwater (uur)</t>
  </si>
  <si>
    <t>Vermogen zonnecollector</t>
  </si>
  <si>
    <t>kW/m2</t>
  </si>
  <si>
    <t>Aantal benodigde collectoren (m2)</t>
  </si>
  <si>
    <t>SPF ZC</t>
  </si>
  <si>
    <t>Kosten Boilervat per liter</t>
  </si>
  <si>
    <t>Initiële kosten basis</t>
  </si>
  <si>
    <t>Bijdrag PVT aan verwarming</t>
  </si>
  <si>
    <t>Aantal benodigde collectoren voor tapwater (m2)</t>
  </si>
  <si>
    <t>Aantal benodigde collectoren voor verwarming m2</t>
  </si>
  <si>
    <t>P_PVT (kW)</t>
  </si>
  <si>
    <t>P_CV (kW)</t>
  </si>
  <si>
    <t>Vermogen PVT  elektra (Wpiek)</t>
  </si>
  <si>
    <t>Rendement PVT elektra</t>
  </si>
  <si>
    <t>totaal benodigde PVT collectoren (m2)</t>
  </si>
  <si>
    <t>Opbrengst zonnecollector verwarming GJ/m2</t>
  </si>
  <si>
    <t>Vermogen ZC tapwater (kW/m2)</t>
  </si>
  <si>
    <t>Kosten PVT</t>
  </si>
  <si>
    <t>T-factor</t>
  </si>
  <si>
    <t xml:space="preserve">T-factor </t>
  </si>
  <si>
    <t>Zeer kansrijk</t>
  </si>
  <si>
    <t>Kansrijk</t>
  </si>
  <si>
    <t>Niet kansrijk</t>
  </si>
  <si>
    <t xml:space="preserve">Matig kansrijk </t>
  </si>
  <si>
    <t>Legenda T-factor</t>
  </si>
  <si>
    <r>
      <t xml:space="preserve">Te balanceren warmte of </t>
    </r>
    <r>
      <rPr>
        <b/>
        <sz val="11"/>
        <color rgb="FF0070C0"/>
        <rFont val="Calibri"/>
        <family val="2"/>
        <scheme val="minor"/>
      </rPr>
      <t xml:space="preserve">koude
</t>
    </r>
    <r>
      <rPr>
        <b/>
        <sz val="11"/>
        <rFont val="Calibri"/>
        <family val="2"/>
        <scheme val="minor"/>
      </rPr>
      <t>(MWh)</t>
    </r>
  </si>
  <si>
    <t>P_WP (kW)</t>
  </si>
  <si>
    <t>P_BIOK (kW)</t>
  </si>
  <si>
    <t>Warm tapwater (% van totale warmtevraag) Meijer</t>
  </si>
  <si>
    <t>Legenda Expert Judgement</t>
  </si>
  <si>
    <t>Aanvullende legenda Expert Judgement Bodemenergie</t>
  </si>
  <si>
    <t>Niet toepasbaar</t>
  </si>
  <si>
    <t xml:space="preserve">Toelichting op het gebruik van de "Technologiematrix" </t>
  </si>
  <si>
    <t>Rijksdienst voor Ondernemend Nederland (hierna RVO) heeft KWA Bedrijfsadviseurs B.V. (hierna KWA) opdracht verstrekt tot het opstellen van de zogenaamde Technologiematrix. Bij deze Technologiematrix hoort een uitgebreide rapportage met de naam ´Onderbouwing Technologiematrix toepassingsmogelijkheden duurzame proposities in de bestaande gebouwde omgeving´ en kenmerk 3707880DR01, eveneens opgesteld door KWA Bedrijfsadviseurs in maart 2018. Voor de achtergronden, doelen en resultaten van de opdracht wordt verwezen naar deze rapportage.</t>
  </si>
  <si>
    <t>Projectnummer</t>
  </si>
  <si>
    <t>Datum</t>
  </si>
  <si>
    <t>Interpretatie en gebruik Technologiematrix</t>
  </si>
  <si>
    <t>Relatienummer</t>
  </si>
  <si>
    <t xml:space="preserve">De Technologiematrix is gebaseerd op een theoretische exercitie, waarbij diverse aannamen zijn gedaan. Daarmee impliceert de Technologiematrix niet om volledig te zijn en kunnen er geen enkele rechten aan worden ontleend. </t>
  </si>
  <si>
    <t>ADVISEUR</t>
  </si>
  <si>
    <t>Drs. A.J. (Ad) van Bokhoven</t>
  </si>
  <si>
    <t>In de Technologiematrix wordt op basis van het energieverbruik en gebruikersprofiel van een bepaald type eindgebruiker binnen het MKB, inzicht gegeven in de toepassingsmogelijkheden van duurzame proposities ten behoeve van warmtapwater, gebouwverwarming en gebouwkoeling. De Technologiematrix geeft daarmee inzicht in de kansen voor toepassing van de verschillende technieken bij de onderzochte eindgebruikers en maakt inzichtelijk welke eindgebruikers het best gebaat zijn, bij toepassing van welke propositie.</t>
  </si>
  <si>
    <t>OPDRACHTGEVER</t>
  </si>
  <si>
    <t>Of een bepaalde propositie kostentechnisch en energetisch kansrijk is, hangt sterk af van veel factoren die per geval sterk kunnen verschillen. Te denken valt aan het werkelijke energieverbruik en gebruikersprofiel, de locatie van het object en de bestaande eigenschappen van het object, zoals het afgiftesysteem de mate van isolatie, de beschikbaarheid aan brandstof, etc. Zo is de bestaande bebouwde omgeving vaak niet uitgerust met lage temperatuurafgiftesystemen en hiervoor mogelijk ook niet geschikt te maken. Welke exacte eigenschappen een bepaald pand heeft, is afhankelijk van het bouwjaar en de investeringen die zijn gedaan in zowel de klimaatinstallatie als isolatiewaarde van de thermische schil. Om dergelijke panden te verduurzamen en volledig en efficiënt te kunnen laten functioneren op kosteneffectieve en duurzame klimaatinstallaties, is sowieso een maatwerkplan nodig per gebouw. In dit plan kan worden vastgelegd op welke natuurlijke investeringsmomenten er maatregelen worden doorgevoerd, om uiteindelijk te komen tot een duurzame opwekker voor warmte en koude.</t>
  </si>
  <si>
    <t>Desalniettemin, levert de theoretische exercitie met behulp van de Technologiematrix en de gemaakte keuzen, voldoende inzicht in de kansen voor toepassing van duurzame alternatieven voor de opwekking van warmte en koude in diverse marktsegmenten. Verder wordt duidelijk bij welk gebruikersprofiel, welke propositie energetisch gezien het meest kansrijk is om toe te passen. Op basis hiervan kan per propositie een gerichte marketingcampagne worden ontwikkeld die het beste aansluit bij een type eindgebruiker. Daarnaast geeft de Technologiematrix inzichten in de wijze waarop de klimaatdoelstellingen voor de bestaande bebouwde omgeving, met de beschikbare duurzame technieken, gerealiseerd zouden kunnen worden. De Technologiematrix is goed bruikbaar als discussietool in de verdere uitwerkingen van de te kiezen strategie om de bestaande bebouwde omgeving te verduurzamen en de CO2-uitstoot richting de atmosfeer te verminderen.</t>
  </si>
  <si>
    <r>
      <rPr>
        <b/>
        <sz val="11"/>
        <color theme="1"/>
        <rFont val="Calibri"/>
        <family val="2"/>
        <scheme val="minor"/>
      </rPr>
      <t xml:space="preserve">Rijksdienst voor Ondernemend Nederland </t>
    </r>
    <r>
      <rPr>
        <sz val="11"/>
        <color theme="1"/>
        <rFont val="Calibri"/>
        <family val="2"/>
        <scheme val="minor"/>
      </rPr>
      <t xml:space="preserve">                              T.a.v. de heer W. Wienk                                                     Postbus 965, 6040 AZ Roermond</t>
    </r>
  </si>
  <si>
    <t>avb@kwa.nl</t>
  </si>
  <si>
    <t>033 422 13 60</t>
  </si>
  <si>
    <t>Warmtepompsystemen</t>
  </si>
  <si>
    <t>P_ZC</t>
  </si>
  <si>
    <t xml:space="preserve">Aantal m2 collectoren </t>
  </si>
  <si>
    <t>Opbrengst zonnecollector tapwater GJ/m2</t>
  </si>
  <si>
    <t>aantal m2 zonnecollector</t>
  </si>
  <si>
    <t>Benodigd vermogen verwarming specifiek (kW)</t>
  </si>
  <si>
    <t>Gebouwfunctie gemiddeld specifiek vermogen</t>
  </si>
  <si>
    <t>(W/m3)</t>
  </si>
  <si>
    <t>Ruimte hoogte (m)</t>
  </si>
  <si>
    <t>Tehuis zonder overnachting</t>
  </si>
  <si>
    <t>Kalver-mesterijen</t>
  </si>
  <si>
    <t>Pluimveehou-derij slachtkuikens</t>
  </si>
  <si>
    <t>Varkenshou-derij Zeugenopfok</t>
  </si>
  <si>
    <t>Groente-bedrijven</t>
  </si>
  <si>
    <t>autoschade-herstelbedrijf</t>
  </si>
  <si>
    <t>sportaccom-modatie binnen</t>
  </si>
  <si>
    <t>sportaccom-modatie buiten</t>
  </si>
  <si>
    <t>Propositie 19</t>
  </si>
  <si>
    <t xml:space="preserve">Melkveehouderij + Kalvermesterijen </t>
  </si>
  <si>
    <r>
      <rPr>
        <b/>
        <sz val="11"/>
        <color theme="1"/>
        <rFont val="Calibri"/>
        <family val="2"/>
        <scheme val="minor"/>
      </rPr>
      <t xml:space="preserve">Benutting restwarmte </t>
    </r>
    <r>
      <rPr>
        <sz val="11"/>
        <color theme="1"/>
        <rFont val="Calibri"/>
        <family val="2"/>
        <scheme val="minor"/>
      </rPr>
      <t>supermarkt</t>
    </r>
  </si>
  <si>
    <t>?</t>
  </si>
  <si>
    <t>Melkveehouderij + kalvermesterij *</t>
  </si>
  <si>
    <t>*koelvraag = warmtevraag aanname</t>
  </si>
  <si>
    <t>Aanpassing koelmachine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</si>
</sst>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 #,##0.00;[Red]&quot;€&quot;\ \-#,##0.00"/>
    <numFmt numFmtId="43" formatCode="_ * #,##0.00_ ;_ * \-#,##0.00_ ;_ * &quot;-&quot;??_ ;_ @_ "/>
    <numFmt numFmtId="164" formatCode="&quot;€&quot;\ #,##0.00"/>
    <numFmt numFmtId="165" formatCode="0.0"/>
    <numFmt numFmtId="166" formatCode="0.0%"/>
    <numFmt numFmtId="167" formatCode="0.0000000"/>
    <numFmt numFmtId="168" formatCode="_ * #,##0_ ;_ * \-#,##0_ ;_ * &quot;-&quot;??_ ;_ @_ "/>
    <numFmt numFmtId="169" formatCode="&quot;€&quot;\ #,##0"/>
  </numFmts>
  <fonts count="21" x14ac:knownFonts="1">
    <font>
      <sz val="11"/>
      <color theme="1"/>
      <name val="Calibri"/>
      <family val="2"/>
      <scheme val="minor"/>
    </font>
    <font>
      <b/>
      <sz val="11"/>
      <color theme="1"/>
      <name val="Calibri"/>
      <family val="2"/>
      <scheme val="minor"/>
    </font>
    <font>
      <b/>
      <sz val="10"/>
      <color rgb="FF000000"/>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sz val="11"/>
      <name val="Calibri"/>
      <family val="2"/>
      <scheme val="minor"/>
    </font>
    <font>
      <b/>
      <sz val="22"/>
      <color theme="1"/>
      <name val="Calibri"/>
      <family val="2"/>
      <scheme val="minor"/>
    </font>
    <font>
      <sz val="9"/>
      <color rgb="FFFF0000"/>
      <name val="Calibri"/>
      <family val="2"/>
      <scheme val="minor"/>
    </font>
    <font>
      <i/>
      <sz val="9"/>
      <color rgb="FFFF0000"/>
      <name val="Calibri"/>
      <family val="2"/>
      <scheme val="minor"/>
    </font>
    <font>
      <sz val="9"/>
      <color indexed="81"/>
      <name val="Tahoma"/>
      <family val="2"/>
    </font>
    <font>
      <b/>
      <sz val="9"/>
      <color indexed="81"/>
      <name val="Tahoma"/>
      <family val="2"/>
    </font>
    <font>
      <sz val="14"/>
      <color theme="1"/>
      <name val="Calibri"/>
      <family val="2"/>
      <scheme val="minor"/>
    </font>
    <font>
      <sz val="10"/>
      <name val="Arial"/>
      <family val="2"/>
    </font>
    <font>
      <b/>
      <sz val="16"/>
      <color theme="1"/>
      <name val="Calibri"/>
      <family val="2"/>
      <scheme val="minor"/>
    </font>
    <font>
      <sz val="11"/>
      <color rgb="FF000000"/>
      <name val="Calibri"/>
      <family val="2"/>
      <scheme val="minor"/>
    </font>
    <font>
      <b/>
      <sz val="11"/>
      <color rgb="FF0070C0"/>
      <name val="Calibri"/>
      <family val="2"/>
      <scheme val="minor"/>
    </font>
    <font>
      <b/>
      <sz val="11"/>
      <name val="Calibri"/>
      <family val="2"/>
      <scheme val="minor"/>
    </font>
    <font>
      <sz val="11"/>
      <color theme="1"/>
      <name val="Calibri"/>
      <family val="2"/>
      <scheme val="minor"/>
    </font>
    <font>
      <sz val="10"/>
      <color rgb="FF000000"/>
      <name val="Arial"/>
      <family val="2"/>
    </font>
    <font>
      <u/>
      <sz val="11"/>
      <color theme="10"/>
      <name val="Calibri"/>
      <family val="2"/>
      <scheme val="minor"/>
    </font>
  </fonts>
  <fills count="2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66FF33"/>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7AA69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9966FF"/>
        <bgColor indexed="64"/>
      </patternFill>
    </fill>
    <fill>
      <patternFill patternType="solid">
        <fgColor theme="3" tint="0.59999389629810485"/>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tted">
        <color auto="1"/>
      </bottom>
      <diagonal/>
    </border>
    <border>
      <left style="thin">
        <color auto="1"/>
      </left>
      <right style="thin">
        <color auto="1"/>
      </right>
      <top/>
      <bottom style="dotted">
        <color auto="1"/>
      </bottom>
      <diagonal/>
    </border>
    <border>
      <left/>
      <right style="thin">
        <color indexed="64"/>
      </right>
      <top/>
      <bottom style="dotted">
        <color auto="1"/>
      </bottom>
      <diagonal/>
    </border>
    <border>
      <left style="thin">
        <color indexed="64"/>
      </left>
      <right/>
      <top/>
      <bottom style="dotted">
        <color auto="1"/>
      </bottom>
      <diagonal/>
    </border>
    <border>
      <left/>
      <right/>
      <top style="dotted">
        <color auto="1"/>
      </top>
      <bottom/>
      <diagonal/>
    </border>
    <border>
      <left style="thin">
        <color auto="1"/>
      </left>
      <right style="thin">
        <color auto="1"/>
      </right>
      <top style="dotted">
        <color auto="1"/>
      </top>
      <bottom/>
      <diagonal/>
    </border>
    <border>
      <left/>
      <right style="thin">
        <color indexed="64"/>
      </right>
      <top style="dotted">
        <color auto="1"/>
      </top>
      <bottom/>
      <diagonal/>
    </border>
    <border>
      <left style="thin">
        <color indexed="64"/>
      </left>
      <right/>
      <top style="dotted">
        <color auto="1"/>
      </top>
      <bottom/>
      <diagonal/>
    </border>
  </borders>
  <cellStyleXfs count="5">
    <xf numFmtId="0" fontId="0" fillId="0" borderId="0"/>
    <xf numFmtId="0" fontId="13" fillId="0" borderId="0"/>
    <xf numFmtId="9"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cellStyleXfs>
  <cellXfs count="615">
    <xf numFmtId="0" fontId="0" fillId="0" borderId="0" xfId="0"/>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0" fillId="3" borderId="1" xfId="0" applyFill="1" applyBorder="1" applyAlignment="1">
      <alignment vertical="center"/>
    </xf>
    <xf numFmtId="0" fontId="0" fillId="0" borderId="6" xfId="0" applyBorder="1"/>
    <xf numFmtId="0" fontId="0" fillId="0" borderId="8" xfId="0" applyBorder="1"/>
    <xf numFmtId="0" fontId="0" fillId="4" borderId="8" xfId="0" applyFill="1" applyBorder="1"/>
    <xf numFmtId="0" fontId="0" fillId="4" borderId="1" xfId="0" applyFill="1" applyBorder="1"/>
    <xf numFmtId="0" fontId="0" fillId="0" borderId="4" xfId="0" applyBorder="1"/>
    <xf numFmtId="49" fontId="0" fillId="0" borderId="0" xfId="0" applyNumberFormat="1"/>
    <xf numFmtId="0" fontId="0" fillId="4" borderId="11" xfId="0" applyFill="1" applyBorder="1"/>
    <xf numFmtId="0" fontId="0" fillId="0" borderId="13" xfId="0" applyFont="1" applyFill="1" applyBorder="1"/>
    <xf numFmtId="0" fontId="0" fillId="0" borderId="12" xfId="0" applyFont="1" applyFill="1" applyBorder="1"/>
    <xf numFmtId="0" fontId="0" fillId="0" borderId="9" xfId="0" applyFont="1" applyBorder="1"/>
    <xf numFmtId="0" fontId="4" fillId="5" borderId="2" xfId="0" applyFont="1" applyFill="1" applyBorder="1"/>
    <xf numFmtId="0" fontId="0" fillId="5" borderId="4" xfId="0" applyFill="1" applyBorder="1"/>
    <xf numFmtId="0" fontId="0" fillId="5" borderId="1" xfId="0" applyFill="1" applyBorder="1"/>
    <xf numFmtId="0" fontId="4" fillId="5" borderId="1" xfId="0" applyFont="1" applyFill="1" applyBorder="1"/>
    <xf numFmtId="0" fontId="0" fillId="0" borderId="2" xfId="0" applyFill="1" applyBorder="1"/>
    <xf numFmtId="0" fontId="0" fillId="0" borderId="5" xfId="0" applyFill="1" applyBorder="1"/>
    <xf numFmtId="0" fontId="0" fillId="0" borderId="7" xfId="0" applyFill="1" applyBorder="1"/>
    <xf numFmtId="0" fontId="0" fillId="0" borderId="6" xfId="0" applyFill="1" applyBorder="1"/>
    <xf numFmtId="49" fontId="0" fillId="0" borderId="0" xfId="0" applyNumberFormat="1" applyFill="1" applyBorder="1"/>
    <xf numFmtId="0" fontId="4" fillId="6" borderId="10" xfId="0" applyFont="1" applyFill="1" applyBorder="1"/>
    <xf numFmtId="0" fontId="0" fillId="6" borderId="11" xfId="0" applyFill="1" applyBorder="1"/>
    <xf numFmtId="0" fontId="4" fillId="6" borderId="1" xfId="0" applyFont="1" applyFill="1" applyBorder="1"/>
    <xf numFmtId="0" fontId="3" fillId="8" borderId="3" xfId="0" applyFont="1" applyFill="1" applyBorder="1"/>
    <xf numFmtId="0" fontId="3" fillId="8" borderId="4" xfId="0" applyFont="1" applyFill="1" applyBorder="1"/>
    <xf numFmtId="0" fontId="3" fillId="4" borderId="1" xfId="0" applyFont="1" applyFill="1" applyBorder="1"/>
    <xf numFmtId="0" fontId="0" fillId="4" borderId="1" xfId="0" applyFill="1" applyBorder="1" applyAlignment="1">
      <alignment wrapText="1"/>
    </xf>
    <xf numFmtId="0" fontId="0" fillId="9" borderId="11" xfId="0" applyFill="1" applyBorder="1"/>
    <xf numFmtId="0" fontId="3" fillId="9" borderId="11" xfId="0" applyFont="1" applyFill="1" applyBorder="1"/>
    <xf numFmtId="0" fontId="0" fillId="10" borderId="0" xfId="0" applyFill="1"/>
    <xf numFmtId="0" fontId="0" fillId="10" borderId="0" xfId="0" applyFill="1" applyBorder="1"/>
    <xf numFmtId="0" fontId="5" fillId="8" borderId="2" xfId="0" applyFont="1" applyFill="1" applyBorder="1"/>
    <xf numFmtId="0" fontId="5" fillId="7" borderId="1" xfId="0" applyFont="1" applyFill="1" applyBorder="1"/>
    <xf numFmtId="0" fontId="5" fillId="5" borderId="2" xfId="0" applyFont="1" applyFill="1" applyBorder="1"/>
    <xf numFmtId="0" fontId="4" fillId="9" borderId="10" xfId="0" applyFont="1" applyFill="1" applyBorder="1"/>
    <xf numFmtId="0" fontId="0" fillId="4" borderId="1" xfId="0" applyFont="1" applyFill="1" applyBorder="1"/>
    <xf numFmtId="0" fontId="5" fillId="10" borderId="0" xfId="0" applyFont="1" applyFill="1"/>
    <xf numFmtId="0" fontId="0" fillId="0" borderId="12" xfId="0" applyBorder="1"/>
    <xf numFmtId="0" fontId="0" fillId="0" borderId="9" xfId="0" applyBorder="1"/>
    <xf numFmtId="0" fontId="0" fillId="9" borderId="1" xfId="0" applyFill="1" applyBorder="1"/>
    <xf numFmtId="0" fontId="0" fillId="9" borderId="10" xfId="0" applyFill="1" applyBorder="1"/>
    <xf numFmtId="0" fontId="0" fillId="0" borderId="13" xfId="0" applyBorder="1"/>
    <xf numFmtId="0" fontId="5" fillId="9" borderId="10" xfId="0" applyFont="1" applyFill="1" applyBorder="1" applyAlignment="1"/>
    <xf numFmtId="0" fontId="1" fillId="9" borderId="10" xfId="0" applyFont="1" applyFill="1" applyBorder="1" applyAlignment="1">
      <alignment wrapText="1"/>
    </xf>
    <xf numFmtId="0" fontId="7" fillId="10" borderId="0" xfId="0" applyFont="1" applyFill="1"/>
    <xf numFmtId="0" fontId="6" fillId="10" borderId="2" xfId="0" applyFont="1" applyFill="1" applyBorder="1"/>
    <xf numFmtId="0" fontId="0" fillId="10" borderId="3" xfId="0" applyFill="1" applyBorder="1"/>
    <xf numFmtId="0" fontId="0" fillId="10" borderId="4" xfId="0" applyFill="1" applyBorder="1"/>
    <xf numFmtId="0" fontId="0" fillId="10" borderId="5" xfId="0" applyFill="1" applyBorder="1"/>
    <xf numFmtId="0" fontId="0" fillId="10" borderId="6" xfId="0" applyFill="1" applyBorder="1"/>
    <xf numFmtId="0" fontId="0" fillId="10" borderId="7" xfId="0" applyFill="1" applyBorder="1"/>
    <xf numFmtId="0" fontId="0" fillId="10" borderId="15" xfId="0" applyFill="1" applyBorder="1"/>
    <xf numFmtId="0" fontId="0" fillId="10" borderId="8" xfId="0" applyFill="1" applyBorder="1"/>
    <xf numFmtId="0" fontId="0" fillId="10" borderId="2" xfId="0" applyFill="1" applyBorder="1"/>
    <xf numFmtId="0" fontId="3" fillId="10" borderId="6" xfId="0" applyFont="1" applyFill="1" applyBorder="1" applyAlignment="1">
      <alignment wrapText="1"/>
    </xf>
    <xf numFmtId="0" fontId="0" fillId="0" borderId="2" xfId="0" applyFill="1" applyBorder="1" applyAlignment="1">
      <alignment wrapText="1"/>
    </xf>
    <xf numFmtId="0" fontId="3" fillId="0" borderId="1" xfId="0" applyFont="1" applyFill="1" applyBorder="1"/>
    <xf numFmtId="0" fontId="0" fillId="9" borderId="14" xfId="0" applyFill="1" applyBorder="1" applyAlignment="1">
      <alignment wrapText="1"/>
    </xf>
    <xf numFmtId="0" fontId="0" fillId="9" borderId="11" xfId="0" applyFill="1" applyBorder="1" applyAlignment="1">
      <alignment wrapText="1"/>
    </xf>
    <xf numFmtId="0" fontId="0" fillId="9" borderId="14" xfId="0" applyFill="1" applyBorder="1" applyAlignment="1"/>
    <xf numFmtId="0" fontId="0" fillId="9" borderId="11" xfId="0" applyFill="1" applyBorder="1" applyAlignment="1"/>
    <xf numFmtId="0" fontId="3" fillId="9" borderId="13" xfId="0" applyFont="1" applyFill="1" applyBorder="1"/>
    <xf numFmtId="0" fontId="4" fillId="11" borderId="10" xfId="0" applyFont="1" applyFill="1" applyBorder="1"/>
    <xf numFmtId="0" fontId="0" fillId="11" borderId="11" xfId="0" applyFill="1" applyBorder="1"/>
    <xf numFmtId="0" fontId="4" fillId="11" borderId="1" xfId="0" applyFont="1" applyFill="1" applyBorder="1"/>
    <xf numFmtId="0" fontId="1" fillId="9" borderId="12" xfId="0" applyFont="1" applyFill="1" applyBorder="1"/>
    <xf numFmtId="0" fontId="0" fillId="0" borderId="1" xfId="0" applyFill="1" applyBorder="1"/>
    <xf numFmtId="0" fontId="1" fillId="9" borderId="1" xfId="0" applyFont="1" applyFill="1" applyBorder="1"/>
    <xf numFmtId="0" fontId="0" fillId="9" borderId="14" xfId="0" applyFill="1" applyBorder="1"/>
    <xf numFmtId="0" fontId="0" fillId="0" borderId="0" xfId="0" applyBorder="1"/>
    <xf numFmtId="0" fontId="0" fillId="9" borderId="9" xfId="0" applyFill="1" applyBorder="1"/>
    <xf numFmtId="0" fontId="3" fillId="0" borderId="2" xfId="0" applyFont="1" applyFill="1" applyBorder="1"/>
    <xf numFmtId="0" fontId="3" fillId="0" borderId="7" xfId="0" applyFont="1" applyFill="1" applyBorder="1"/>
    <xf numFmtId="0" fontId="0" fillId="0" borderId="9" xfId="0" applyFont="1" applyFill="1" applyBorder="1"/>
    <xf numFmtId="0" fontId="0" fillId="9" borderId="8" xfId="0" applyFill="1" applyBorder="1"/>
    <xf numFmtId="0" fontId="0" fillId="9" borderId="1" xfId="0" applyFont="1" applyFill="1" applyBorder="1"/>
    <xf numFmtId="0" fontId="3" fillId="9" borderId="1" xfId="0" applyFont="1" applyFill="1" applyBorder="1"/>
    <xf numFmtId="0" fontId="3" fillId="9" borderId="9" xfId="0" applyFont="1" applyFill="1" applyBorder="1"/>
    <xf numFmtId="0" fontId="0" fillId="9" borderId="6" xfId="0" applyFill="1" applyBorder="1"/>
    <xf numFmtId="0" fontId="1" fillId="0" borderId="9" xfId="0" applyFont="1" applyFill="1" applyBorder="1"/>
    <xf numFmtId="0" fontId="3" fillId="0" borderId="13" xfId="0" applyFont="1" applyFill="1" applyBorder="1" applyAlignment="1">
      <alignment horizontal="right"/>
    </xf>
    <xf numFmtId="0" fontId="4" fillId="0" borderId="10" xfId="0" applyFont="1" applyFill="1" applyBorder="1"/>
    <xf numFmtId="0" fontId="3" fillId="0" borderId="13" xfId="0" applyFont="1" applyFill="1" applyBorder="1"/>
    <xf numFmtId="0" fontId="3" fillId="0" borderId="9" xfId="0" applyFont="1" applyFill="1" applyBorder="1"/>
    <xf numFmtId="0" fontId="3" fillId="0" borderId="7" xfId="0" applyFont="1" applyFill="1" applyBorder="1" applyAlignment="1">
      <alignment wrapText="1"/>
    </xf>
    <xf numFmtId="0" fontId="1" fillId="0" borderId="1" xfId="0" applyFont="1" applyFill="1" applyBorder="1"/>
    <xf numFmtId="0" fontId="1" fillId="0" borderId="1" xfId="0" applyFont="1" applyFill="1" applyBorder="1" applyAlignment="1">
      <alignment wrapText="1"/>
    </xf>
    <xf numFmtId="8" fontId="0" fillId="9" borderId="1" xfId="0" applyNumberFormat="1" applyFont="1" applyFill="1" applyBorder="1"/>
    <xf numFmtId="0" fontId="0" fillId="0" borderId="6" xfId="0" applyFill="1" applyBorder="1" applyAlignment="1">
      <alignment vertical="top" wrapText="1"/>
    </xf>
    <xf numFmtId="164" fontId="3" fillId="9" borderId="11" xfId="0" applyNumberFormat="1" applyFont="1" applyFill="1" applyBorder="1"/>
    <xf numFmtId="164" fontId="0" fillId="4" borderId="8" xfId="0" applyNumberFormat="1" applyFill="1" applyBorder="1"/>
    <xf numFmtId="164" fontId="0" fillId="4" borderId="11" xfId="0" applyNumberFormat="1" applyFill="1" applyBorder="1"/>
    <xf numFmtId="9" fontId="0" fillId="9" borderId="9" xfId="0" applyNumberFormat="1" applyFill="1" applyBorder="1"/>
    <xf numFmtId="9" fontId="0" fillId="9" borderId="1" xfId="0" applyNumberFormat="1" applyFill="1" applyBorder="1"/>
    <xf numFmtId="0" fontId="5" fillId="9" borderId="10" xfId="0" applyFont="1" applyFill="1" applyBorder="1"/>
    <xf numFmtId="0" fontId="0" fillId="0" borderId="0" xfId="0" applyFill="1"/>
    <xf numFmtId="0" fontId="1" fillId="0" borderId="12" xfId="0" applyFont="1" applyFill="1" applyBorder="1"/>
    <xf numFmtId="0" fontId="0" fillId="0" borderId="5" xfId="0" applyBorder="1"/>
    <xf numFmtId="0" fontId="0" fillId="0" borderId="7" xfId="0" applyBorder="1"/>
    <xf numFmtId="0" fontId="0" fillId="0" borderId="15" xfId="0" applyBorder="1"/>
    <xf numFmtId="0" fontId="0" fillId="0" borderId="3" xfId="0" applyBorder="1"/>
    <xf numFmtId="0" fontId="0" fillId="13" borderId="12" xfId="0" applyFill="1" applyBorder="1"/>
    <xf numFmtId="0" fontId="0" fillId="13" borderId="1" xfId="0" applyFill="1" applyBorder="1"/>
    <xf numFmtId="0" fontId="1" fillId="5" borderId="1" xfId="0" applyFont="1" applyFill="1" applyBorder="1" applyAlignment="1">
      <alignment vertical="top" wrapText="1"/>
    </xf>
    <xf numFmtId="0" fontId="1" fillId="5" borderId="11" xfId="0" applyFont="1" applyFill="1" applyBorder="1" applyAlignment="1">
      <alignment vertical="top" wrapText="1"/>
    </xf>
    <xf numFmtId="164" fontId="0" fillId="0" borderId="0" xfId="0" applyNumberFormat="1"/>
    <xf numFmtId="0" fontId="0" fillId="0" borderId="14" xfId="0" applyBorder="1"/>
    <xf numFmtId="0" fontId="1" fillId="5" borderId="14" xfId="0" applyFont="1" applyFill="1" applyBorder="1" applyAlignment="1">
      <alignment vertical="top" wrapText="1"/>
    </xf>
    <xf numFmtId="0" fontId="0" fillId="0" borderId="12" xfId="0" applyFill="1" applyBorder="1"/>
    <xf numFmtId="0" fontId="0" fillId="3" borderId="0" xfId="0" applyFill="1" applyBorder="1"/>
    <xf numFmtId="0" fontId="0" fillId="3" borderId="14" xfId="0" applyFill="1" applyBorder="1"/>
    <xf numFmtId="166" fontId="0" fillId="0" borderId="6" xfId="0" applyNumberFormat="1" applyBorder="1" applyAlignment="1">
      <alignment horizontal="center" vertical="center"/>
    </xf>
    <xf numFmtId="166" fontId="0" fillId="13" borderId="6" xfId="0" applyNumberFormat="1" applyFill="1" applyBorder="1" applyAlignment="1">
      <alignment horizontal="center" vertical="center"/>
    </xf>
    <xf numFmtId="166" fontId="0" fillId="0" borderId="12" xfId="0" applyNumberFormat="1"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65" fontId="0" fillId="0" borderId="12" xfId="0" applyNumberFormat="1" applyFill="1" applyBorder="1" applyAlignment="1">
      <alignment horizontal="center" vertical="center"/>
    </xf>
    <xf numFmtId="165" fontId="0" fillId="0" borderId="6" xfId="0" applyNumberFormat="1" applyBorder="1" applyAlignment="1">
      <alignment horizontal="center" vertical="center"/>
    </xf>
    <xf numFmtId="0" fontId="0" fillId="0" borderId="15" xfId="0" applyBorder="1" applyAlignment="1">
      <alignment horizontal="center" vertical="center"/>
    </xf>
    <xf numFmtId="2" fontId="0" fillId="0" borderId="6" xfId="0" applyNumberFormat="1" applyBorder="1" applyAlignment="1">
      <alignment horizontal="center" vertical="center"/>
    </xf>
    <xf numFmtId="165" fontId="0" fillId="0" borderId="5" xfId="0" applyNumberFormat="1" applyBorder="1" applyAlignment="1">
      <alignment horizontal="center" vertical="center"/>
    </xf>
    <xf numFmtId="165" fontId="0" fillId="0" borderId="12" xfId="0" applyNumberFormat="1" applyBorder="1" applyAlignment="1">
      <alignment horizontal="center" vertical="center"/>
    </xf>
    <xf numFmtId="0" fontId="0" fillId="13" borderId="12" xfId="0" applyFill="1" applyBorder="1" applyAlignment="1">
      <alignment horizontal="center" vertical="center"/>
    </xf>
    <xf numFmtId="165" fontId="0" fillId="13" borderId="1" xfId="0" applyNumberFormat="1" applyFill="1" applyBorder="1" applyAlignment="1">
      <alignment horizontal="center" vertical="center"/>
    </xf>
    <xf numFmtId="0" fontId="0" fillId="13" borderId="1" xfId="0" applyFill="1" applyBorder="1" applyAlignment="1">
      <alignment horizontal="center" vertical="center"/>
    </xf>
    <xf numFmtId="0" fontId="0" fillId="13" borderId="14" xfId="0" applyFill="1" applyBorder="1" applyAlignment="1">
      <alignment horizontal="center" vertical="center"/>
    </xf>
    <xf numFmtId="165" fontId="0" fillId="13" borderId="11" xfId="0" applyNumberFormat="1" applyFill="1" applyBorder="1" applyAlignment="1">
      <alignment horizontal="center" vertical="center"/>
    </xf>
    <xf numFmtId="166" fontId="0" fillId="13" borderId="11" xfId="0" applyNumberFormat="1" applyFill="1" applyBorder="1" applyAlignment="1">
      <alignment horizontal="center" vertical="center"/>
    </xf>
    <xf numFmtId="2" fontId="0" fillId="0" borderId="0" xfId="0" applyNumberFormat="1" applyBorder="1" applyAlignment="1">
      <alignment horizontal="center" vertical="center"/>
    </xf>
    <xf numFmtId="166" fontId="0" fillId="13" borderId="1" xfId="0" applyNumberFormat="1" applyFill="1" applyBorder="1" applyAlignment="1">
      <alignment horizontal="center" vertical="center"/>
    </xf>
    <xf numFmtId="0" fontId="0" fillId="13" borderId="6" xfId="0" applyFill="1" applyBorder="1" applyAlignment="1">
      <alignment horizontal="center" vertical="center"/>
    </xf>
    <xf numFmtId="0" fontId="0" fillId="13" borderId="11" xfId="0" applyFill="1" applyBorder="1" applyAlignment="1">
      <alignment horizontal="center" vertical="center"/>
    </xf>
    <xf numFmtId="0" fontId="0" fillId="13" borderId="10" xfId="0" applyFill="1" applyBorder="1" applyAlignment="1">
      <alignment horizontal="center" vertical="center"/>
    </xf>
    <xf numFmtId="2" fontId="0" fillId="0" borderId="0" xfId="0" applyNumberFormat="1"/>
    <xf numFmtId="0" fontId="0" fillId="0" borderId="0" xfId="0"/>
    <xf numFmtId="0" fontId="1" fillId="0" borderId="0" xfId="0" applyFont="1"/>
    <xf numFmtId="164" fontId="0" fillId="0" borderId="5" xfId="0" applyNumberFormat="1" applyBorder="1" applyAlignment="1">
      <alignment vertical="top" wrapText="1"/>
    </xf>
    <xf numFmtId="164" fontId="0" fillId="0" borderId="0" xfId="0" applyNumberFormat="1" applyBorder="1" applyAlignment="1">
      <alignment vertical="top" wrapText="1"/>
    </xf>
    <xf numFmtId="164" fontId="0" fillId="0" borderId="15" xfId="0" applyNumberFormat="1" applyBorder="1" applyAlignment="1">
      <alignment vertical="top" wrapText="1"/>
    </xf>
    <xf numFmtId="1" fontId="0" fillId="0" borderId="0" xfId="0" applyNumberFormat="1"/>
    <xf numFmtId="165" fontId="0" fillId="0" borderId="0" xfId="0" applyNumberFormat="1"/>
    <xf numFmtId="1" fontId="0" fillId="0" borderId="0" xfId="0" applyNumberFormat="1" applyAlignment="1">
      <alignment horizontal="left"/>
    </xf>
    <xf numFmtId="2" fontId="0" fillId="16" borderId="0" xfId="0" applyNumberFormat="1" applyFill="1" applyBorder="1" applyAlignment="1">
      <alignment horizontal="center"/>
    </xf>
    <xf numFmtId="2" fontId="0" fillId="12" borderId="0" xfId="0" applyNumberFormat="1" applyFill="1" applyBorder="1" applyAlignment="1">
      <alignment horizontal="center"/>
    </xf>
    <xf numFmtId="2" fontId="0" fillId="16" borderId="14" xfId="0" applyNumberFormat="1" applyFill="1" applyBorder="1" applyAlignment="1">
      <alignment horizontal="center" wrapText="1"/>
    </xf>
    <xf numFmtId="2" fontId="0" fillId="3" borderId="0" xfId="0" applyNumberFormat="1" applyFill="1" applyBorder="1" applyAlignment="1">
      <alignment horizontal="center"/>
    </xf>
    <xf numFmtId="2" fontId="0" fillId="12" borderId="14" xfId="0" applyNumberFormat="1" applyFill="1" applyBorder="1" applyAlignment="1">
      <alignment horizontal="center" wrapText="1"/>
    </xf>
    <xf numFmtId="2" fontId="0" fillId="12" borderId="0" xfId="0" applyNumberFormat="1" applyFill="1" applyBorder="1" applyAlignment="1">
      <alignment horizontal="center" vertical="center"/>
    </xf>
    <xf numFmtId="2" fontId="0" fillId="16" borderId="0" xfId="0" applyNumberFormat="1" applyFill="1" applyBorder="1" applyAlignment="1">
      <alignment horizontal="center" vertical="center"/>
    </xf>
    <xf numFmtId="2" fontId="0" fillId="12" borderId="14" xfId="0" applyNumberFormat="1" applyFill="1" applyBorder="1" applyAlignment="1">
      <alignment horizontal="center" vertical="center"/>
    </xf>
    <xf numFmtId="2" fontId="0" fillId="4" borderId="0" xfId="0" applyNumberFormat="1" applyFill="1" applyBorder="1" applyAlignment="1">
      <alignment horizontal="center" vertical="center"/>
    </xf>
    <xf numFmtId="2" fontId="0" fillId="0" borderId="3" xfId="0" applyNumberFormat="1" applyBorder="1" applyAlignment="1">
      <alignment vertical="top" wrapText="1"/>
    </xf>
    <xf numFmtId="2" fontId="0" fillId="0" borderId="0" xfId="0" applyNumberFormat="1" applyBorder="1" applyAlignment="1">
      <alignment vertical="top" wrapText="1"/>
    </xf>
    <xf numFmtId="2" fontId="0" fillId="0" borderId="15" xfId="0" applyNumberFormat="1" applyBorder="1" applyAlignment="1">
      <alignment vertical="top" wrapText="1"/>
    </xf>
    <xf numFmtId="166" fontId="0" fillId="4" borderId="12" xfId="0" applyNumberFormat="1" applyFill="1" applyBorder="1" applyAlignment="1">
      <alignment horizontal="center" vertical="center"/>
    </xf>
    <xf numFmtId="165" fontId="0" fillId="4" borderId="6" xfId="0" applyNumberFormat="1" applyFill="1" applyBorder="1" applyAlignment="1">
      <alignment horizontal="center" vertical="center"/>
    </xf>
    <xf numFmtId="166" fontId="0" fillId="4" borderId="5" xfId="0" applyNumberFormat="1" applyFill="1" applyBorder="1" applyAlignment="1">
      <alignment horizontal="center" vertical="center"/>
    </xf>
    <xf numFmtId="165" fontId="0" fillId="3" borderId="0" xfId="0" applyNumberFormat="1" applyFill="1" applyBorder="1"/>
    <xf numFmtId="0" fontId="0" fillId="5" borderId="14" xfId="0" applyFill="1" applyBorder="1"/>
    <xf numFmtId="0" fontId="0" fillId="0" borderId="0" xfId="0" applyFill="1" applyBorder="1"/>
    <xf numFmtId="0" fontId="0" fillId="0" borderId="15" xfId="0" applyFill="1" applyBorder="1"/>
    <xf numFmtId="166" fontId="0" fillId="13" borderId="10" xfId="0" applyNumberFormat="1" applyFill="1" applyBorder="1" applyAlignment="1">
      <alignment horizontal="center" vertical="center"/>
    </xf>
    <xf numFmtId="165" fontId="0" fillId="4" borderId="11" xfId="0" applyNumberFormat="1" applyFill="1" applyBorder="1" applyAlignment="1">
      <alignment horizontal="center" vertical="center"/>
    </xf>
    <xf numFmtId="166" fontId="0" fillId="4" borderId="14" xfId="0" applyNumberFormat="1" applyFill="1" applyBorder="1" applyAlignment="1">
      <alignment horizontal="center" vertical="center"/>
    </xf>
    <xf numFmtId="1" fontId="0" fillId="0" borderId="12" xfId="0" applyNumberFormat="1" applyBorder="1" applyAlignment="1">
      <alignment horizontal="center" vertical="center"/>
    </xf>
    <xf numFmtId="1" fontId="0" fillId="13"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66" fontId="0" fillId="0" borderId="6" xfId="0" applyNumberFormat="1" applyFill="1" applyBorder="1" applyAlignment="1">
      <alignment horizontal="center" vertical="center"/>
    </xf>
    <xf numFmtId="165" fontId="0" fillId="0"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4" fontId="0" fillId="0" borderId="0" xfId="0" applyNumberFormat="1" applyBorder="1" applyAlignment="1">
      <alignment vertical="top" wrapText="1"/>
    </xf>
    <xf numFmtId="4" fontId="0" fillId="0" borderId="15" xfId="0" applyNumberFormat="1" applyBorder="1" applyAlignment="1">
      <alignment vertical="top" wrapText="1"/>
    </xf>
    <xf numFmtId="2" fontId="0" fillId="18" borderId="12" xfId="0" applyNumberFormat="1" applyFill="1" applyBorder="1" applyAlignment="1">
      <alignment horizontal="center"/>
    </xf>
    <xf numFmtId="0" fontId="1" fillId="1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0" fillId="0" borderId="0" xfId="0" applyBorder="1" applyAlignment="1">
      <alignment wrapText="1"/>
    </xf>
    <xf numFmtId="2" fontId="0" fillId="0" borderId="0" xfId="0" applyNumberFormat="1" applyBorder="1"/>
    <xf numFmtId="0" fontId="0" fillId="0" borderId="2" xfId="0" applyBorder="1" applyAlignment="1">
      <alignment wrapText="1"/>
    </xf>
    <xf numFmtId="0" fontId="0" fillId="0" borderId="7" xfId="0" applyBorder="1" applyAlignment="1">
      <alignment horizontal="center" vertical="center"/>
    </xf>
    <xf numFmtId="166" fontId="0" fillId="0" borderId="0" xfId="0" applyNumberFormat="1" applyBorder="1" applyAlignment="1">
      <alignment vertical="top" wrapText="1"/>
    </xf>
    <xf numFmtId="2" fontId="0" fillId="17" borderId="12" xfId="0" applyNumberFormat="1" applyFill="1" applyBorder="1" applyAlignment="1">
      <alignment horizontal="center" vertical="center"/>
    </xf>
    <xf numFmtId="2" fontId="0" fillId="17" borderId="1" xfId="0" applyNumberFormat="1" applyFill="1" applyBorder="1" applyAlignment="1">
      <alignment horizontal="center" vertical="center"/>
    </xf>
    <xf numFmtId="2" fontId="0" fillId="12" borderId="1" xfId="0" applyNumberFormat="1" applyFill="1" applyBorder="1" applyAlignment="1">
      <alignment horizontal="center" vertical="center"/>
    </xf>
    <xf numFmtId="2" fontId="0" fillId="12" borderId="12" xfId="0" applyNumberFormat="1" applyFill="1" applyBorder="1" applyAlignment="1">
      <alignment horizontal="center" vertical="center"/>
    </xf>
    <xf numFmtId="2" fontId="0" fillId="3" borderId="12" xfId="0" applyNumberFormat="1" applyFill="1" applyBorder="1" applyAlignment="1">
      <alignment horizontal="center" vertical="center"/>
    </xf>
    <xf numFmtId="0" fontId="1" fillId="0" borderId="0" xfId="0" applyFont="1" applyBorder="1" applyAlignment="1">
      <alignment vertical="top" wrapText="1"/>
    </xf>
    <xf numFmtId="0" fontId="1" fillId="0" borderId="15" xfId="0" applyFont="1" applyBorder="1" applyAlignment="1">
      <alignment vertical="top" wrapText="1"/>
    </xf>
    <xf numFmtId="2" fontId="0" fillId="0" borderId="14" xfId="0" applyNumberFormat="1" applyBorder="1" applyAlignment="1">
      <alignment horizontal="center" vertical="center"/>
    </xf>
    <xf numFmtId="0" fontId="0" fillId="0" borderId="0" xfId="0" applyFill="1" applyBorder="1" applyAlignment="1">
      <alignment wrapText="1"/>
    </xf>
    <xf numFmtId="2" fontId="1" fillId="0" borderId="0" xfId="0" applyNumberFormat="1" applyFont="1" applyBorder="1" applyAlignment="1"/>
    <xf numFmtId="0" fontId="0" fillId="4" borderId="12" xfId="0" applyFill="1" applyBorder="1" applyAlignment="1">
      <alignment horizontal="center" vertical="center"/>
    </xf>
    <xf numFmtId="0" fontId="1" fillId="16" borderId="1" xfId="0" applyFont="1" applyFill="1" applyBorder="1" applyAlignment="1">
      <alignment horizontal="center" vertical="center" wrapText="1"/>
    </xf>
    <xf numFmtId="0" fontId="0" fillId="12" borderId="3" xfId="0" applyFill="1" applyBorder="1" applyAlignment="1">
      <alignment horizontal="center" vertical="center"/>
    </xf>
    <xf numFmtId="0" fontId="5" fillId="4" borderId="3" xfId="0" applyFont="1" applyFill="1" applyBorder="1" applyAlignment="1">
      <alignment horizontal="center" vertical="center"/>
    </xf>
    <xf numFmtId="0" fontId="0" fillId="0" borderId="0" xfId="0" applyAlignment="1">
      <alignment vertical="center"/>
    </xf>
    <xf numFmtId="0" fontId="1" fillId="0" borderId="2" xfId="0" applyFont="1" applyBorder="1" applyAlignment="1">
      <alignment vertical="center" wrapText="1"/>
    </xf>
    <xf numFmtId="0" fontId="3" fillId="0" borderId="3" xfId="0" applyFont="1" applyFill="1" applyBorder="1" applyAlignment="1">
      <alignment vertical="center" wrapText="1"/>
    </xf>
    <xf numFmtId="0" fontId="1" fillId="0" borderId="10" xfId="0" applyFont="1" applyBorder="1" applyAlignment="1">
      <alignment vertical="center"/>
    </xf>
    <xf numFmtId="0" fontId="1" fillId="0" borderId="3" xfId="0" applyFont="1" applyBorder="1" applyAlignment="1">
      <alignment vertical="center"/>
    </xf>
    <xf numFmtId="0" fontId="3" fillId="0" borderId="14" xfId="0" applyFont="1" applyFill="1" applyBorder="1" applyAlignment="1">
      <alignment vertical="center" wrapText="1"/>
    </xf>
    <xf numFmtId="0" fontId="1" fillId="0" borderId="2" xfId="0" applyFont="1" applyBorder="1"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3" xfId="0" applyFill="1" applyBorder="1" applyAlignment="1">
      <alignment vertical="center" wrapText="1"/>
    </xf>
    <xf numFmtId="0" fontId="0" fillId="0" borderId="5" xfId="0" applyBorder="1" applyAlignment="1">
      <alignment vertical="center" wrapText="1"/>
    </xf>
    <xf numFmtId="0" fontId="0" fillId="0" borderId="0" xfId="0" applyBorder="1" applyAlignment="1">
      <alignment vertical="center" wrapText="1"/>
    </xf>
    <xf numFmtId="0" fontId="0" fillId="0" borderId="0" xfId="0" applyFill="1" applyBorder="1" applyAlignment="1">
      <alignment vertical="center" wrapText="1"/>
    </xf>
    <xf numFmtId="0" fontId="0" fillId="0" borderId="7" xfId="0" applyBorder="1" applyAlignment="1">
      <alignment vertical="center" wrapText="1"/>
    </xf>
    <xf numFmtId="0" fontId="0" fillId="0" borderId="15" xfId="0" applyBorder="1" applyAlignment="1">
      <alignment vertical="center" wrapText="1"/>
    </xf>
    <xf numFmtId="2" fontId="0" fillId="0" borderId="15" xfId="0" applyNumberFormat="1" applyBorder="1" applyAlignment="1">
      <alignment vertical="center" wrapText="1"/>
    </xf>
    <xf numFmtId="0" fontId="1" fillId="0" borderId="3" xfId="0" applyFont="1" applyBorder="1" applyAlignment="1">
      <alignment vertical="center" wrapText="1"/>
    </xf>
    <xf numFmtId="1" fontId="0" fillId="0" borderId="2" xfId="0" applyNumberFormat="1" applyBorder="1" applyAlignment="1">
      <alignment vertical="center" wrapText="1"/>
    </xf>
    <xf numFmtId="1" fontId="0" fillId="0" borderId="3" xfId="0" applyNumberFormat="1" applyBorder="1" applyAlignment="1">
      <alignment vertical="center" wrapText="1"/>
    </xf>
    <xf numFmtId="2" fontId="0" fillId="0" borderId="3" xfId="0" applyNumberFormat="1" applyFill="1" applyBorder="1" applyAlignment="1">
      <alignment vertical="center" wrapText="1"/>
    </xf>
    <xf numFmtId="1" fontId="0" fillId="0" borderId="5" xfId="0" applyNumberFormat="1" applyBorder="1" applyAlignment="1">
      <alignment vertical="center" wrapText="1"/>
    </xf>
    <xf numFmtId="0" fontId="0" fillId="0" borderId="0" xfId="0" applyBorder="1" applyAlignment="1">
      <alignment vertical="center"/>
    </xf>
    <xf numFmtId="164" fontId="0" fillId="0" borderId="0" xfId="0" applyNumberFormat="1" applyBorder="1" applyAlignment="1">
      <alignment vertical="center" wrapText="1"/>
    </xf>
    <xf numFmtId="0" fontId="0" fillId="0" borderId="3" xfId="0" applyBorder="1" applyAlignment="1">
      <alignment vertical="center"/>
    </xf>
    <xf numFmtId="164" fontId="0" fillId="0" borderId="3" xfId="0" applyNumberFormat="1" applyBorder="1" applyAlignment="1">
      <alignment vertical="center" wrapText="1"/>
    </xf>
    <xf numFmtId="0" fontId="0" fillId="0" borderId="5" xfId="0" applyBorder="1" applyAlignment="1">
      <alignment vertical="center"/>
    </xf>
    <xf numFmtId="4" fontId="0" fillId="0" borderId="0" xfId="0" applyNumberFormat="1" applyBorder="1" applyAlignment="1">
      <alignment vertical="center" wrapText="1"/>
    </xf>
    <xf numFmtId="164" fontId="0" fillId="0" borderId="5" xfId="0" applyNumberFormat="1" applyBorder="1" applyAlignment="1">
      <alignment vertical="center" wrapText="1"/>
    </xf>
    <xf numFmtId="164" fontId="0" fillId="0" borderId="2" xfId="0" applyNumberFormat="1" applyBorder="1" applyAlignment="1">
      <alignment vertical="center" wrapText="1"/>
    </xf>
    <xf numFmtId="0" fontId="1" fillId="0" borderId="5" xfId="0" applyFont="1" applyBorder="1" applyAlignment="1">
      <alignment vertical="center" wrapText="1"/>
    </xf>
    <xf numFmtId="0" fontId="1" fillId="0" borderId="0" xfId="0" applyFont="1" applyBorder="1" applyAlignment="1">
      <alignment vertical="center" wrapText="1"/>
    </xf>
    <xf numFmtId="1" fontId="0" fillId="0" borderId="0" xfId="0" applyNumberFormat="1" applyBorder="1" applyAlignment="1">
      <alignment vertical="center" wrapText="1"/>
    </xf>
    <xf numFmtId="0" fontId="0" fillId="0" borderId="0" xfId="0" applyFill="1" applyBorder="1" applyAlignment="1">
      <alignment vertical="center"/>
    </xf>
    <xf numFmtId="164" fontId="0" fillId="0" borderId="7" xfId="0" applyNumberFormat="1" applyBorder="1" applyAlignment="1">
      <alignment vertical="center" wrapText="1"/>
    </xf>
    <xf numFmtId="164" fontId="0" fillId="0" borderId="15" xfId="0" applyNumberFormat="1" applyBorder="1" applyAlignment="1">
      <alignment vertical="center" wrapText="1"/>
    </xf>
    <xf numFmtId="0" fontId="0" fillId="0" borderId="15" xfId="0" applyBorder="1" applyAlignment="1">
      <alignment vertical="center"/>
    </xf>
    <xf numFmtId="0" fontId="1" fillId="0" borderId="7" xfId="0" applyFont="1" applyBorder="1" applyAlignment="1">
      <alignment vertical="center" wrapText="1"/>
    </xf>
    <xf numFmtId="0" fontId="1" fillId="0" borderId="15" xfId="0" applyFont="1" applyBorder="1" applyAlignment="1">
      <alignment vertical="center" wrapText="1"/>
    </xf>
    <xf numFmtId="0" fontId="0" fillId="0" borderId="15" xfId="0" applyFill="1" applyBorder="1" applyAlignment="1">
      <alignment vertical="center"/>
    </xf>
    <xf numFmtId="0" fontId="1" fillId="0" borderId="14" xfId="0" applyFont="1" applyFill="1" applyBorder="1" applyAlignment="1">
      <alignment horizontal="left" wrapText="1"/>
    </xf>
    <xf numFmtId="0" fontId="5" fillId="12" borderId="10" xfId="0" applyFont="1" applyFill="1" applyBorder="1" applyAlignment="1">
      <alignment vertical="center"/>
    </xf>
    <xf numFmtId="0" fontId="5" fillId="12" borderId="14" xfId="0" applyFont="1" applyFill="1" applyBorder="1" applyAlignment="1">
      <alignment vertical="center"/>
    </xf>
    <xf numFmtId="0" fontId="0" fillId="12" borderId="14" xfId="0" applyFill="1" applyBorder="1" applyAlignment="1">
      <alignment vertical="center"/>
    </xf>
    <xf numFmtId="0" fontId="5" fillId="14" borderId="14" xfId="0" applyFont="1" applyFill="1" applyBorder="1" applyAlignment="1">
      <alignment vertical="center"/>
    </xf>
    <xf numFmtId="0" fontId="12" fillId="14" borderId="14" xfId="0" applyFont="1" applyFill="1" applyBorder="1" applyAlignment="1">
      <alignment vertical="center"/>
    </xf>
    <xf numFmtId="0" fontId="5" fillId="4" borderId="10" xfId="0" applyFont="1" applyFill="1" applyBorder="1" applyAlignment="1">
      <alignment vertical="center"/>
    </xf>
    <xf numFmtId="0" fontId="5" fillId="4" borderId="14" xfId="0" applyFont="1" applyFill="1" applyBorder="1" applyAlignment="1">
      <alignment vertical="center"/>
    </xf>
    <xf numFmtId="0" fontId="5" fillId="15" borderId="10" xfId="0" applyFont="1" applyFill="1" applyBorder="1" applyAlignment="1">
      <alignment vertical="center"/>
    </xf>
    <xf numFmtId="0" fontId="5" fillId="15" borderId="14" xfId="0" applyFont="1" applyFill="1" applyBorder="1" applyAlignment="1">
      <alignment vertical="center"/>
    </xf>
    <xf numFmtId="0" fontId="1" fillId="0" borderId="15" xfId="0" applyFont="1" applyBorder="1" applyAlignment="1"/>
    <xf numFmtId="0" fontId="1" fillId="0" borderId="8" xfId="0" applyFont="1" applyBorder="1" applyAlignment="1"/>
    <xf numFmtId="9" fontId="0" fillId="0" borderId="0" xfId="0" applyNumberFormat="1" applyBorder="1"/>
    <xf numFmtId="0" fontId="5" fillId="0" borderId="0" xfId="0" applyFont="1" applyBorder="1" applyAlignment="1"/>
    <xf numFmtId="0" fontId="1" fillId="0" borderId="10" xfId="0" applyFont="1" applyBorder="1" applyAlignment="1">
      <alignment vertical="center" wrapText="1"/>
    </xf>
    <xf numFmtId="1" fontId="0" fillId="0" borderId="0" xfId="0" applyNumberFormat="1" applyBorder="1" applyAlignment="1">
      <alignment vertical="top" wrapText="1"/>
    </xf>
    <xf numFmtId="166" fontId="0" fillId="0" borderId="15" xfId="0" applyNumberFormat="1" applyBorder="1" applyAlignment="1">
      <alignment vertical="top" wrapText="1"/>
    </xf>
    <xf numFmtId="0" fontId="0" fillId="3" borderId="12" xfId="0" applyFill="1" applyBorder="1"/>
    <xf numFmtId="2" fontId="0" fillId="0" borderId="12" xfId="0" applyNumberFormat="1" applyFill="1" applyBorder="1" applyAlignment="1">
      <alignment horizontal="center" vertical="center"/>
    </xf>
    <xf numFmtId="164" fontId="0" fillId="0" borderId="12" xfId="0" applyNumberFormat="1" applyFill="1" applyBorder="1" applyAlignment="1">
      <alignment horizontal="center" vertical="center"/>
    </xf>
    <xf numFmtId="0" fontId="5" fillId="0" borderId="2" xfId="0" applyFont="1" applyBorder="1" applyAlignment="1"/>
    <xf numFmtId="1" fontId="0" fillId="0" borderId="0" xfId="0" applyNumberFormat="1" applyBorder="1"/>
    <xf numFmtId="0" fontId="1" fillId="0" borderId="14" xfId="0" applyFont="1" applyBorder="1" applyAlignment="1">
      <alignment vertical="center"/>
    </xf>
    <xf numFmtId="2" fontId="0" fillId="12" borderId="12" xfId="0" applyNumberFormat="1" applyFill="1" applyBorder="1" applyAlignment="1">
      <alignment horizontal="center"/>
    </xf>
    <xf numFmtId="2" fontId="0" fillId="16" borderId="12" xfId="0" applyNumberFormat="1" applyFill="1" applyBorder="1" applyAlignment="1">
      <alignment horizontal="center" vertical="center"/>
    </xf>
    <xf numFmtId="164" fontId="0" fillId="0" borderId="12" xfId="0" applyNumberFormat="1" applyFill="1" applyBorder="1" applyAlignment="1">
      <alignment horizontal="center"/>
    </xf>
    <xf numFmtId="2" fontId="0" fillId="16" borderId="12" xfId="0" applyNumberFormat="1" applyFill="1" applyBorder="1" applyAlignment="1">
      <alignment horizontal="center"/>
    </xf>
    <xf numFmtId="0" fontId="0" fillId="12" borderId="3" xfId="0" applyFill="1" applyBorder="1" applyAlignment="1">
      <alignment vertical="center"/>
    </xf>
    <xf numFmtId="9" fontId="0" fillId="0" borderId="0" xfId="2" applyFont="1" applyBorder="1" applyAlignment="1">
      <alignment vertical="top" wrapText="1"/>
    </xf>
    <xf numFmtId="0" fontId="5" fillId="14" borderId="10" xfId="0" applyFont="1" applyFill="1" applyBorder="1" applyAlignment="1">
      <alignment vertical="center"/>
    </xf>
    <xf numFmtId="0" fontId="1" fillId="19" borderId="8" xfId="0" applyFont="1" applyFill="1" applyBorder="1" applyAlignment="1">
      <alignment horizontal="center" vertical="center" wrapText="1"/>
    </xf>
    <xf numFmtId="167" fontId="0" fillId="3" borderId="0" xfId="0" applyNumberFormat="1" applyFill="1" applyBorder="1"/>
    <xf numFmtId="0" fontId="0" fillId="0" borderId="2" xfId="0" applyFill="1" applyBorder="1" applyAlignment="1">
      <alignment vertical="center" wrapText="1"/>
    </xf>
    <xf numFmtId="164" fontId="0" fillId="0" borderId="5" xfId="0" applyNumberFormat="1" applyFill="1" applyBorder="1" applyAlignment="1">
      <alignment vertical="center" wrapText="1"/>
    </xf>
    <xf numFmtId="0" fontId="5" fillId="4" borderId="3" xfId="0" applyFont="1" applyFill="1" applyBorder="1" applyAlignment="1">
      <alignment vertical="center"/>
    </xf>
    <xf numFmtId="4" fontId="0" fillId="0" borderId="2" xfId="0" applyNumberFormat="1" applyBorder="1" applyAlignment="1">
      <alignment vertical="center" wrapText="1"/>
    </xf>
    <xf numFmtId="4" fontId="0" fillId="0" borderId="3" xfId="0" applyNumberFormat="1" applyBorder="1" applyAlignment="1">
      <alignment vertical="center" wrapText="1"/>
    </xf>
    <xf numFmtId="2" fontId="0" fillId="17" borderId="12" xfId="0" applyNumberFormat="1" applyFill="1" applyBorder="1" applyAlignment="1">
      <alignment horizontal="center"/>
    </xf>
    <xf numFmtId="2" fontId="0" fillId="17" borderId="12" xfId="0" applyNumberFormat="1" applyFill="1" applyBorder="1" applyAlignment="1">
      <alignment horizontal="center" vertical="center" wrapText="1"/>
    </xf>
    <xf numFmtId="2" fontId="0" fillId="3" borderId="12" xfId="0" applyNumberFormat="1" applyFill="1" applyBorder="1" applyAlignment="1">
      <alignment horizontal="center"/>
    </xf>
    <xf numFmtId="2" fontId="0" fillId="3" borderId="12" xfId="0" applyNumberFormat="1" applyFill="1" applyBorder="1" applyAlignment="1">
      <alignment horizontal="center" vertical="center" wrapText="1"/>
    </xf>
    <xf numFmtId="0" fontId="5" fillId="3" borderId="10" xfId="0" applyFont="1" applyFill="1" applyBorder="1" applyAlignment="1">
      <alignment vertical="center"/>
    </xf>
    <xf numFmtId="0" fontId="1" fillId="3" borderId="14" xfId="0" applyFont="1" applyFill="1" applyBorder="1" applyAlignment="1">
      <alignment vertical="center"/>
    </xf>
    <xf numFmtId="0" fontId="0" fillId="0" borderId="1" xfId="0" applyFill="1" applyBorder="1" applyAlignment="1">
      <alignment vertical="center"/>
    </xf>
    <xf numFmtId="1" fontId="0" fillId="0" borderId="5" xfId="0" applyNumberFormat="1" applyBorder="1" applyAlignment="1">
      <alignment horizontal="right" vertical="center" wrapText="1"/>
    </xf>
    <xf numFmtId="0" fontId="0" fillId="0" borderId="3" xfId="0" applyFill="1" applyBorder="1"/>
    <xf numFmtId="2" fontId="0" fillId="13" borderId="14" xfId="0" applyNumberFormat="1" applyFill="1" applyBorder="1" applyAlignment="1">
      <alignment horizontal="center" vertical="center"/>
    </xf>
    <xf numFmtId="2" fontId="0" fillId="3" borderId="1" xfId="0" applyNumberFormat="1" applyFill="1" applyBorder="1" applyAlignment="1">
      <alignment horizontal="center" vertical="center"/>
    </xf>
    <xf numFmtId="0" fontId="0" fillId="3" borderId="1" xfId="0" applyFill="1" applyBorder="1"/>
    <xf numFmtId="2"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2" fontId="0" fillId="18" borderId="1" xfId="0" applyNumberFormat="1" applyFill="1" applyBorder="1" applyAlignment="1">
      <alignment horizontal="center" wrapText="1"/>
    </xf>
    <xf numFmtId="2" fontId="0" fillId="17" borderId="1" xfId="0" applyNumberFormat="1" applyFill="1" applyBorder="1" applyAlignment="1">
      <alignment horizontal="center"/>
    </xf>
    <xf numFmtId="2" fontId="0" fillId="12" borderId="1" xfId="0" applyNumberFormat="1" applyFill="1" applyBorder="1" applyAlignment="1">
      <alignment horizontal="center"/>
    </xf>
    <xf numFmtId="2" fontId="0" fillId="17" borderId="1" xfId="0" applyNumberFormat="1" applyFill="1" applyBorder="1" applyAlignment="1">
      <alignment horizontal="center" vertical="center" wrapText="1"/>
    </xf>
    <xf numFmtId="165" fontId="0" fillId="17" borderId="1" xfId="0" applyNumberFormat="1" applyFill="1" applyBorder="1" applyAlignment="1">
      <alignment horizontal="center" vertical="center" wrapText="1"/>
    </xf>
    <xf numFmtId="2" fontId="0" fillId="16" borderId="1" xfId="0" applyNumberFormat="1" applyFill="1" applyBorder="1" applyAlignment="1">
      <alignment horizontal="center" vertical="center"/>
    </xf>
    <xf numFmtId="2" fontId="0" fillId="16" borderId="14" xfId="0" applyNumberFormat="1" applyFill="1" applyBorder="1" applyAlignment="1">
      <alignment horizontal="center"/>
    </xf>
    <xf numFmtId="2" fontId="0" fillId="3" borderId="14" xfId="0" applyNumberFormat="1" applyFill="1" applyBorder="1" applyAlignment="1">
      <alignment horizontal="center" wrapText="1"/>
    </xf>
    <xf numFmtId="164" fontId="0" fillId="0" borderId="1" xfId="0" applyNumberFormat="1" applyFill="1" applyBorder="1" applyAlignment="1">
      <alignment horizontal="center"/>
    </xf>
    <xf numFmtId="2" fontId="0" fillId="3" borderId="14" xfId="0" applyNumberFormat="1" applyFill="1" applyBorder="1" applyAlignment="1">
      <alignment horizontal="center"/>
    </xf>
    <xf numFmtId="2" fontId="0" fillId="16" borderId="1" xfId="0" applyNumberFormat="1" applyFill="1" applyBorder="1" applyAlignment="1">
      <alignment horizontal="center"/>
    </xf>
    <xf numFmtId="165" fontId="0" fillId="13" borderId="1" xfId="0" applyNumberFormat="1" applyFill="1" applyBorder="1" applyAlignment="1">
      <alignment horizontal="center"/>
    </xf>
    <xf numFmtId="0" fontId="0" fillId="13" borderId="14" xfId="0" applyFill="1" applyBorder="1" applyAlignment="1">
      <alignment horizontal="center"/>
    </xf>
    <xf numFmtId="165" fontId="0" fillId="13" borderId="14" xfId="0" applyNumberFormat="1" applyFill="1" applyBorder="1" applyAlignment="1">
      <alignment horizontal="center"/>
    </xf>
    <xf numFmtId="1" fontId="0" fillId="13" borderId="14" xfId="0" applyNumberFormat="1" applyFill="1" applyBorder="1" applyAlignment="1">
      <alignment horizontal="center"/>
    </xf>
    <xf numFmtId="0" fontId="0" fillId="0" borderId="16" xfId="0" applyBorder="1"/>
    <xf numFmtId="0" fontId="0" fillId="0" borderId="17" xfId="0" applyBorder="1"/>
    <xf numFmtId="0" fontId="0" fillId="0" borderId="17" xfId="0" applyBorder="1" applyAlignment="1">
      <alignment horizontal="center" vertical="center"/>
    </xf>
    <xf numFmtId="0" fontId="0" fillId="0" borderId="16" xfId="0" applyBorder="1" applyAlignment="1">
      <alignment horizontal="center" vertical="center"/>
    </xf>
    <xf numFmtId="165" fontId="0" fillId="0" borderId="17" xfId="0" applyNumberFormat="1" applyFill="1" applyBorder="1" applyAlignment="1">
      <alignment horizontal="center" vertical="center"/>
    </xf>
    <xf numFmtId="165" fontId="0" fillId="0" borderId="18" xfId="0" applyNumberFormat="1" applyBorder="1" applyAlignment="1">
      <alignment horizontal="center" vertical="center"/>
    </xf>
    <xf numFmtId="166" fontId="0" fillId="0" borderId="18" xfId="0" applyNumberFormat="1" applyBorder="1" applyAlignment="1">
      <alignment horizontal="center" vertical="center"/>
    </xf>
    <xf numFmtId="1" fontId="0" fillId="0" borderId="17" xfId="0" applyNumberFormat="1" applyBorder="1" applyAlignment="1">
      <alignment horizontal="center" vertical="center"/>
    </xf>
    <xf numFmtId="166" fontId="0" fillId="0" borderId="17" xfId="0" applyNumberFormat="1" applyBorder="1" applyAlignment="1">
      <alignment horizontal="center" vertical="center"/>
    </xf>
    <xf numFmtId="165" fontId="0" fillId="0" borderId="17" xfId="0" applyNumberFormat="1" applyBorder="1" applyAlignment="1">
      <alignment horizontal="center" vertical="center"/>
    </xf>
    <xf numFmtId="2" fontId="0" fillId="3" borderId="17" xfId="0" applyNumberFormat="1" applyFill="1" applyBorder="1" applyAlignment="1">
      <alignment horizontal="center" vertical="center"/>
    </xf>
    <xf numFmtId="2" fontId="0" fillId="0" borderId="16" xfId="0" applyNumberFormat="1" applyBorder="1" applyAlignment="1">
      <alignment horizontal="center" vertical="center"/>
    </xf>
    <xf numFmtId="0" fontId="0" fillId="3" borderId="17" xfId="0" applyFill="1" applyBorder="1"/>
    <xf numFmtId="0" fontId="0" fillId="0" borderId="17" xfId="0" applyFill="1" applyBorder="1"/>
    <xf numFmtId="2" fontId="0" fillId="16" borderId="17" xfId="0" applyNumberFormat="1" applyFill="1" applyBorder="1" applyAlignment="1">
      <alignment horizontal="center" vertical="center"/>
    </xf>
    <xf numFmtId="2" fontId="0" fillId="0" borderId="17" xfId="0" applyNumberFormat="1" applyFill="1" applyBorder="1" applyAlignment="1">
      <alignment horizontal="center" vertical="center"/>
    </xf>
    <xf numFmtId="164" fontId="0" fillId="0" borderId="17" xfId="0" applyNumberFormat="1" applyFill="1" applyBorder="1" applyAlignment="1">
      <alignment horizontal="center" vertical="center"/>
    </xf>
    <xf numFmtId="0" fontId="0" fillId="3" borderId="16" xfId="0" applyFill="1" applyBorder="1"/>
    <xf numFmtId="2" fontId="0" fillId="16" borderId="16" xfId="0" applyNumberFormat="1" applyFill="1" applyBorder="1" applyAlignment="1">
      <alignment horizontal="center"/>
    </xf>
    <xf numFmtId="2" fontId="0" fillId="12" borderId="16" xfId="0" applyNumberFormat="1" applyFill="1" applyBorder="1" applyAlignment="1">
      <alignment horizontal="center"/>
    </xf>
    <xf numFmtId="2" fontId="0" fillId="18" borderId="17" xfId="0" applyNumberFormat="1" applyFill="1" applyBorder="1" applyAlignment="1">
      <alignment horizontal="center"/>
    </xf>
    <xf numFmtId="2" fontId="0" fillId="17" borderId="17" xfId="0" applyNumberFormat="1" applyFill="1" applyBorder="1" applyAlignment="1">
      <alignment horizontal="center"/>
    </xf>
    <xf numFmtId="2" fontId="0" fillId="12" borderId="17" xfId="0" applyNumberFormat="1" applyFill="1" applyBorder="1" applyAlignment="1">
      <alignment horizontal="center"/>
    </xf>
    <xf numFmtId="2" fontId="0" fillId="17" borderId="17" xfId="0" applyNumberFormat="1" applyFill="1" applyBorder="1" applyAlignment="1">
      <alignment horizontal="center" vertical="center" wrapText="1"/>
    </xf>
    <xf numFmtId="2" fontId="0" fillId="17" borderId="17" xfId="0" applyNumberFormat="1" applyFill="1" applyBorder="1" applyAlignment="1">
      <alignment horizontal="center" vertical="center"/>
    </xf>
    <xf numFmtId="0" fontId="0" fillId="0" borderId="18" xfId="0" applyBorder="1"/>
    <xf numFmtId="0" fontId="0" fillId="0" borderId="18" xfId="0" applyFill="1" applyBorder="1"/>
    <xf numFmtId="0" fontId="0" fillId="0" borderId="17" xfId="0" applyFill="1" applyBorder="1" applyAlignment="1">
      <alignment horizontal="center" vertical="center"/>
    </xf>
    <xf numFmtId="2" fontId="0" fillId="0" borderId="16" xfId="0" applyNumberFormat="1" applyFill="1" applyBorder="1" applyAlignment="1">
      <alignment horizontal="center" vertical="center"/>
    </xf>
    <xf numFmtId="1" fontId="0" fillId="0" borderId="17" xfId="0" applyNumberFormat="1" applyFill="1" applyBorder="1" applyAlignment="1">
      <alignment horizontal="center" vertical="center"/>
    </xf>
    <xf numFmtId="165" fontId="0" fillId="0" borderId="18" xfId="0" applyNumberFormat="1" applyFill="1" applyBorder="1" applyAlignment="1">
      <alignment horizontal="center" vertical="center"/>
    </xf>
    <xf numFmtId="2" fontId="0" fillId="3" borderId="16" xfId="0" applyNumberFormat="1" applyFill="1" applyBorder="1" applyAlignment="1">
      <alignment horizontal="center"/>
    </xf>
    <xf numFmtId="2" fontId="0" fillId="12" borderId="17" xfId="0" applyNumberFormat="1" applyFill="1" applyBorder="1" applyAlignment="1">
      <alignment horizontal="center" vertical="center"/>
    </xf>
    <xf numFmtId="0" fontId="0" fillId="0" borderId="19" xfId="0" applyBorder="1"/>
    <xf numFmtId="2" fontId="0" fillId="3" borderId="17" xfId="0" applyNumberFormat="1" applyFill="1" applyBorder="1" applyAlignment="1">
      <alignment horizontal="center"/>
    </xf>
    <xf numFmtId="2" fontId="0" fillId="3" borderId="17" xfId="0" applyNumberFormat="1" applyFill="1" applyBorder="1" applyAlignment="1">
      <alignment horizontal="center" vertical="center" wrapText="1"/>
    </xf>
    <xf numFmtId="2" fontId="0" fillId="4" borderId="16" xfId="0" applyNumberFormat="1" applyFill="1" applyBorder="1" applyAlignment="1">
      <alignment horizontal="center" vertical="center"/>
    </xf>
    <xf numFmtId="2" fontId="0" fillId="16" borderId="16" xfId="0" applyNumberFormat="1" applyFill="1" applyBorder="1" applyAlignment="1">
      <alignment horizontal="center" vertical="center"/>
    </xf>
    <xf numFmtId="165" fontId="0" fillId="0" borderId="19" xfId="0" applyNumberFormat="1" applyBorder="1" applyAlignment="1">
      <alignment horizontal="center" vertical="center"/>
    </xf>
    <xf numFmtId="166" fontId="0" fillId="0" borderId="18" xfId="0" applyNumberFormat="1" applyFill="1" applyBorder="1" applyAlignment="1">
      <alignment horizontal="center" vertical="center"/>
    </xf>
    <xf numFmtId="165" fontId="0" fillId="4" borderId="18" xfId="0" applyNumberFormat="1" applyFill="1" applyBorder="1" applyAlignment="1">
      <alignment horizontal="center" vertical="center"/>
    </xf>
    <xf numFmtId="166" fontId="0" fillId="4" borderId="19" xfId="0" applyNumberFormat="1" applyFill="1" applyBorder="1" applyAlignment="1">
      <alignment horizontal="center" vertical="center"/>
    </xf>
    <xf numFmtId="164" fontId="0" fillId="0" borderId="17" xfId="0" applyNumberFormat="1" applyFill="1" applyBorder="1" applyAlignment="1">
      <alignment horizontal="center"/>
    </xf>
    <xf numFmtId="0" fontId="0" fillId="0" borderId="20" xfId="0" applyBorder="1"/>
    <xf numFmtId="0" fontId="0" fillId="0" borderId="21" xfId="0" applyBorder="1"/>
    <xf numFmtId="165" fontId="0" fillId="0" borderId="21" xfId="0" applyNumberFormat="1" applyBorder="1" applyAlignment="1">
      <alignment horizontal="center" vertical="center"/>
    </xf>
    <xf numFmtId="2" fontId="0" fillId="0" borderId="22" xfId="0" applyNumberFormat="1" applyBorder="1" applyAlignment="1">
      <alignment horizontal="center" vertical="center"/>
    </xf>
    <xf numFmtId="165" fontId="0" fillId="0" borderId="21" xfId="0" applyNumberFormat="1" applyFill="1" applyBorder="1" applyAlignment="1">
      <alignment horizontal="center" vertical="center"/>
    </xf>
    <xf numFmtId="166" fontId="0" fillId="0" borderId="22" xfId="0" applyNumberFormat="1" applyFill="1" applyBorder="1" applyAlignment="1">
      <alignment horizontal="center" vertical="center"/>
    </xf>
    <xf numFmtId="1" fontId="0" fillId="0" borderId="21" xfId="0" applyNumberFormat="1" applyBorder="1" applyAlignment="1">
      <alignment horizontal="center" vertical="center"/>
    </xf>
    <xf numFmtId="165" fontId="0" fillId="4" borderId="22" xfId="0" applyNumberFormat="1" applyFill="1" applyBorder="1" applyAlignment="1">
      <alignment horizontal="center" vertical="center"/>
    </xf>
    <xf numFmtId="166" fontId="0" fillId="4" borderId="23" xfId="0" applyNumberFormat="1" applyFill="1" applyBorder="1" applyAlignment="1">
      <alignment horizontal="center" vertical="center"/>
    </xf>
    <xf numFmtId="2" fontId="0" fillId="3" borderId="21" xfId="0" applyNumberFormat="1" applyFill="1" applyBorder="1" applyAlignment="1">
      <alignment horizontal="center" vertical="center"/>
    </xf>
    <xf numFmtId="2" fontId="0" fillId="0" borderId="20" xfId="0" applyNumberFormat="1" applyBorder="1" applyAlignment="1">
      <alignment horizontal="center" vertical="center"/>
    </xf>
    <xf numFmtId="0" fontId="0" fillId="3" borderId="21" xfId="0" applyFill="1" applyBorder="1"/>
    <xf numFmtId="0" fontId="0" fillId="0" borderId="21" xfId="0" applyFill="1" applyBorder="1"/>
    <xf numFmtId="2" fontId="0" fillId="0" borderId="21" xfId="0" applyNumberFormat="1" applyFill="1" applyBorder="1" applyAlignment="1">
      <alignment horizontal="center" vertical="center"/>
    </xf>
    <xf numFmtId="164" fontId="0" fillId="0" borderId="21" xfId="0" applyNumberFormat="1" applyFill="1" applyBorder="1" applyAlignment="1">
      <alignment horizontal="center"/>
    </xf>
    <xf numFmtId="0" fontId="0" fillId="3" borderId="20" xfId="0" applyFill="1" applyBorder="1"/>
    <xf numFmtId="2" fontId="0" fillId="16" borderId="20" xfId="0" applyNumberFormat="1" applyFill="1" applyBorder="1" applyAlignment="1">
      <alignment horizontal="center"/>
    </xf>
    <xf numFmtId="2" fontId="0" fillId="3" borderId="20" xfId="0" applyNumberFormat="1" applyFill="1" applyBorder="1" applyAlignment="1">
      <alignment horizontal="center"/>
    </xf>
    <xf numFmtId="2" fontId="0" fillId="16" borderId="17" xfId="0" applyNumberFormat="1" applyFill="1" applyBorder="1" applyAlignment="1">
      <alignment horizontal="center"/>
    </xf>
    <xf numFmtId="1" fontId="0" fillId="0" borderId="7" xfId="0" applyNumberFormat="1" applyBorder="1" applyAlignment="1">
      <alignment vertical="center" wrapText="1"/>
    </xf>
    <xf numFmtId="1" fontId="0" fillId="0" borderId="15" xfId="0" applyNumberFormat="1" applyBorder="1" applyAlignment="1">
      <alignment vertical="center" wrapText="1"/>
    </xf>
    <xf numFmtId="0" fontId="0" fillId="0" borderId="7" xfId="0" applyNumberFormat="1" applyFill="1" applyBorder="1" applyAlignment="1">
      <alignment vertical="center" wrapText="1"/>
    </xf>
    <xf numFmtId="0" fontId="1" fillId="0" borderId="10" xfId="0" applyFont="1" applyFill="1" applyBorder="1" applyAlignment="1">
      <alignment vertical="center" wrapText="1"/>
    </xf>
    <xf numFmtId="0" fontId="0" fillId="0" borderId="0" xfId="0" applyAlignment="1">
      <alignment wrapText="1"/>
    </xf>
    <xf numFmtId="0" fontId="0" fillId="0" borderId="0" xfId="0" applyAlignment="1">
      <alignment wrapText="1"/>
    </xf>
    <xf numFmtId="0" fontId="19" fillId="0" borderId="0" xfId="0" applyFont="1" applyAlignment="1">
      <alignment wrapText="1"/>
    </xf>
    <xf numFmtId="1" fontId="0" fillId="0" borderId="6" xfId="0" applyNumberFormat="1" applyBorder="1" applyAlignment="1">
      <alignment horizontal="center" vertical="center"/>
    </xf>
    <xf numFmtId="1" fontId="0" fillId="0" borderId="18" xfId="0" applyNumberFormat="1" applyBorder="1" applyAlignment="1">
      <alignment horizontal="center" vertical="center"/>
    </xf>
    <xf numFmtId="1" fontId="0" fillId="13" borderId="11" xfId="0" applyNumberFormat="1" applyFill="1" applyBorder="1" applyAlignment="1">
      <alignment horizontal="center" vertical="center"/>
    </xf>
    <xf numFmtId="1" fontId="0" fillId="0" borderId="18" xfId="0" applyNumberFormat="1" applyFill="1" applyBorder="1" applyAlignment="1">
      <alignment horizontal="center" vertical="center"/>
    </xf>
    <xf numFmtId="1" fontId="0" fillId="0" borderId="6" xfId="0" applyNumberFormat="1" applyFill="1" applyBorder="1" applyAlignment="1">
      <alignment horizontal="center" vertical="center"/>
    </xf>
    <xf numFmtId="1" fontId="0" fillId="0" borderId="22" xfId="0" applyNumberFormat="1" applyBorder="1" applyAlignment="1">
      <alignment horizontal="center" vertical="center"/>
    </xf>
    <xf numFmtId="1" fontId="0" fillId="0" borderId="22" xfId="0" applyNumberFormat="1" applyFill="1" applyBorder="1" applyAlignment="1">
      <alignment horizontal="center" vertical="center"/>
    </xf>
    <xf numFmtId="1" fontId="0" fillId="13" borderId="11" xfId="0" applyNumberFormat="1" applyFill="1" applyBorder="1" applyAlignment="1">
      <alignment horizontal="center"/>
    </xf>
    <xf numFmtId="1" fontId="0" fillId="0" borderId="16" xfId="0" applyNumberFormat="1" applyBorder="1" applyAlignment="1">
      <alignment horizontal="center" vertical="center"/>
    </xf>
    <xf numFmtId="1" fontId="0" fillId="0" borderId="0" xfId="0" applyNumberFormat="1" applyBorder="1" applyAlignment="1">
      <alignment horizontal="center" vertical="center"/>
    </xf>
    <xf numFmtId="1" fontId="0" fillId="0" borderId="1" xfId="0" applyNumberFormat="1" applyBorder="1" applyAlignment="1">
      <alignment horizontal="center" vertical="center"/>
    </xf>
    <xf numFmtId="1" fontId="0" fillId="0" borderId="14" xfId="0" applyNumberFormat="1" applyBorder="1" applyAlignment="1">
      <alignment horizontal="center" vertical="center"/>
    </xf>
    <xf numFmtId="1" fontId="0" fillId="0" borderId="20" xfId="0" applyNumberFormat="1" applyBorder="1" applyAlignment="1">
      <alignment horizontal="center" vertical="center"/>
    </xf>
    <xf numFmtId="0" fontId="0" fillId="0" borderId="3" xfId="0" applyNumberFormat="1" applyFill="1" applyBorder="1" applyAlignment="1">
      <alignment vertical="center" wrapText="1"/>
    </xf>
    <xf numFmtId="0" fontId="0" fillId="0" borderId="0" xfId="0" applyNumberFormat="1" applyFill="1" applyBorder="1" applyAlignment="1">
      <alignment vertical="center" wrapText="1"/>
    </xf>
    <xf numFmtId="0" fontId="0" fillId="0" borderId="15" xfId="0" applyNumberFormat="1" applyFill="1" applyBorder="1" applyAlignment="1">
      <alignment vertical="center"/>
    </xf>
    <xf numFmtId="1" fontId="0" fillId="0" borderId="2" xfId="0" applyNumberFormat="1" applyFill="1" applyBorder="1" applyAlignment="1">
      <alignment vertical="center" wrapText="1"/>
    </xf>
    <xf numFmtId="168" fontId="0" fillId="0" borderId="12" xfId="3" applyNumberFormat="1" applyFont="1" applyFill="1" applyBorder="1" applyAlignment="1">
      <alignment horizontal="center" vertical="center"/>
    </xf>
    <xf numFmtId="168" fontId="0" fillId="0" borderId="17" xfId="3" applyNumberFormat="1" applyFont="1" applyFill="1" applyBorder="1" applyAlignment="1">
      <alignment horizontal="center" vertical="center"/>
    </xf>
    <xf numFmtId="168" fontId="0" fillId="0" borderId="1" xfId="3" applyNumberFormat="1" applyFont="1" applyFill="1" applyBorder="1" applyAlignment="1">
      <alignment horizontal="center" vertical="center"/>
    </xf>
    <xf numFmtId="1" fontId="0" fillId="0" borderId="21" xfId="0" applyNumberFormat="1" applyFill="1" applyBorder="1" applyAlignment="1">
      <alignment horizontal="center" vertical="center"/>
    </xf>
    <xf numFmtId="165" fontId="0" fillId="0" borderId="0" xfId="0" applyNumberFormat="1" applyFill="1"/>
    <xf numFmtId="9" fontId="0" fillId="0" borderId="12" xfId="2" applyFont="1" applyBorder="1" applyAlignment="1">
      <alignment horizontal="center" vertical="center"/>
    </xf>
    <xf numFmtId="9" fontId="0" fillId="0" borderId="17" xfId="2" applyFont="1" applyBorder="1" applyAlignment="1">
      <alignment horizontal="center" vertical="center"/>
    </xf>
    <xf numFmtId="9" fontId="0" fillId="0" borderId="1" xfId="2" applyFont="1" applyBorder="1" applyAlignment="1">
      <alignment horizontal="center" vertical="center"/>
    </xf>
    <xf numFmtId="9" fontId="0" fillId="0" borderId="21" xfId="2" applyFont="1" applyBorder="1" applyAlignment="1">
      <alignment horizontal="center" vertical="center"/>
    </xf>
    <xf numFmtId="168" fontId="0" fillId="0" borderId="21" xfId="3" applyNumberFormat="1" applyFont="1" applyFill="1" applyBorder="1" applyAlignment="1">
      <alignment horizontal="center" vertical="center"/>
    </xf>
    <xf numFmtId="0" fontId="0" fillId="0" borderId="0" xfId="0" applyAlignment="1">
      <alignment horizontal="left"/>
    </xf>
    <xf numFmtId="0" fontId="0" fillId="0" borderId="11" xfId="0" applyBorder="1"/>
    <xf numFmtId="165" fontId="0" fillId="0" borderId="0" xfId="0" applyNumberFormat="1" applyBorder="1" applyAlignment="1">
      <alignment vertical="center" wrapText="1"/>
    </xf>
    <xf numFmtId="0" fontId="0" fillId="0" borderId="3" xfId="0" applyNumberFormat="1" applyFill="1" applyBorder="1" applyAlignment="1">
      <alignment vertical="center"/>
    </xf>
    <xf numFmtId="0" fontId="0" fillId="0" borderId="15" xfId="0" applyNumberFormat="1" applyFill="1" applyBorder="1" applyAlignment="1">
      <alignment vertical="center" wrapText="1"/>
    </xf>
    <xf numFmtId="166" fontId="0" fillId="0" borderId="0" xfId="0" applyNumberFormat="1" applyBorder="1" applyAlignment="1">
      <alignment vertical="center" wrapText="1"/>
    </xf>
    <xf numFmtId="166" fontId="0" fillId="0" borderId="15" xfId="0" applyNumberFormat="1" applyBorder="1" applyAlignment="1">
      <alignment vertical="center" wrapText="1"/>
    </xf>
    <xf numFmtId="165" fontId="0" fillId="17" borderId="10" xfId="0" applyNumberFormat="1" applyFill="1" applyBorder="1" applyAlignment="1">
      <alignment horizontal="center" vertical="center" wrapText="1"/>
    </xf>
    <xf numFmtId="0" fontId="5" fillId="4" borderId="14" xfId="0" applyFont="1" applyFill="1" applyBorder="1" applyAlignment="1">
      <alignment horizontal="center" vertical="center"/>
    </xf>
    <xf numFmtId="0" fontId="1" fillId="0" borderId="15" xfId="0" applyFont="1" applyBorder="1" applyAlignment="1">
      <alignment vertical="center"/>
    </xf>
    <xf numFmtId="164" fontId="0" fillId="0" borderId="1" xfId="3" applyNumberFormat="1" applyFont="1" applyFill="1" applyBorder="1" applyAlignment="1">
      <alignment horizontal="center" vertical="center"/>
    </xf>
    <xf numFmtId="2" fontId="0" fillId="0" borderId="9" xfId="0" applyNumberFormat="1" applyFill="1" applyBorder="1" applyAlignment="1">
      <alignment horizontal="center" vertical="center"/>
    </xf>
    <xf numFmtId="2" fontId="0" fillId="3" borderId="21" xfId="0" applyNumberFormat="1" applyFill="1" applyBorder="1" applyAlignment="1">
      <alignment horizontal="center"/>
    </xf>
    <xf numFmtId="2" fontId="0" fillId="3" borderId="1" xfId="0" applyNumberFormat="1" applyFill="1" applyBorder="1" applyAlignment="1">
      <alignment horizontal="center"/>
    </xf>
    <xf numFmtId="2" fontId="0" fillId="3" borderId="21" xfId="0" applyNumberFormat="1" applyFill="1" applyBorder="1" applyAlignment="1">
      <alignment horizontal="center" vertical="center" wrapText="1"/>
    </xf>
    <xf numFmtId="2" fontId="0" fillId="3" borderId="1" xfId="0" applyNumberFormat="1" applyFill="1" applyBorder="1" applyAlignment="1">
      <alignment horizontal="center" vertical="center" wrapText="1"/>
    </xf>
    <xf numFmtId="0" fontId="1" fillId="0" borderId="4" xfId="0" applyFont="1" applyBorder="1"/>
    <xf numFmtId="2" fontId="0" fillId="0" borderId="4" xfId="0" applyNumberFormat="1" applyBorder="1"/>
    <xf numFmtId="2" fontId="0" fillId="0" borderId="6" xfId="0" applyNumberFormat="1" applyBorder="1"/>
    <xf numFmtId="0" fontId="1" fillId="3" borderId="1" xfId="0" applyFont="1" applyFill="1" applyBorder="1" applyAlignment="1">
      <alignment horizontal="center" vertical="center"/>
    </xf>
    <xf numFmtId="0" fontId="1" fillId="16"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20" borderId="9" xfId="0" applyFont="1" applyFill="1" applyBorder="1" applyAlignment="1">
      <alignment horizontal="center" vertical="center"/>
    </xf>
    <xf numFmtId="0" fontId="5" fillId="0" borderId="1" xfId="0" applyFont="1" applyBorder="1" applyAlignment="1">
      <alignment horizontal="center" vertical="center"/>
    </xf>
    <xf numFmtId="0" fontId="1"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 fillId="0" borderId="1" xfId="0" applyFont="1" applyBorder="1" applyAlignment="1">
      <alignment horizontal="center" vertical="center" wrapText="1"/>
    </xf>
    <xf numFmtId="169" fontId="0" fillId="0" borderId="5" xfId="3" applyNumberFormat="1" applyFont="1" applyBorder="1" applyAlignment="1">
      <alignment horizontal="center" vertical="center"/>
    </xf>
    <xf numFmtId="169" fontId="0" fillId="0" borderId="12" xfId="3" applyNumberFormat="1" applyFont="1" applyFill="1" applyBorder="1" applyAlignment="1">
      <alignment horizontal="center" vertical="center"/>
    </xf>
    <xf numFmtId="169" fontId="0" fillId="0" borderId="17" xfId="3" applyNumberFormat="1" applyFont="1" applyFill="1" applyBorder="1" applyAlignment="1">
      <alignment horizontal="center" vertical="center"/>
    </xf>
    <xf numFmtId="169" fontId="0" fillId="0" borderId="1" xfId="3" applyNumberFormat="1" applyFont="1" applyFill="1" applyBorder="1" applyAlignment="1">
      <alignment horizontal="center" vertical="center"/>
    </xf>
    <xf numFmtId="169" fontId="0" fillId="0" borderId="12" xfId="3" applyNumberFormat="1" applyFont="1" applyFill="1" applyBorder="1" applyAlignment="1">
      <alignment horizontal="center"/>
    </xf>
    <xf numFmtId="169" fontId="0" fillId="0" borderId="17" xfId="3" applyNumberFormat="1" applyFont="1" applyFill="1" applyBorder="1" applyAlignment="1">
      <alignment horizontal="center"/>
    </xf>
    <xf numFmtId="169" fontId="0" fillId="0" borderId="21" xfId="3" applyNumberFormat="1" applyFont="1" applyFill="1" applyBorder="1" applyAlignment="1">
      <alignment horizontal="center"/>
    </xf>
    <xf numFmtId="169" fontId="0" fillId="0" borderId="1" xfId="3" applyNumberFormat="1" applyFont="1" applyFill="1" applyBorder="1" applyAlignment="1">
      <alignment horizontal="center"/>
    </xf>
    <xf numFmtId="169" fontId="0" fillId="0" borderId="19" xfId="3" applyNumberFormat="1" applyFont="1" applyBorder="1" applyAlignment="1">
      <alignment horizontal="center" vertical="center"/>
    </xf>
    <xf numFmtId="169" fontId="0" fillId="0" borderId="10" xfId="3" applyNumberFormat="1" applyFont="1" applyBorder="1" applyAlignment="1">
      <alignment horizontal="center" vertical="center"/>
    </xf>
    <xf numFmtId="169" fontId="0" fillId="0" borderId="0" xfId="0" applyNumberFormat="1"/>
    <xf numFmtId="169" fontId="0" fillId="12" borderId="14" xfId="0" applyNumberFormat="1" applyFill="1" applyBorder="1" applyAlignment="1">
      <alignment vertical="center"/>
    </xf>
    <xf numFmtId="169" fontId="0" fillId="0" borderId="11" xfId="0" applyNumberFormat="1" applyBorder="1"/>
    <xf numFmtId="169" fontId="0" fillId="0" borderId="3" xfId="0" applyNumberFormat="1" applyBorder="1" applyAlignment="1">
      <alignment vertical="center"/>
    </xf>
    <xf numFmtId="169" fontId="0" fillId="0" borderId="0" xfId="0" applyNumberFormat="1" applyBorder="1" applyAlignment="1">
      <alignment vertical="center"/>
    </xf>
    <xf numFmtId="169" fontId="0" fillId="0" borderId="15" xfId="0" applyNumberFormat="1" applyBorder="1" applyAlignment="1">
      <alignment vertical="center"/>
    </xf>
    <xf numFmtId="169" fontId="0" fillId="0" borderId="0" xfId="0" applyNumberFormat="1" applyFill="1" applyBorder="1"/>
    <xf numFmtId="169" fontId="0" fillId="0" borderId="15" xfId="0" applyNumberFormat="1" applyFill="1" applyBorder="1"/>
    <xf numFmtId="169" fontId="1" fillId="5" borderId="1" xfId="0" applyNumberFormat="1" applyFont="1" applyFill="1" applyBorder="1" applyAlignment="1">
      <alignment vertical="top" wrapText="1"/>
    </xf>
    <xf numFmtId="169" fontId="0" fillId="0" borderId="23" xfId="3" applyNumberFormat="1" applyFont="1" applyBorder="1" applyAlignment="1">
      <alignment horizontal="center" vertical="center"/>
    </xf>
    <xf numFmtId="169" fontId="0" fillId="0" borderId="0" xfId="0" applyNumberFormat="1" applyBorder="1"/>
    <xf numFmtId="169" fontId="1" fillId="3" borderId="14" xfId="0" applyNumberFormat="1" applyFont="1" applyFill="1" applyBorder="1" applyAlignment="1">
      <alignment vertical="center"/>
    </xf>
    <xf numFmtId="169" fontId="0" fillId="0" borderId="14" xfId="0" applyNumberFormat="1" applyBorder="1"/>
    <xf numFmtId="169" fontId="0" fillId="0" borderId="0" xfId="0" applyNumberFormat="1" applyBorder="1" applyAlignment="1">
      <alignment horizontal="center" vertical="center"/>
    </xf>
    <xf numFmtId="169" fontId="0" fillId="0" borderId="15" xfId="0" applyNumberFormat="1" applyBorder="1" applyAlignment="1">
      <alignment horizontal="center" vertical="center"/>
    </xf>
    <xf numFmtId="169" fontId="1" fillId="0" borderId="3" xfId="0" applyNumberFormat="1" applyFont="1" applyBorder="1" applyAlignment="1">
      <alignment vertical="center" wrapText="1"/>
    </xf>
    <xf numFmtId="169" fontId="1" fillId="0" borderId="0" xfId="0" applyNumberFormat="1" applyFont="1" applyBorder="1" applyAlignment="1">
      <alignment vertical="center" wrapText="1"/>
    </xf>
    <xf numFmtId="169" fontId="1" fillId="0" borderId="15" xfId="0" applyNumberFormat="1" applyFont="1" applyBorder="1" applyAlignment="1">
      <alignment vertical="center" wrapText="1"/>
    </xf>
    <xf numFmtId="169" fontId="1" fillId="0" borderId="0" xfId="0" applyNumberFormat="1" applyFont="1" applyBorder="1" applyAlignment="1">
      <alignment vertical="top" wrapText="1"/>
    </xf>
    <xf numFmtId="169" fontId="1" fillId="0" borderId="15" xfId="0" applyNumberFormat="1" applyFont="1" applyBorder="1" applyAlignment="1">
      <alignment vertical="top" wrapText="1"/>
    </xf>
    <xf numFmtId="169" fontId="1" fillId="5" borderId="10" xfId="0" applyNumberFormat="1" applyFont="1" applyFill="1" applyBorder="1" applyAlignment="1">
      <alignment vertical="top" wrapText="1"/>
    </xf>
    <xf numFmtId="169" fontId="1" fillId="0" borderId="0" xfId="0" applyNumberFormat="1" applyFont="1" applyBorder="1" applyAlignment="1"/>
    <xf numFmtId="169" fontId="5" fillId="12" borderId="14" xfId="0" applyNumberFormat="1" applyFont="1" applyFill="1" applyBorder="1" applyAlignment="1">
      <alignment vertical="center"/>
    </xf>
    <xf numFmtId="169" fontId="0" fillId="0" borderId="12" xfId="0" applyNumberFormat="1" applyFill="1" applyBorder="1"/>
    <xf numFmtId="169" fontId="0" fillId="0" borderId="17" xfId="0" applyNumberFormat="1" applyFill="1" applyBorder="1"/>
    <xf numFmtId="169" fontId="0" fillId="0" borderId="1" xfId="0" applyNumberFormat="1" applyFill="1" applyBorder="1"/>
    <xf numFmtId="169" fontId="0" fillId="0" borderId="21" xfId="0" applyNumberFormat="1" applyFill="1" applyBorder="1"/>
    <xf numFmtId="169" fontId="0" fillId="0" borderId="0" xfId="3" applyNumberFormat="1" applyFont="1" applyFill="1" applyBorder="1" applyAlignment="1">
      <alignment horizontal="center"/>
    </xf>
    <xf numFmtId="169" fontId="0" fillId="0" borderId="21" xfId="3" applyNumberFormat="1" applyFont="1" applyFill="1" applyBorder="1" applyAlignment="1">
      <alignment horizontal="center" vertical="center"/>
    </xf>
    <xf numFmtId="169" fontId="0" fillId="0" borderId="12" xfId="3" applyNumberFormat="1" applyFont="1" applyBorder="1" applyAlignment="1">
      <alignment horizontal="center" vertical="center"/>
    </xf>
    <xf numFmtId="169" fontId="0" fillId="0" borderId="17" xfId="3" applyNumberFormat="1" applyFont="1" applyBorder="1" applyAlignment="1">
      <alignment horizontal="center" vertical="center"/>
    </xf>
    <xf numFmtId="169" fontId="0" fillId="0" borderId="1" xfId="3" applyNumberFormat="1" applyFont="1" applyBorder="1" applyAlignment="1">
      <alignment horizontal="center" vertical="center"/>
    </xf>
    <xf numFmtId="169" fontId="0" fillId="0" borderId="21" xfId="3" applyNumberFormat="1" applyFont="1" applyBorder="1" applyAlignment="1">
      <alignment horizontal="center" vertical="center"/>
    </xf>
    <xf numFmtId="169" fontId="0" fillId="0" borderId="3" xfId="0" applyNumberFormat="1" applyFill="1" applyBorder="1"/>
    <xf numFmtId="169" fontId="0" fillId="12" borderId="11" xfId="0" applyNumberFormat="1" applyFill="1" applyBorder="1" applyAlignment="1">
      <alignment horizontal="center" vertical="center"/>
    </xf>
    <xf numFmtId="169" fontId="0" fillId="0" borderId="8" xfId="0" applyNumberFormat="1" applyBorder="1"/>
    <xf numFmtId="2" fontId="0" fillId="0" borderId="12" xfId="0" applyNumberFormat="1" applyFill="1" applyBorder="1" applyAlignment="1">
      <alignment horizontal="center"/>
    </xf>
    <xf numFmtId="2" fontId="0" fillId="0" borderId="17" xfId="0" applyNumberFormat="1" applyFill="1" applyBorder="1" applyAlignment="1">
      <alignment horizontal="center"/>
    </xf>
    <xf numFmtId="2" fontId="0" fillId="0" borderId="1" xfId="0" applyNumberFormat="1" applyFill="1" applyBorder="1" applyAlignment="1">
      <alignment horizontal="center"/>
    </xf>
    <xf numFmtId="2" fontId="0" fillId="0" borderId="21" xfId="0" applyNumberFormat="1" applyFill="1" applyBorder="1" applyAlignment="1">
      <alignment horizontal="center"/>
    </xf>
    <xf numFmtId="169" fontId="5" fillId="14" borderId="14" xfId="0" applyNumberFormat="1" applyFont="1" applyFill="1" applyBorder="1" applyAlignment="1">
      <alignment vertical="center"/>
    </xf>
    <xf numFmtId="169" fontId="0" fillId="0" borderId="15" xfId="0" applyNumberFormat="1" applyBorder="1" applyAlignment="1">
      <alignment vertical="center" wrapText="1"/>
    </xf>
    <xf numFmtId="169" fontId="0" fillId="0" borderId="3" xfId="0" applyNumberFormat="1" applyBorder="1"/>
    <xf numFmtId="169" fontId="0" fillId="0" borderId="15" xfId="0" applyNumberFormat="1" applyBorder="1"/>
    <xf numFmtId="169" fontId="0" fillId="0" borderId="0" xfId="0" applyNumberFormat="1" applyBorder="1" applyAlignment="1">
      <alignment vertical="top" wrapText="1"/>
    </xf>
    <xf numFmtId="169" fontId="0" fillId="0" borderId="15" xfId="0" applyNumberFormat="1" applyBorder="1" applyAlignment="1">
      <alignment vertical="top" wrapText="1"/>
    </xf>
    <xf numFmtId="2" fontId="0" fillId="0" borderId="12" xfId="0" applyNumberFormat="1" applyFill="1" applyBorder="1" applyAlignment="1">
      <alignment horizontal="center" vertical="center" wrapText="1"/>
    </xf>
    <xf numFmtId="165" fontId="0" fillId="0" borderId="12" xfId="0" applyNumberFormat="1" applyFill="1" applyBorder="1" applyAlignment="1">
      <alignment horizontal="center" vertical="center" wrapText="1"/>
    </xf>
    <xf numFmtId="2" fontId="0" fillId="0" borderId="17" xfId="0" applyNumberFormat="1" applyFill="1" applyBorder="1" applyAlignment="1">
      <alignment horizontal="center" vertical="center" wrapText="1"/>
    </xf>
    <xf numFmtId="165" fontId="0" fillId="0" borderId="17" xfId="0" applyNumberFormat="1" applyFill="1" applyBorder="1" applyAlignment="1">
      <alignment horizontal="center" vertical="center" wrapText="1"/>
    </xf>
    <xf numFmtId="2" fontId="0" fillId="0" borderId="1" xfId="0" applyNumberFormat="1" applyFill="1" applyBorder="1" applyAlignment="1">
      <alignment horizontal="center" vertical="center" wrapText="1"/>
    </xf>
    <xf numFmtId="165" fontId="0" fillId="0" borderId="1" xfId="0" applyNumberFormat="1" applyFill="1" applyBorder="1" applyAlignment="1">
      <alignment horizontal="center" vertical="center" wrapText="1"/>
    </xf>
    <xf numFmtId="2" fontId="0" fillId="0" borderId="21" xfId="0" applyNumberFormat="1" applyFill="1" applyBorder="1" applyAlignment="1">
      <alignment horizontal="center" vertical="center" wrapText="1"/>
    </xf>
    <xf numFmtId="165" fontId="0" fillId="0" borderId="21" xfId="0" applyNumberFormat="1" applyFill="1" applyBorder="1" applyAlignment="1">
      <alignment horizontal="center" vertical="center" wrapText="1"/>
    </xf>
    <xf numFmtId="169" fontId="5" fillId="4" borderId="14" xfId="0" applyNumberFormat="1" applyFont="1" applyFill="1" applyBorder="1" applyAlignment="1">
      <alignment vertical="center"/>
    </xf>
    <xf numFmtId="169" fontId="0" fillId="0" borderId="6" xfId="0" applyNumberFormat="1" applyBorder="1"/>
    <xf numFmtId="165" fontId="0" fillId="0" borderId="5" xfId="0" applyNumberFormat="1" applyFill="1" applyBorder="1" applyAlignment="1">
      <alignment horizontal="center" vertical="center" wrapText="1"/>
    </xf>
    <xf numFmtId="165" fontId="0" fillId="0" borderId="19" xfId="0" applyNumberFormat="1" applyFill="1" applyBorder="1" applyAlignment="1">
      <alignment horizontal="center" vertical="center" wrapText="1"/>
    </xf>
    <xf numFmtId="165" fontId="0" fillId="0" borderId="10" xfId="0" applyNumberFormat="1" applyFill="1" applyBorder="1" applyAlignment="1">
      <alignment horizontal="center" vertical="center" wrapText="1"/>
    </xf>
    <xf numFmtId="165" fontId="0" fillId="0" borderId="23" xfId="0" applyNumberFormat="1" applyFill="1" applyBorder="1" applyAlignment="1">
      <alignment horizontal="center" vertical="center" wrapText="1"/>
    </xf>
    <xf numFmtId="169" fontId="5" fillId="4" borderId="3" xfId="0" applyNumberFormat="1" applyFont="1" applyFill="1" applyBorder="1" applyAlignment="1">
      <alignment horizontal="center" vertical="center"/>
    </xf>
    <xf numFmtId="169" fontId="1" fillId="0" borderId="14" xfId="0" applyNumberFormat="1" applyFont="1" applyFill="1" applyBorder="1" applyAlignment="1">
      <alignment horizontal="left" wrapText="1"/>
    </xf>
    <xf numFmtId="169" fontId="0" fillId="0" borderId="0" xfId="0" applyNumberFormat="1" applyBorder="1" applyAlignment="1">
      <alignment vertical="center" wrapText="1"/>
    </xf>
    <xf numFmtId="169" fontId="5" fillId="15" borderId="14" xfId="0" applyNumberFormat="1" applyFont="1" applyFill="1" applyBorder="1" applyAlignment="1">
      <alignment vertical="center"/>
    </xf>
    <xf numFmtId="169" fontId="5" fillId="15" borderId="11" xfId="0" applyNumberFormat="1" applyFont="1" applyFill="1" applyBorder="1" applyAlignment="1">
      <alignment vertical="center"/>
    </xf>
    <xf numFmtId="169" fontId="0" fillId="0" borderId="6" xfId="0" applyNumberFormat="1" applyBorder="1" applyAlignment="1">
      <alignment vertical="center" wrapText="1"/>
    </xf>
    <xf numFmtId="169" fontId="0" fillId="0" borderId="8" xfId="0" applyNumberFormat="1" applyBorder="1" applyAlignment="1">
      <alignment vertical="center" wrapText="1"/>
    </xf>
    <xf numFmtId="169" fontId="0" fillId="0" borderId="4" xfId="0" applyNumberFormat="1" applyBorder="1"/>
    <xf numFmtId="169" fontId="0" fillId="0" borderId="6" xfId="0" applyNumberFormat="1" applyBorder="1" applyAlignment="1">
      <alignment vertical="top" wrapText="1"/>
    </xf>
    <xf numFmtId="169" fontId="0" fillId="0" borderId="8" xfId="0" applyNumberFormat="1" applyBorder="1" applyAlignment="1">
      <alignment vertical="top" wrapText="1"/>
    </xf>
    <xf numFmtId="0" fontId="1" fillId="10" borderId="0" xfId="0" applyFont="1" applyFill="1" applyAlignment="1">
      <alignment wrapText="1"/>
    </xf>
    <xf numFmtId="0" fontId="0" fillId="10" borderId="0" xfId="0" applyFill="1" applyAlignment="1">
      <alignment wrapText="1"/>
    </xf>
    <xf numFmtId="0" fontId="1" fillId="10" borderId="0" xfId="0" applyFont="1" applyFill="1"/>
    <xf numFmtId="0" fontId="1" fillId="10" borderId="0" xfId="0" applyFont="1" applyFill="1" applyAlignment="1">
      <alignment horizontal="left"/>
    </xf>
    <xf numFmtId="15" fontId="0" fillId="10" borderId="0" xfId="0" applyNumberFormat="1" applyFill="1" applyAlignment="1">
      <alignment horizontal="left"/>
    </xf>
    <xf numFmtId="0" fontId="0" fillId="10" borderId="0" xfId="0" applyFill="1" applyAlignment="1">
      <alignment horizontal="left"/>
    </xf>
    <xf numFmtId="0" fontId="20" fillId="10" borderId="0" xfId="4" applyFill="1"/>
    <xf numFmtId="164" fontId="0" fillId="0" borderId="8" xfId="0" applyNumberFormat="1" applyBorder="1" applyAlignment="1">
      <alignment vertical="center" wrapText="1"/>
    </xf>
    <xf numFmtId="165" fontId="0" fillId="3" borderId="12" xfId="0" applyNumberFormat="1" applyFill="1" applyBorder="1" applyAlignment="1">
      <alignment horizontal="center" vertical="center"/>
    </xf>
    <xf numFmtId="1" fontId="0" fillId="3" borderId="12" xfId="0" applyNumberFormat="1" applyFill="1" applyBorder="1" applyAlignment="1">
      <alignment horizontal="center" vertical="center"/>
    </xf>
    <xf numFmtId="169" fontId="0" fillId="3" borderId="5" xfId="3" applyNumberFormat="1" applyFont="1" applyFill="1" applyBorder="1" applyAlignment="1">
      <alignment horizontal="center" vertical="center"/>
    </xf>
    <xf numFmtId="165" fontId="0" fillId="3" borderId="17" xfId="0" applyNumberFormat="1" applyFill="1" applyBorder="1" applyAlignment="1">
      <alignment horizontal="center" vertical="center"/>
    </xf>
    <xf numFmtId="1" fontId="0" fillId="3" borderId="17" xfId="0" applyNumberFormat="1" applyFill="1" applyBorder="1" applyAlignment="1">
      <alignment horizontal="center" vertical="center"/>
    </xf>
    <xf numFmtId="169" fontId="0" fillId="3" borderId="19" xfId="3" applyNumberFormat="1" applyFont="1" applyFill="1" applyBorder="1" applyAlignment="1">
      <alignment horizontal="center" vertical="center"/>
    </xf>
    <xf numFmtId="165" fontId="0" fillId="3" borderId="21" xfId="0" applyNumberFormat="1" applyFill="1" applyBorder="1" applyAlignment="1">
      <alignment horizontal="center" vertical="center"/>
    </xf>
    <xf numFmtId="1" fontId="0" fillId="3" borderId="21" xfId="0" applyNumberFormat="1" applyFill="1" applyBorder="1" applyAlignment="1">
      <alignment horizontal="center" vertical="center"/>
    </xf>
    <xf numFmtId="169" fontId="0" fillId="3" borderId="23" xfId="3" applyNumberFormat="1" applyFont="1" applyFill="1" applyBorder="1" applyAlignment="1">
      <alignment horizontal="center" vertical="center"/>
    </xf>
    <xf numFmtId="165" fontId="0" fillId="3" borderId="1" xfId="0" applyNumberFormat="1" applyFill="1" applyBorder="1" applyAlignment="1">
      <alignment horizontal="center" vertical="center"/>
    </xf>
    <xf numFmtId="1" fontId="0" fillId="3" borderId="1" xfId="0" applyNumberFormat="1" applyFill="1" applyBorder="1" applyAlignment="1">
      <alignment horizontal="center" vertical="center"/>
    </xf>
    <xf numFmtId="169" fontId="0" fillId="3" borderId="10" xfId="3" applyNumberFormat="1" applyFont="1" applyFill="1" applyBorder="1" applyAlignment="1">
      <alignment horizontal="center" vertical="center"/>
    </xf>
    <xf numFmtId="1" fontId="0" fillId="0" borderId="8" xfId="0" applyNumberFormat="1" applyBorder="1"/>
    <xf numFmtId="0" fontId="0" fillId="0" borderId="6" xfId="0" applyBorder="1" applyAlignment="1">
      <alignment horizontal="center" vertical="center"/>
    </xf>
    <xf numFmtId="0" fontId="0" fillId="0" borderId="18" xfId="0" applyBorder="1" applyAlignment="1">
      <alignment horizontal="center" vertical="center"/>
    </xf>
    <xf numFmtId="0" fontId="0" fillId="0" borderId="18" xfId="0" applyFill="1" applyBorder="1" applyAlignment="1">
      <alignment horizontal="center" vertical="center"/>
    </xf>
    <xf numFmtId="165" fontId="0" fillId="0" borderId="6" xfId="0" applyNumberFormat="1" applyFill="1" applyBorder="1" applyAlignment="1">
      <alignment horizontal="center" vertical="center"/>
    </xf>
    <xf numFmtId="0" fontId="0" fillId="0" borderId="6" xfId="0" applyFill="1" applyBorder="1" applyAlignment="1">
      <alignment horizontal="center" vertical="center"/>
    </xf>
    <xf numFmtId="165" fontId="0" fillId="0" borderId="22" xfId="0" applyNumberFormat="1" applyFill="1" applyBorder="1" applyAlignment="1">
      <alignment horizontal="center" vertical="center"/>
    </xf>
    <xf numFmtId="165" fontId="0" fillId="13" borderId="11" xfId="0" applyNumberFormat="1" applyFill="1" applyBorder="1" applyAlignment="1">
      <alignment horizontal="center"/>
    </xf>
    <xf numFmtId="0" fontId="1" fillId="0" borderId="11" xfId="0" applyFont="1" applyBorder="1" applyAlignment="1">
      <alignment vertical="center"/>
    </xf>
    <xf numFmtId="0" fontId="1" fillId="0" borderId="4"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4" xfId="0" applyFont="1" applyBorder="1" applyAlignment="1">
      <alignment horizontal="left" vertical="center" wrapText="1"/>
    </xf>
    <xf numFmtId="0" fontId="1" fillId="0" borderId="6" xfId="0" applyFont="1" applyBorder="1" applyAlignment="1">
      <alignment horizontal="left"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4" fillId="0" borderId="2" xfId="0" applyFont="1" applyBorder="1" applyAlignment="1">
      <alignment wrapText="1"/>
    </xf>
    <xf numFmtId="0" fontId="4" fillId="0" borderId="3" xfId="0" applyFont="1" applyBorder="1" applyAlignment="1">
      <alignment wrapText="1"/>
    </xf>
    <xf numFmtId="0" fontId="4" fillId="0" borderId="4" xfId="0" applyFont="1" applyBorder="1" applyAlignment="1">
      <alignment wrapText="1"/>
    </xf>
    <xf numFmtId="0" fontId="1" fillId="0" borderId="8" xfId="0" applyFont="1" applyBorder="1" applyAlignment="1">
      <alignment horizontal="left" vertical="center" wrapText="1"/>
    </xf>
    <xf numFmtId="0" fontId="0" fillId="0" borderId="4" xfId="0" applyFill="1" applyBorder="1" applyAlignment="1">
      <alignment horizontal="center" vertical="center" wrapText="1"/>
    </xf>
    <xf numFmtId="1" fontId="0" fillId="0" borderId="6" xfId="0" applyNumberFormat="1" applyBorder="1" applyAlignment="1">
      <alignment horizontal="center" vertical="center" wrapText="1"/>
    </xf>
    <xf numFmtId="1" fontId="0" fillId="0" borderId="4" xfId="0" applyNumberFormat="1" applyBorder="1" applyAlignment="1">
      <alignment horizontal="center" vertical="center" wrapText="1"/>
    </xf>
    <xf numFmtId="1" fontId="0" fillId="0" borderId="8" xfId="0" applyNumberFormat="1" applyBorder="1" applyAlignment="1">
      <alignment horizontal="center" vertical="center" wrapText="1"/>
    </xf>
    <xf numFmtId="0" fontId="1" fillId="0" borderId="14" xfId="0" applyFont="1" applyBorder="1" applyAlignment="1">
      <alignment horizontal="center" vertical="center" wrapText="1"/>
    </xf>
    <xf numFmtId="0" fontId="0" fillId="0" borderId="3" xfId="0" applyFill="1" applyBorder="1" applyAlignment="1">
      <alignment horizontal="left" vertical="center" wrapText="1"/>
    </xf>
    <xf numFmtId="0" fontId="0" fillId="0" borderId="0" xfId="0" applyBorder="1" applyAlignment="1">
      <alignment horizontal="left" vertical="center" wrapText="1"/>
    </xf>
    <xf numFmtId="0" fontId="1" fillId="0" borderId="11" xfId="0" applyFont="1" applyBorder="1" applyAlignment="1">
      <alignment horizontal="center" wrapText="1"/>
    </xf>
    <xf numFmtId="0" fontId="0" fillId="0" borderId="5" xfId="0" applyBorder="1" applyAlignment="1">
      <alignment wrapText="1"/>
    </xf>
    <xf numFmtId="0" fontId="0" fillId="0" borderId="7" xfId="0" applyBorder="1" applyAlignment="1">
      <alignment wrapText="1"/>
    </xf>
    <xf numFmtId="0" fontId="0" fillId="0" borderId="15" xfId="0" applyBorder="1" applyAlignment="1">
      <alignment wrapText="1"/>
    </xf>
    <xf numFmtId="1" fontId="0" fillId="13" borderId="1" xfId="0" applyNumberFormat="1" applyFill="1" applyBorder="1" applyAlignment="1">
      <alignment horizontal="center"/>
    </xf>
    <xf numFmtId="1" fontId="1" fillId="0" borderId="15" xfId="0" applyNumberFormat="1" applyFont="1" applyBorder="1" applyAlignment="1"/>
    <xf numFmtId="1" fontId="1" fillId="5" borderId="1" xfId="0" applyNumberFormat="1" applyFont="1" applyFill="1" applyBorder="1" applyAlignment="1">
      <alignment vertical="top" wrapText="1"/>
    </xf>
    <xf numFmtId="1" fontId="0" fillId="13" borderId="12" xfId="0" applyNumberFormat="1" applyFill="1" applyBorder="1" applyAlignment="1">
      <alignment horizontal="center" vertical="center"/>
    </xf>
    <xf numFmtId="166" fontId="15" fillId="13" borderId="1" xfId="0" applyNumberFormat="1" applyFont="1" applyFill="1" applyBorder="1" applyAlignment="1">
      <alignment horizontal="center" vertical="center"/>
    </xf>
    <xf numFmtId="0" fontId="15" fillId="13" borderId="1" xfId="0" applyFont="1" applyFill="1" applyBorder="1" applyAlignment="1">
      <alignment horizontal="center" vertical="center"/>
    </xf>
    <xf numFmtId="166" fontId="0" fillId="13" borderId="5" xfId="0" applyNumberFormat="1" applyFill="1" applyBorder="1" applyAlignment="1">
      <alignment horizontal="center" vertical="center"/>
    </xf>
    <xf numFmtId="164" fontId="0" fillId="0" borderId="0" xfId="3" applyNumberFormat="1" applyFont="1" applyBorder="1" applyAlignment="1">
      <alignment horizontal="center" vertical="center"/>
    </xf>
    <xf numFmtId="164" fontId="0" fillId="0" borderId="16" xfId="3" applyNumberFormat="1" applyFont="1" applyBorder="1" applyAlignment="1">
      <alignment horizontal="center" vertical="center"/>
    </xf>
    <xf numFmtId="164" fontId="0" fillId="0" borderId="20" xfId="3" applyNumberFormat="1" applyFont="1" applyBorder="1" applyAlignment="1">
      <alignment horizontal="center" vertical="center"/>
    </xf>
    <xf numFmtId="0" fontId="12" fillId="14" borderId="11" xfId="0" applyFont="1" applyFill="1" applyBorder="1" applyAlignment="1">
      <alignment vertical="center"/>
    </xf>
    <xf numFmtId="164" fontId="0" fillId="0" borderId="6" xfId="0" applyNumberFormat="1" applyBorder="1" applyAlignment="1">
      <alignment vertical="top" wrapText="1"/>
    </xf>
    <xf numFmtId="164" fontId="0" fillId="0" borderId="8" xfId="0" applyNumberFormat="1" applyBorder="1" applyAlignment="1">
      <alignment vertical="top" wrapText="1"/>
    </xf>
    <xf numFmtId="164" fontId="0" fillId="0" borderId="12" xfId="3" applyNumberFormat="1" applyFont="1" applyBorder="1" applyAlignment="1">
      <alignment horizontal="center" vertical="center"/>
    </xf>
    <xf numFmtId="164" fontId="0" fillId="0" borderId="17" xfId="3" applyNumberFormat="1" applyFont="1" applyBorder="1" applyAlignment="1">
      <alignment horizontal="center" vertical="center"/>
    </xf>
    <xf numFmtId="164" fontId="0" fillId="0" borderId="1" xfId="3" applyNumberFormat="1" applyFont="1" applyBorder="1" applyAlignment="1">
      <alignment horizontal="center" vertical="center"/>
    </xf>
    <xf numFmtId="164" fontId="0" fillId="0" borderId="21" xfId="3" applyNumberFormat="1" applyFont="1" applyBorder="1" applyAlignment="1">
      <alignment horizontal="center" vertical="center"/>
    </xf>
    <xf numFmtId="164" fontId="0" fillId="3" borderId="14" xfId="3" applyNumberFormat="1" applyFont="1" applyFill="1" applyBorder="1" applyAlignment="1">
      <alignment horizontal="center" vertical="center"/>
    </xf>
    <xf numFmtId="164" fontId="0" fillId="3" borderId="0" xfId="3" applyNumberFormat="1" applyFont="1" applyFill="1" applyBorder="1" applyAlignment="1">
      <alignment horizontal="center" vertical="center"/>
    </xf>
    <xf numFmtId="164" fontId="0" fillId="3" borderId="16" xfId="3" applyNumberFormat="1" applyFont="1" applyFill="1" applyBorder="1" applyAlignment="1">
      <alignment horizontal="center" vertical="center"/>
    </xf>
    <xf numFmtId="0" fontId="0" fillId="3" borderId="0" xfId="0" applyFill="1"/>
    <xf numFmtId="9" fontId="0" fillId="0" borderId="3" xfId="0" applyNumberFormat="1" applyBorder="1"/>
    <xf numFmtId="9" fontId="0" fillId="0" borderId="4" xfId="0" applyNumberFormat="1" applyBorder="1"/>
    <xf numFmtId="9" fontId="0" fillId="0" borderId="6" xfId="0" applyNumberFormat="1" applyBorder="1"/>
    <xf numFmtId="9" fontId="0" fillId="0" borderId="15" xfId="0" applyNumberFormat="1" applyBorder="1"/>
    <xf numFmtId="9" fontId="0" fillId="0" borderId="8" xfId="0" applyNumberFormat="1" applyBorder="1"/>
    <xf numFmtId="1" fontId="0" fillId="0" borderId="1" xfId="0" applyNumberFormat="1" applyBorder="1" applyAlignment="1">
      <alignment vertical="center" wrapText="1"/>
    </xf>
    <xf numFmtId="1" fontId="0" fillId="0" borderId="4" xfId="0" applyNumberFormat="1" applyBorder="1" applyAlignment="1">
      <alignment vertical="center" wrapText="1"/>
    </xf>
    <xf numFmtId="0" fontId="0" fillId="0" borderId="6" xfId="0" applyNumberFormat="1" applyFill="1" applyBorder="1" applyAlignment="1">
      <alignment vertical="center" wrapText="1"/>
    </xf>
    <xf numFmtId="164" fontId="0" fillId="3" borderId="1" xfId="3" applyNumberFormat="1" applyFont="1" applyFill="1" applyBorder="1" applyAlignment="1">
      <alignment horizontal="center" vertical="center"/>
    </xf>
    <xf numFmtId="164" fontId="0" fillId="3" borderId="12" xfId="3" applyNumberFormat="1" applyFont="1" applyFill="1" applyBorder="1" applyAlignment="1">
      <alignment horizontal="center" vertical="center"/>
    </xf>
    <xf numFmtId="164" fontId="0" fillId="3" borderId="17" xfId="3" applyNumberFormat="1" applyFont="1" applyFill="1" applyBorder="1" applyAlignment="1">
      <alignment horizontal="center" vertical="center"/>
    </xf>
    <xf numFmtId="169" fontId="0" fillId="3" borderId="14" xfId="3" applyNumberFormat="1" applyFont="1" applyFill="1" applyBorder="1" applyAlignment="1">
      <alignment horizontal="center" vertical="center"/>
    </xf>
    <xf numFmtId="169" fontId="0" fillId="0" borderId="14" xfId="3" applyNumberFormat="1" applyFont="1" applyBorder="1" applyAlignment="1">
      <alignment horizontal="center" vertical="center"/>
    </xf>
    <xf numFmtId="1" fontId="0" fillId="0" borderId="14" xfId="0" applyNumberFormat="1" applyBorder="1" applyAlignment="1">
      <alignment vertical="center" wrapText="1"/>
    </xf>
    <xf numFmtId="0" fontId="0" fillId="0" borderId="11" xfId="0" applyNumberFormat="1" applyFill="1" applyBorder="1" applyAlignment="1">
      <alignment vertical="center" wrapText="1"/>
    </xf>
    <xf numFmtId="0" fontId="0" fillId="9" borderId="2" xfId="0" applyFill="1" applyBorder="1" applyAlignment="1">
      <alignment vertical="top" wrapText="1"/>
    </xf>
    <xf numFmtId="0" fontId="0" fillId="0" borderId="3" xfId="0"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0" xfId="0" applyAlignment="1">
      <alignment wrapText="1"/>
    </xf>
    <xf numFmtId="0" fontId="0" fillId="0" borderId="6" xfId="0" applyBorder="1" applyAlignment="1">
      <alignment wrapText="1"/>
    </xf>
    <xf numFmtId="0" fontId="0" fillId="0" borderId="7" xfId="0" applyBorder="1" applyAlignment="1">
      <alignment wrapText="1"/>
    </xf>
    <xf numFmtId="0" fontId="0" fillId="0" borderId="15" xfId="0" applyBorder="1" applyAlignment="1">
      <alignment wrapText="1"/>
    </xf>
    <xf numFmtId="0" fontId="0" fillId="0" borderId="8" xfId="0" applyBorder="1" applyAlignment="1">
      <alignment wrapText="1"/>
    </xf>
    <xf numFmtId="0" fontId="3" fillId="7" borderId="10" xfId="0" applyFont="1" applyFill="1" applyBorder="1" applyAlignment="1">
      <alignment wrapText="1"/>
    </xf>
    <xf numFmtId="0" fontId="0" fillId="0" borderId="11" xfId="0" applyBorder="1" applyAlignment="1">
      <alignment wrapText="1"/>
    </xf>
    <xf numFmtId="0" fontId="0" fillId="10" borderId="5" xfId="0" applyFill="1" applyBorder="1" applyAlignment="1">
      <alignment horizontal="left" vertical="top" wrapText="1" indent="2"/>
    </xf>
    <xf numFmtId="0" fontId="0" fillId="10" borderId="0" xfId="0" applyFill="1" applyBorder="1" applyAlignment="1">
      <alignment horizontal="left" vertical="top" wrapText="1" indent="2"/>
    </xf>
    <xf numFmtId="0" fontId="0" fillId="10" borderId="6" xfId="0" applyFill="1" applyBorder="1" applyAlignment="1">
      <alignment horizontal="left" vertical="top" wrapText="1" indent="2"/>
    </xf>
    <xf numFmtId="0" fontId="0" fillId="10" borderId="7" xfId="0" applyFill="1" applyBorder="1" applyAlignment="1">
      <alignment horizontal="left" vertical="top" wrapText="1" indent="2"/>
    </xf>
    <xf numFmtId="0" fontId="0" fillId="10" borderId="15" xfId="0" applyFill="1" applyBorder="1" applyAlignment="1">
      <alignment horizontal="left" vertical="top" wrapText="1" indent="2"/>
    </xf>
    <xf numFmtId="0" fontId="0" fillId="10" borderId="8" xfId="0" applyFill="1" applyBorder="1" applyAlignment="1">
      <alignment horizontal="left" vertical="top" wrapText="1" indent="2"/>
    </xf>
    <xf numFmtId="0" fontId="0" fillId="10" borderId="2" xfId="0" applyFill="1" applyBorder="1" applyAlignment="1">
      <alignment horizontal="left" vertical="top" wrapText="1" indent="2"/>
    </xf>
    <xf numFmtId="0" fontId="0" fillId="10" borderId="3" xfId="0" applyFill="1" applyBorder="1" applyAlignment="1">
      <alignment horizontal="left" vertical="top" wrapText="1" indent="2"/>
    </xf>
    <xf numFmtId="0" fontId="0" fillId="10" borderId="4" xfId="0" applyFill="1" applyBorder="1" applyAlignment="1">
      <alignment horizontal="left" vertical="top" wrapText="1" indent="2"/>
    </xf>
  </cellXfs>
  <cellStyles count="5">
    <cellStyle name="Hyperlink" xfId="4" builtinId="8"/>
    <cellStyle name="Komma" xfId="3" builtinId="3"/>
    <cellStyle name="Procent" xfId="2" builtinId="5"/>
    <cellStyle name="Standaard" xfId="0" builtinId="0"/>
    <cellStyle name="Standaard 4" xfId="1"/>
  </cellStyles>
  <dxfs count="337">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3" tint="0.59996337778862885"/>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rgb="FFFF00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ont>
        <color rgb="FF002060"/>
      </font>
      <fill>
        <patternFill>
          <bgColor rgb="FFFFFF0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theme="0" tint="-0.14996795556505021"/>
        </patternFill>
      </fill>
    </dxf>
    <dxf>
      <fill>
        <patternFill>
          <bgColor rgb="FF7AA691"/>
        </patternFill>
      </fill>
    </dxf>
    <dxf>
      <fill>
        <patternFill>
          <bgColor rgb="FF92D050"/>
        </patternFill>
      </fill>
    </dxf>
    <dxf>
      <fill>
        <patternFill>
          <bgColor rgb="FFFF00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ill>
        <patternFill>
          <bgColor rgb="FF7AA691"/>
        </patternFill>
      </fill>
    </dxf>
    <dxf>
      <fill>
        <patternFill>
          <bgColor rgb="FF92D050"/>
        </patternFill>
      </fill>
    </dxf>
    <dxf>
      <font>
        <color rgb="FF002060"/>
      </font>
      <fill>
        <patternFill>
          <bgColor rgb="FFFFFF00"/>
        </patternFill>
      </fill>
    </dxf>
  </dxfs>
  <tableStyles count="0" defaultTableStyle="TableStyleMedium2" defaultPivotStyle="PivotStyleLight16"/>
  <colors>
    <mruColors>
      <color rgb="FFFF9933"/>
      <color rgb="FF7AA691"/>
      <color rgb="FF9966FF"/>
      <color rgb="FF336600"/>
      <color rgb="FF66FF33"/>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676275</xdr:colOff>
      <xdr:row>10</xdr:row>
      <xdr:rowOff>57150</xdr:rowOff>
    </xdr:from>
    <xdr:to>
      <xdr:col>5</xdr:col>
      <xdr:colOff>1627330</xdr:colOff>
      <xdr:row>36</xdr:row>
      <xdr:rowOff>129519</xdr:rowOff>
    </xdr:to>
    <xdr:pic>
      <xdr:nvPicPr>
        <xdr:cNvPr id="4" name="Afbeelding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3981450"/>
          <a:ext cx="6799405" cy="507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353870</xdr:colOff>
      <xdr:row>10</xdr:row>
      <xdr:rowOff>57152</xdr:rowOff>
    </xdr:from>
    <xdr:to>
      <xdr:col>5</xdr:col>
      <xdr:colOff>1838325</xdr:colOff>
      <xdr:row>36</xdr:row>
      <xdr:rowOff>91421</xdr:rowOff>
    </xdr:to>
    <xdr:pic>
      <xdr:nvPicPr>
        <xdr:cNvPr id="5" name="Afbeelding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8795" y="3981452"/>
          <a:ext cx="6799405" cy="507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971550</xdr:colOff>
      <xdr:row>7</xdr:row>
      <xdr:rowOff>425613</xdr:rowOff>
    </xdr:to>
    <xdr:pic>
      <xdr:nvPicPr>
        <xdr:cNvPr id="3" name="Afbeelding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1905000"/>
          <a:ext cx="971550" cy="42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xdr:row>
      <xdr:rowOff>38101</xdr:rowOff>
    </xdr:from>
    <xdr:to>
      <xdr:col>0</xdr:col>
      <xdr:colOff>1257300</xdr:colOff>
      <xdr:row>2</xdr:row>
      <xdr:rowOff>242168</xdr:rowOff>
    </xdr:to>
    <xdr:pic>
      <xdr:nvPicPr>
        <xdr:cNvPr id="2" name="Afbeelding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1" y="228601"/>
          <a:ext cx="1162049" cy="3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11206</xdr:colOff>
      <xdr:row>31</xdr:row>
      <xdr:rowOff>147932</xdr:rowOff>
    </xdr:from>
    <xdr:to>
      <xdr:col>6</xdr:col>
      <xdr:colOff>1465405</xdr:colOff>
      <xdr:row>58</xdr:row>
      <xdr:rowOff>111043</xdr:rowOff>
    </xdr:to>
    <xdr:pic>
      <xdr:nvPicPr>
        <xdr:cNvPr id="4" name="Afbeelding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4288" y="5876379"/>
          <a:ext cx="6949564" cy="4804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30480</xdr:colOff>
      <xdr:row>0</xdr:row>
      <xdr:rowOff>148084</xdr:rowOff>
    </xdr:from>
    <xdr:to>
      <xdr:col>12</xdr:col>
      <xdr:colOff>571500</xdr:colOff>
      <xdr:row>10</xdr:row>
      <xdr:rowOff>275237</xdr:rowOff>
    </xdr:to>
    <xdr:pic>
      <xdr:nvPicPr>
        <xdr:cNvPr id="7" name="Afbeelding 6"/>
        <xdr:cNvPicPr>
          <a:picLocks noChangeAspect="1"/>
        </xdr:cNvPicPr>
      </xdr:nvPicPr>
      <xdr:blipFill>
        <a:blip xmlns:r="http://schemas.openxmlformats.org/officeDocument/2006/relationships" r:embed="rId1"/>
        <a:stretch>
          <a:fillRect/>
        </a:stretch>
      </xdr:blipFill>
      <xdr:spPr>
        <a:xfrm>
          <a:off x="9128760" y="148084"/>
          <a:ext cx="3589020" cy="2587937"/>
        </a:xfrm>
        <a:prstGeom prst="rect">
          <a:avLst/>
        </a:prstGeom>
      </xdr:spPr>
    </xdr:pic>
    <xdr:clientData/>
  </xdr:twoCellAnchor>
  <xdr:twoCellAnchor editAs="oneCell">
    <xdr:from>
      <xdr:col>13</xdr:col>
      <xdr:colOff>68581</xdr:colOff>
      <xdr:row>0</xdr:row>
      <xdr:rowOff>144780</xdr:rowOff>
    </xdr:from>
    <xdr:to>
      <xdr:col>19</xdr:col>
      <xdr:colOff>365761</xdr:colOff>
      <xdr:row>10</xdr:row>
      <xdr:rowOff>217146</xdr:rowOff>
    </xdr:to>
    <xdr:pic>
      <xdr:nvPicPr>
        <xdr:cNvPr id="10" name="Afbeelding 9"/>
        <xdr:cNvPicPr>
          <a:picLocks noChangeAspect="1"/>
        </xdr:cNvPicPr>
      </xdr:nvPicPr>
      <xdr:blipFill>
        <a:blip xmlns:r="http://schemas.openxmlformats.org/officeDocument/2006/relationships" r:embed="rId2"/>
        <a:stretch>
          <a:fillRect/>
        </a:stretch>
      </xdr:blipFill>
      <xdr:spPr>
        <a:xfrm>
          <a:off x="12824461" y="144780"/>
          <a:ext cx="3954780" cy="2533150"/>
        </a:xfrm>
        <a:prstGeom prst="rect">
          <a:avLst/>
        </a:prstGeom>
      </xdr:spPr>
    </xdr:pic>
    <xdr:clientData/>
  </xdr:twoCellAnchor>
  <xdr:twoCellAnchor editAs="oneCell">
    <xdr:from>
      <xdr:col>14</xdr:col>
      <xdr:colOff>297788</xdr:colOff>
      <xdr:row>30</xdr:row>
      <xdr:rowOff>68580</xdr:rowOff>
    </xdr:from>
    <xdr:to>
      <xdr:col>21</xdr:col>
      <xdr:colOff>9526</xdr:colOff>
      <xdr:row>46</xdr:row>
      <xdr:rowOff>154632</xdr:rowOff>
    </xdr:to>
    <xdr:pic>
      <xdr:nvPicPr>
        <xdr:cNvPr id="19" name="Afbeelding 18"/>
        <xdr:cNvPicPr>
          <a:picLocks noChangeAspect="1"/>
        </xdr:cNvPicPr>
      </xdr:nvPicPr>
      <xdr:blipFill>
        <a:blip xmlns:r="http://schemas.openxmlformats.org/officeDocument/2006/relationships" r:embed="rId3"/>
        <a:stretch>
          <a:fillRect/>
        </a:stretch>
      </xdr:blipFill>
      <xdr:spPr>
        <a:xfrm>
          <a:off x="14871038" y="8041005"/>
          <a:ext cx="3978938" cy="2981652"/>
        </a:xfrm>
        <a:prstGeom prst="rect">
          <a:avLst/>
        </a:prstGeom>
      </xdr:spPr>
    </xdr:pic>
    <xdr:clientData/>
  </xdr:twoCellAnchor>
  <xdr:twoCellAnchor editAs="oneCell">
    <xdr:from>
      <xdr:col>6</xdr:col>
      <xdr:colOff>4742136</xdr:colOff>
      <xdr:row>30</xdr:row>
      <xdr:rowOff>8089</xdr:rowOff>
    </xdr:from>
    <xdr:to>
      <xdr:col>14</xdr:col>
      <xdr:colOff>143534</xdr:colOff>
      <xdr:row>46</xdr:row>
      <xdr:rowOff>130566</xdr:rowOff>
    </xdr:to>
    <xdr:pic>
      <xdr:nvPicPr>
        <xdr:cNvPr id="8" name="Afbeelding 7"/>
        <xdr:cNvPicPr>
          <a:picLocks noChangeAspect="1"/>
        </xdr:cNvPicPr>
      </xdr:nvPicPr>
      <xdr:blipFill>
        <a:blip xmlns:r="http://schemas.openxmlformats.org/officeDocument/2006/relationships" r:embed="rId4"/>
        <a:stretch>
          <a:fillRect/>
        </a:stretch>
      </xdr:blipFill>
      <xdr:spPr>
        <a:xfrm>
          <a:off x="10285686" y="7980514"/>
          <a:ext cx="4431098" cy="3018077"/>
        </a:xfrm>
        <a:prstGeom prst="rect">
          <a:avLst/>
        </a:prstGeom>
      </xdr:spPr>
    </xdr:pic>
    <xdr:clientData/>
  </xdr:twoCellAnchor>
  <xdr:twoCellAnchor editAs="oneCell">
    <xdr:from>
      <xdr:col>7</xdr:col>
      <xdr:colOff>9525</xdr:colOff>
      <xdr:row>10</xdr:row>
      <xdr:rowOff>371475</xdr:rowOff>
    </xdr:from>
    <xdr:to>
      <xdr:col>19</xdr:col>
      <xdr:colOff>375951</xdr:colOff>
      <xdr:row>29</xdr:row>
      <xdr:rowOff>117791</xdr:rowOff>
    </xdr:to>
    <xdr:pic>
      <xdr:nvPicPr>
        <xdr:cNvPr id="11" name="Afbeelding 10"/>
        <xdr:cNvPicPr>
          <a:picLocks noChangeAspect="1"/>
        </xdr:cNvPicPr>
      </xdr:nvPicPr>
      <xdr:blipFill>
        <a:blip xmlns:r="http://schemas.openxmlformats.org/officeDocument/2006/relationships" r:embed="rId5"/>
        <a:stretch>
          <a:fillRect/>
        </a:stretch>
      </xdr:blipFill>
      <xdr:spPr>
        <a:xfrm>
          <a:off x="10315575" y="2819400"/>
          <a:ext cx="7681626" cy="5089841"/>
        </a:xfrm>
        <a:prstGeom prst="rect">
          <a:avLst/>
        </a:prstGeom>
      </xdr:spPr>
    </xdr:pic>
    <xdr:clientData/>
  </xdr:twoCellAnchor>
  <xdr:twoCellAnchor editAs="oneCell">
    <xdr:from>
      <xdr:col>0</xdr:col>
      <xdr:colOff>257175</xdr:colOff>
      <xdr:row>33</xdr:row>
      <xdr:rowOff>28575</xdr:rowOff>
    </xdr:from>
    <xdr:to>
      <xdr:col>6</xdr:col>
      <xdr:colOff>4209336</xdr:colOff>
      <xdr:row>64</xdr:row>
      <xdr:rowOff>123825</xdr:rowOff>
    </xdr:to>
    <xdr:pic>
      <xdr:nvPicPr>
        <xdr:cNvPr id="12" name="Afbeelding 11"/>
        <xdr:cNvPicPr>
          <a:picLocks noChangeAspect="1"/>
        </xdr:cNvPicPr>
      </xdr:nvPicPr>
      <xdr:blipFill>
        <a:blip xmlns:r="http://schemas.openxmlformats.org/officeDocument/2006/relationships" r:embed="rId6"/>
        <a:stretch>
          <a:fillRect/>
        </a:stretch>
      </xdr:blipFill>
      <xdr:spPr>
        <a:xfrm>
          <a:off x="257175" y="8543925"/>
          <a:ext cx="9495711" cy="5705475"/>
        </a:xfrm>
        <a:prstGeom prst="rect">
          <a:avLst/>
        </a:prstGeom>
      </xdr:spPr>
    </xdr:pic>
    <xdr:clientData/>
  </xdr:twoCellAnchor>
  <xdr:twoCellAnchor editAs="oneCell">
    <xdr:from>
      <xdr:col>14</xdr:col>
      <xdr:colOff>285750</xdr:colOff>
      <xdr:row>47</xdr:row>
      <xdr:rowOff>66675</xdr:rowOff>
    </xdr:from>
    <xdr:to>
      <xdr:col>23</xdr:col>
      <xdr:colOff>123909</xdr:colOff>
      <xdr:row>65</xdr:row>
      <xdr:rowOff>9525</xdr:rowOff>
    </xdr:to>
    <xdr:pic>
      <xdr:nvPicPr>
        <xdr:cNvPr id="5" name="Afbeelding 4"/>
        <xdr:cNvPicPr>
          <a:picLocks noChangeAspect="1"/>
        </xdr:cNvPicPr>
      </xdr:nvPicPr>
      <xdr:blipFill>
        <a:blip xmlns:r="http://schemas.openxmlformats.org/officeDocument/2006/relationships" r:embed="rId7"/>
        <a:stretch>
          <a:fillRect/>
        </a:stretch>
      </xdr:blipFill>
      <xdr:spPr>
        <a:xfrm>
          <a:off x="14859000" y="11115675"/>
          <a:ext cx="5324559" cy="3200400"/>
        </a:xfrm>
        <a:prstGeom prst="rect">
          <a:avLst/>
        </a:prstGeom>
      </xdr:spPr>
    </xdr:pic>
    <xdr:clientData/>
  </xdr:twoCellAnchor>
  <xdr:twoCellAnchor editAs="oneCell">
    <xdr:from>
      <xdr:col>6</xdr:col>
      <xdr:colOff>4752975</xdr:colOff>
      <xdr:row>47</xdr:row>
      <xdr:rowOff>47625</xdr:rowOff>
    </xdr:from>
    <xdr:to>
      <xdr:col>14</xdr:col>
      <xdr:colOff>152400</xdr:colOff>
      <xdr:row>64</xdr:row>
      <xdr:rowOff>59055</xdr:rowOff>
    </xdr:to>
    <xdr:pic>
      <xdr:nvPicPr>
        <xdr:cNvPr id="13" name="Afbeelding 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296525" y="11096625"/>
          <a:ext cx="4429125" cy="30880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vb\AppData\Local\Microsoft\Windows\Temporary%20Internet%20Files\Content.Outlook\YFKKKAV6\informatie_aanvraag_succesvolle_duurzame_proposit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len"/>
      <sheetName val="opzoeklijsten"/>
    </sheetNames>
    <sheetDataSet>
      <sheetData sheetId="0"/>
      <sheetData sheetId="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vb@kwa.n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5"/>
  <sheetViews>
    <sheetView topLeftCell="A77" zoomScaleNormal="100" workbookViewId="0">
      <selection activeCell="E130" sqref="E130"/>
    </sheetView>
  </sheetViews>
  <sheetFormatPr defaultRowHeight="14.4" x14ac:dyDescent="0.3"/>
  <cols>
    <col min="1" max="1" width="3.109375" customWidth="1"/>
    <col min="2" max="2" width="8.33203125" customWidth="1"/>
    <col min="3" max="3" width="8.109375" customWidth="1"/>
    <col min="4" max="4" width="57.44140625" bestFit="1" customWidth="1"/>
    <col min="5" max="5" width="30.33203125" customWidth="1"/>
    <col min="6" max="6" width="37.109375" bestFit="1" customWidth="1"/>
    <col min="7" max="7" width="23.6640625" customWidth="1"/>
    <col min="8" max="8" width="30.5546875" style="32" customWidth="1"/>
  </cols>
  <sheetData>
    <row r="1" spans="1:7" ht="15" x14ac:dyDescent="0.25">
      <c r="A1" s="32"/>
      <c r="B1" s="32"/>
      <c r="C1" s="32"/>
      <c r="D1" s="32"/>
      <c r="E1" s="32"/>
      <c r="F1" s="32"/>
      <c r="G1" s="32"/>
    </row>
    <row r="2" spans="1:7" ht="28.95" x14ac:dyDescent="0.55000000000000004">
      <c r="A2" s="32"/>
      <c r="B2" s="47" t="s">
        <v>49</v>
      </c>
      <c r="C2" s="32"/>
      <c r="D2" s="32"/>
      <c r="E2" s="32"/>
      <c r="F2" s="32"/>
      <c r="G2" s="32"/>
    </row>
    <row r="3" spans="1:7" x14ac:dyDescent="0.3">
      <c r="A3" s="32"/>
      <c r="B3" s="32"/>
      <c r="C3" s="32"/>
      <c r="D3" s="32"/>
      <c r="E3" s="32"/>
      <c r="F3" s="32"/>
      <c r="G3" s="32"/>
    </row>
    <row r="4" spans="1:7" ht="18" x14ac:dyDescent="0.35">
      <c r="A4" s="32"/>
      <c r="B4" s="39" t="s">
        <v>162</v>
      </c>
      <c r="D4" s="32"/>
      <c r="E4" s="32"/>
      <c r="F4" s="32"/>
      <c r="G4" s="32"/>
    </row>
    <row r="5" spans="1:7" ht="51.75" customHeight="1" x14ac:dyDescent="0.3">
      <c r="A5" s="32"/>
      <c r="B5" s="612" t="s">
        <v>229</v>
      </c>
      <c r="C5" s="613"/>
      <c r="D5" s="613"/>
      <c r="E5" s="613"/>
      <c r="F5" s="613"/>
      <c r="G5" s="614"/>
    </row>
    <row r="6" spans="1:7" ht="37.950000000000003" customHeight="1" x14ac:dyDescent="0.25">
      <c r="A6" s="32"/>
      <c r="B6" s="606" t="s">
        <v>214</v>
      </c>
      <c r="C6" s="607"/>
      <c r="D6" s="607"/>
      <c r="E6" s="607"/>
      <c r="F6" s="607"/>
      <c r="G6" s="608"/>
    </row>
    <row r="7" spans="1:7" ht="36" customHeight="1" x14ac:dyDescent="0.3">
      <c r="B7" s="606" t="s">
        <v>184</v>
      </c>
      <c r="C7" s="607"/>
      <c r="D7" s="607"/>
      <c r="E7" s="607"/>
      <c r="F7" s="607"/>
      <c r="G7" s="608"/>
    </row>
    <row r="8" spans="1:7" ht="34.200000000000003" customHeight="1" x14ac:dyDescent="0.25">
      <c r="B8" s="606" t="s">
        <v>215</v>
      </c>
      <c r="C8" s="607"/>
      <c r="D8" s="607"/>
      <c r="E8" s="607"/>
      <c r="F8" s="607"/>
      <c r="G8" s="608"/>
    </row>
    <row r="9" spans="1:7" ht="66" customHeight="1" x14ac:dyDescent="0.25">
      <c r="B9" s="609" t="s">
        <v>228</v>
      </c>
      <c r="C9" s="610"/>
      <c r="D9" s="610"/>
      <c r="E9" s="610"/>
      <c r="F9" s="610"/>
      <c r="G9" s="611"/>
    </row>
    <row r="10" spans="1:7" ht="15" customHeight="1" x14ac:dyDescent="0.3">
      <c r="A10" s="32"/>
      <c r="B10" s="32"/>
      <c r="C10" s="32"/>
      <c r="D10" s="32"/>
      <c r="E10" s="32"/>
      <c r="F10" s="32"/>
      <c r="G10" s="32"/>
    </row>
    <row r="11" spans="1:7" ht="15" customHeight="1" x14ac:dyDescent="0.3">
      <c r="A11" s="32"/>
      <c r="B11" s="48"/>
      <c r="C11" s="49"/>
      <c r="D11" s="49"/>
      <c r="E11" s="49"/>
      <c r="F11" s="49"/>
      <c r="G11" s="50"/>
    </row>
    <row r="12" spans="1:7" ht="15" customHeight="1" x14ac:dyDescent="0.3">
      <c r="A12" s="32"/>
      <c r="B12" s="51"/>
      <c r="C12" s="33"/>
      <c r="D12" s="33"/>
      <c r="E12" s="33"/>
      <c r="F12" s="33"/>
      <c r="G12" s="52"/>
    </row>
    <row r="13" spans="1:7" ht="15" customHeight="1" x14ac:dyDescent="0.3">
      <c r="A13" s="32"/>
      <c r="B13" s="51"/>
      <c r="C13" s="33"/>
      <c r="D13" s="33"/>
      <c r="E13" s="33"/>
      <c r="F13" s="33"/>
      <c r="G13" s="52"/>
    </row>
    <row r="14" spans="1:7" ht="15" customHeight="1" x14ac:dyDescent="0.3">
      <c r="A14" s="32"/>
      <c r="B14" s="51"/>
      <c r="C14" s="33"/>
      <c r="D14" s="33"/>
      <c r="E14" s="33"/>
      <c r="F14" s="33"/>
      <c r="G14" s="52"/>
    </row>
    <row r="15" spans="1:7" ht="15" customHeight="1" x14ac:dyDescent="0.3">
      <c r="A15" s="32"/>
      <c r="B15" s="51"/>
      <c r="C15" s="33"/>
      <c r="D15" s="33"/>
      <c r="E15" s="33"/>
      <c r="F15" s="33"/>
      <c r="G15" s="52"/>
    </row>
    <row r="16" spans="1:7" ht="15" customHeight="1" x14ac:dyDescent="0.3">
      <c r="A16" s="32"/>
      <c r="B16" s="51"/>
      <c r="C16" s="33"/>
      <c r="D16" s="33"/>
      <c r="E16" s="33"/>
      <c r="F16" s="33"/>
      <c r="G16" s="52"/>
    </row>
    <row r="17" spans="1:7" ht="15" customHeight="1" x14ac:dyDescent="0.3">
      <c r="A17" s="32"/>
      <c r="B17" s="51"/>
      <c r="C17" s="33"/>
      <c r="D17" s="33"/>
      <c r="E17" s="33"/>
      <c r="F17" s="33"/>
      <c r="G17" s="52"/>
    </row>
    <row r="18" spans="1:7" ht="15" customHeight="1" x14ac:dyDescent="0.3">
      <c r="A18" s="32"/>
      <c r="B18" s="51"/>
      <c r="C18" s="33"/>
      <c r="D18" s="33"/>
      <c r="E18" s="33"/>
      <c r="F18" s="33"/>
      <c r="G18" s="52"/>
    </row>
    <row r="19" spans="1:7" ht="15" customHeight="1" x14ac:dyDescent="0.3">
      <c r="A19" s="32"/>
      <c r="B19" s="51"/>
      <c r="C19" s="33"/>
      <c r="D19" s="33"/>
      <c r="E19" s="33"/>
      <c r="F19" s="33"/>
      <c r="G19" s="52"/>
    </row>
    <row r="20" spans="1:7" ht="15" customHeight="1" x14ac:dyDescent="0.3">
      <c r="A20" s="32"/>
      <c r="B20" s="51"/>
      <c r="C20" s="33"/>
      <c r="D20" s="33"/>
      <c r="E20" s="33"/>
      <c r="F20" s="33"/>
      <c r="G20" s="52"/>
    </row>
    <row r="21" spans="1:7" ht="15" customHeight="1" x14ac:dyDescent="0.3">
      <c r="A21" s="32"/>
      <c r="B21" s="51"/>
      <c r="C21" s="33"/>
      <c r="D21" s="33"/>
      <c r="E21" s="33"/>
      <c r="F21" s="33"/>
      <c r="G21" s="52"/>
    </row>
    <row r="22" spans="1:7" ht="15" customHeight="1" x14ac:dyDescent="0.3">
      <c r="A22" s="32"/>
      <c r="B22" s="51"/>
      <c r="C22" s="33"/>
      <c r="D22" s="33"/>
      <c r="E22" s="33"/>
      <c r="F22" s="33"/>
      <c r="G22" s="52"/>
    </row>
    <row r="23" spans="1:7" ht="15" customHeight="1" x14ac:dyDescent="0.3">
      <c r="A23" s="32"/>
      <c r="B23" s="51"/>
      <c r="C23" s="33"/>
      <c r="D23" s="33"/>
      <c r="E23" s="33"/>
      <c r="F23" s="33"/>
      <c r="G23" s="52"/>
    </row>
    <row r="24" spans="1:7" ht="15" customHeight="1" x14ac:dyDescent="0.3">
      <c r="A24" s="32"/>
      <c r="B24" s="51"/>
      <c r="C24" s="33"/>
      <c r="D24" s="33"/>
      <c r="E24" s="33"/>
      <c r="F24" s="33"/>
      <c r="G24" s="52"/>
    </row>
    <row r="25" spans="1:7" ht="15" customHeight="1" x14ac:dyDescent="0.3">
      <c r="A25" s="32"/>
      <c r="B25" s="51"/>
      <c r="C25" s="33"/>
      <c r="D25" s="33"/>
      <c r="E25" s="33"/>
      <c r="F25" s="33"/>
      <c r="G25" s="52"/>
    </row>
    <row r="26" spans="1:7" ht="15" customHeight="1" x14ac:dyDescent="0.3">
      <c r="A26" s="32"/>
      <c r="B26" s="51"/>
      <c r="C26" s="33"/>
      <c r="D26" s="33"/>
      <c r="E26" s="33"/>
      <c r="F26" s="33"/>
      <c r="G26" s="52"/>
    </row>
    <row r="27" spans="1:7" ht="15" customHeight="1" x14ac:dyDescent="0.3">
      <c r="A27" s="32"/>
      <c r="B27" s="51"/>
      <c r="C27" s="33"/>
      <c r="D27" s="33"/>
      <c r="E27" s="33"/>
      <c r="F27" s="33"/>
      <c r="G27" s="52"/>
    </row>
    <row r="28" spans="1:7" ht="15" customHeight="1" x14ac:dyDescent="0.3">
      <c r="A28" s="32"/>
      <c r="B28" s="51"/>
      <c r="C28" s="33"/>
      <c r="D28" s="33"/>
      <c r="E28" s="33"/>
      <c r="F28" s="33"/>
      <c r="G28" s="52"/>
    </row>
    <row r="29" spans="1:7" ht="15" customHeight="1" x14ac:dyDescent="0.3">
      <c r="A29" s="32"/>
      <c r="B29" s="51"/>
      <c r="C29" s="33"/>
      <c r="D29" s="33"/>
      <c r="E29" s="33"/>
      <c r="F29" s="33"/>
      <c r="G29" s="52"/>
    </row>
    <row r="30" spans="1:7" ht="18.75" customHeight="1" x14ac:dyDescent="0.3">
      <c r="A30" s="32"/>
      <c r="B30" s="51"/>
      <c r="C30" s="33"/>
      <c r="D30" s="33"/>
      <c r="E30" s="33"/>
      <c r="F30" s="33"/>
      <c r="G30" s="52"/>
    </row>
    <row r="31" spans="1:7" ht="15" customHeight="1" x14ac:dyDescent="0.3">
      <c r="A31" s="32"/>
      <c r="B31" s="51"/>
      <c r="C31" s="33"/>
      <c r="D31" s="33"/>
      <c r="E31" s="33"/>
      <c r="F31" s="33"/>
      <c r="G31" s="52"/>
    </row>
    <row r="32" spans="1:7" x14ac:dyDescent="0.3">
      <c r="A32" s="32"/>
      <c r="B32" s="51"/>
      <c r="C32" s="33"/>
      <c r="D32" s="33"/>
      <c r="E32" s="33"/>
      <c r="F32" s="33"/>
      <c r="G32" s="52"/>
    </row>
    <row r="33" spans="1:7" x14ac:dyDescent="0.3">
      <c r="A33" s="32"/>
      <c r="B33" s="51"/>
      <c r="C33" s="33"/>
      <c r="D33" s="33"/>
      <c r="E33" s="33"/>
      <c r="F33" s="33"/>
      <c r="G33" s="52"/>
    </row>
    <row r="34" spans="1:7" ht="18" customHeight="1" x14ac:dyDescent="0.3">
      <c r="A34" s="32"/>
      <c r="B34" s="51"/>
      <c r="C34" s="33"/>
      <c r="D34" s="33"/>
      <c r="E34" s="33"/>
      <c r="F34" s="33"/>
      <c r="G34" s="52"/>
    </row>
    <row r="35" spans="1:7" x14ac:dyDescent="0.3">
      <c r="A35" s="32"/>
      <c r="B35" s="51"/>
      <c r="C35" s="33"/>
      <c r="D35" s="33"/>
      <c r="E35" s="33"/>
      <c r="F35" s="33"/>
      <c r="G35" s="52"/>
    </row>
    <row r="36" spans="1:7" x14ac:dyDescent="0.3">
      <c r="A36" s="32"/>
      <c r="B36" s="51"/>
      <c r="C36" s="33"/>
      <c r="D36" s="33"/>
      <c r="E36" s="33"/>
      <c r="F36" s="33"/>
      <c r="G36" s="52"/>
    </row>
    <row r="37" spans="1:7" x14ac:dyDescent="0.3">
      <c r="A37" s="32"/>
      <c r="B37" s="53"/>
      <c r="C37" s="54"/>
      <c r="D37" s="54"/>
      <c r="E37" s="54"/>
      <c r="F37" s="54"/>
      <c r="G37" s="55"/>
    </row>
    <row r="38" spans="1:7" x14ac:dyDescent="0.3">
      <c r="A38" s="32"/>
      <c r="B38" s="32"/>
      <c r="C38" s="32"/>
      <c r="D38" s="32"/>
      <c r="E38" s="32"/>
      <c r="F38" s="32"/>
      <c r="G38" s="32"/>
    </row>
    <row r="39" spans="1:7" x14ac:dyDescent="0.3">
      <c r="A39" s="32"/>
      <c r="B39" s="56"/>
      <c r="C39" s="49"/>
      <c r="D39" s="49"/>
      <c r="E39" s="49"/>
      <c r="F39" s="49"/>
      <c r="G39" s="50"/>
    </row>
    <row r="40" spans="1:7" ht="18" x14ac:dyDescent="0.35">
      <c r="A40" s="32"/>
      <c r="B40" s="51"/>
      <c r="C40" s="33"/>
      <c r="D40" s="35" t="s">
        <v>28</v>
      </c>
      <c r="E40" s="604" t="s">
        <v>161</v>
      </c>
      <c r="F40" s="605"/>
      <c r="G40" s="57"/>
    </row>
    <row r="41" spans="1:7" x14ac:dyDescent="0.3">
      <c r="A41" s="32"/>
      <c r="B41" s="51"/>
      <c r="C41" s="33"/>
      <c r="D41" s="74" t="s">
        <v>24</v>
      </c>
      <c r="E41" s="42" t="s">
        <v>91</v>
      </c>
      <c r="F41" s="8"/>
      <c r="G41" s="52"/>
    </row>
    <row r="42" spans="1:7" x14ac:dyDescent="0.3">
      <c r="A42" s="32"/>
      <c r="B42" s="51"/>
      <c r="C42" s="33"/>
      <c r="D42" s="75" t="s">
        <v>16</v>
      </c>
      <c r="E42" s="73" t="s">
        <v>91</v>
      </c>
      <c r="F42" s="5"/>
      <c r="G42" s="52"/>
    </row>
    <row r="43" spans="1:7" x14ac:dyDescent="0.3">
      <c r="A43" s="32"/>
      <c r="B43" s="53"/>
      <c r="C43" s="54"/>
      <c r="D43" s="54"/>
      <c r="E43" s="54"/>
      <c r="F43" s="54"/>
      <c r="G43" s="5"/>
    </row>
    <row r="44" spans="1:7" x14ac:dyDescent="0.3">
      <c r="A44" s="32"/>
      <c r="B44" s="33"/>
      <c r="C44" s="33"/>
      <c r="D44" s="33"/>
      <c r="E44" s="33"/>
      <c r="F44" s="33"/>
      <c r="G44" s="72"/>
    </row>
    <row r="45" spans="1:7" x14ac:dyDescent="0.3">
      <c r="A45" s="32"/>
      <c r="B45" s="56"/>
      <c r="C45" s="49"/>
      <c r="D45" s="49"/>
      <c r="E45" s="49"/>
      <c r="F45" s="49"/>
      <c r="G45" s="50"/>
    </row>
    <row r="46" spans="1:7" ht="18" x14ac:dyDescent="0.35">
      <c r="A46" s="32"/>
      <c r="B46" s="51"/>
      <c r="C46" s="33"/>
      <c r="D46" s="34" t="s">
        <v>36</v>
      </c>
      <c r="E46" s="26" t="s">
        <v>46</v>
      </c>
      <c r="F46" s="27" t="s">
        <v>47</v>
      </c>
      <c r="G46" s="52"/>
    </row>
    <row r="47" spans="1:7" x14ac:dyDescent="0.3">
      <c r="A47" s="32"/>
      <c r="B47" s="51"/>
      <c r="C47" s="33"/>
      <c r="D47" s="11" t="s">
        <v>61</v>
      </c>
      <c r="E47" s="10" t="s">
        <v>91</v>
      </c>
      <c r="F47" s="8"/>
      <c r="G47" s="52"/>
    </row>
    <row r="48" spans="1:7" x14ac:dyDescent="0.3">
      <c r="A48" s="32"/>
      <c r="B48" s="51"/>
      <c r="C48" s="33"/>
      <c r="D48" s="40" t="s">
        <v>173</v>
      </c>
      <c r="E48" s="10" t="s">
        <v>102</v>
      </c>
      <c r="F48" s="4"/>
      <c r="G48" s="52"/>
    </row>
    <row r="49" spans="1:7" x14ac:dyDescent="0.3">
      <c r="A49" s="32"/>
      <c r="B49" s="51"/>
      <c r="C49" s="33"/>
      <c r="D49" s="40" t="s">
        <v>174</v>
      </c>
      <c r="E49" s="10" t="s">
        <v>102</v>
      </c>
      <c r="F49" s="4"/>
      <c r="G49" s="52"/>
    </row>
    <row r="50" spans="1:7" x14ac:dyDescent="0.3">
      <c r="A50" s="32"/>
      <c r="B50" s="51"/>
      <c r="C50" s="33"/>
      <c r="D50" s="76" t="s">
        <v>60</v>
      </c>
      <c r="E50" s="30" t="s">
        <v>91</v>
      </c>
      <c r="F50" s="5"/>
      <c r="G50" s="52"/>
    </row>
    <row r="51" spans="1:7" x14ac:dyDescent="0.3">
      <c r="A51" s="32"/>
      <c r="B51" s="51"/>
      <c r="C51" s="33"/>
      <c r="D51" s="11" t="s">
        <v>165</v>
      </c>
      <c r="E51" s="77" t="s">
        <v>91</v>
      </c>
      <c r="F51" s="80" t="s">
        <v>100</v>
      </c>
      <c r="G51" s="52"/>
    </row>
    <row r="52" spans="1:7" x14ac:dyDescent="0.3">
      <c r="A52" s="32"/>
      <c r="B52" s="51"/>
      <c r="C52" s="33"/>
      <c r="D52" s="13" t="s">
        <v>166</v>
      </c>
      <c r="E52" s="10" t="s">
        <v>169</v>
      </c>
      <c r="F52" s="28" t="s">
        <v>100</v>
      </c>
      <c r="G52" s="52"/>
    </row>
    <row r="53" spans="1:7" x14ac:dyDescent="0.3">
      <c r="A53" s="32"/>
      <c r="B53" s="51"/>
      <c r="C53" s="33"/>
      <c r="D53" s="11" t="s">
        <v>167</v>
      </c>
      <c r="E53" s="77" t="s">
        <v>91</v>
      </c>
      <c r="F53" s="79" t="s">
        <v>100</v>
      </c>
      <c r="G53" s="52"/>
    </row>
    <row r="54" spans="1:7" x14ac:dyDescent="0.3">
      <c r="A54" s="32"/>
      <c r="B54" s="51"/>
      <c r="C54" s="33"/>
      <c r="D54" s="76" t="s">
        <v>168</v>
      </c>
      <c r="E54" s="6" t="s">
        <v>169</v>
      </c>
      <c r="F54" s="28" t="s">
        <v>100</v>
      </c>
      <c r="G54" s="52"/>
    </row>
    <row r="55" spans="1:7" x14ac:dyDescent="0.3">
      <c r="A55" s="32"/>
      <c r="B55" s="51"/>
      <c r="C55" s="33"/>
      <c r="D55" s="12" t="s">
        <v>170</v>
      </c>
      <c r="E55" s="30" t="s">
        <v>91</v>
      </c>
      <c r="F55" s="59"/>
      <c r="G55" s="52"/>
    </row>
    <row r="56" spans="1:7" x14ac:dyDescent="0.3">
      <c r="A56" s="32"/>
      <c r="B56" s="51"/>
      <c r="C56" s="33"/>
      <c r="D56" s="76" t="s">
        <v>171</v>
      </c>
      <c r="E56" s="10" t="s">
        <v>91</v>
      </c>
      <c r="F56" s="59"/>
      <c r="G56" s="52"/>
    </row>
    <row r="57" spans="1:7" x14ac:dyDescent="0.3">
      <c r="A57" s="32"/>
      <c r="B57" s="51"/>
      <c r="C57" s="33"/>
      <c r="D57" s="85" t="s">
        <v>185</v>
      </c>
      <c r="E57" s="78" t="s">
        <v>117</v>
      </c>
      <c r="F57" s="78" t="s">
        <v>118</v>
      </c>
      <c r="G57" s="52"/>
    </row>
    <row r="58" spans="1:7" x14ac:dyDescent="0.3">
      <c r="A58" s="32"/>
      <c r="B58" s="51"/>
      <c r="C58" s="33"/>
      <c r="D58" s="86" t="s">
        <v>186</v>
      </c>
      <c r="E58" s="38" t="s">
        <v>117</v>
      </c>
      <c r="F58" s="38" t="s">
        <v>118</v>
      </c>
      <c r="G58" s="52"/>
    </row>
    <row r="59" spans="1:7" x14ac:dyDescent="0.3">
      <c r="A59" s="32"/>
      <c r="B59" s="51"/>
      <c r="C59" s="33"/>
      <c r="D59" s="85" t="s">
        <v>187</v>
      </c>
      <c r="E59" s="78" t="s">
        <v>117</v>
      </c>
      <c r="F59" s="78" t="s">
        <v>118</v>
      </c>
      <c r="G59" s="52"/>
    </row>
    <row r="60" spans="1:7" x14ac:dyDescent="0.3">
      <c r="A60" s="32"/>
      <c r="B60" s="51"/>
      <c r="C60" s="33"/>
      <c r="D60" s="86" t="s">
        <v>188</v>
      </c>
      <c r="E60" s="38" t="s">
        <v>117</v>
      </c>
      <c r="F60" s="38" t="s">
        <v>118</v>
      </c>
      <c r="G60" s="52"/>
    </row>
    <row r="61" spans="1:7" ht="27" x14ac:dyDescent="0.3">
      <c r="A61" s="32"/>
      <c r="B61" s="51"/>
      <c r="C61" s="33"/>
      <c r="D61" s="87" t="s">
        <v>220</v>
      </c>
      <c r="E61" s="79" t="s">
        <v>100</v>
      </c>
      <c r="F61" s="5"/>
      <c r="G61" s="52"/>
    </row>
    <row r="62" spans="1:7" ht="27" x14ac:dyDescent="0.3">
      <c r="A62" s="32"/>
      <c r="B62" s="51"/>
      <c r="C62" s="33"/>
      <c r="D62" s="87" t="s">
        <v>221</v>
      </c>
      <c r="E62" s="79" t="s">
        <v>100</v>
      </c>
      <c r="F62" s="5"/>
      <c r="G62" s="52"/>
    </row>
    <row r="63" spans="1:7" x14ac:dyDescent="0.3">
      <c r="A63" s="32"/>
      <c r="B63" s="51"/>
      <c r="C63" s="33"/>
      <c r="D63" s="33"/>
      <c r="E63" s="33"/>
      <c r="F63" s="33"/>
      <c r="G63" s="52"/>
    </row>
    <row r="64" spans="1:7" ht="18" x14ac:dyDescent="0.35">
      <c r="A64" s="32"/>
      <c r="B64" s="51"/>
      <c r="C64" s="33"/>
      <c r="D64" s="36" t="s">
        <v>48</v>
      </c>
      <c r="E64" s="15"/>
      <c r="F64" s="16"/>
      <c r="G64" s="52"/>
    </row>
    <row r="65" spans="1:7" x14ac:dyDescent="0.3">
      <c r="A65" s="32"/>
      <c r="B65" s="51"/>
      <c r="C65" s="33"/>
      <c r="D65" s="14" t="s">
        <v>4</v>
      </c>
      <c r="E65" s="15"/>
      <c r="F65" s="17" t="s">
        <v>98</v>
      </c>
      <c r="G65" s="52"/>
    </row>
    <row r="66" spans="1:7" ht="50.4" customHeight="1" x14ac:dyDescent="0.3">
      <c r="A66" s="32"/>
      <c r="B66" s="51"/>
      <c r="C66" s="33"/>
      <c r="D66" s="58" t="s">
        <v>222</v>
      </c>
      <c r="E66" s="42" t="s">
        <v>91</v>
      </c>
      <c r="F66" s="21"/>
      <c r="G66" s="52"/>
    </row>
    <row r="67" spans="1:7" x14ac:dyDescent="0.3">
      <c r="A67" s="32"/>
      <c r="B67" s="51"/>
      <c r="C67" s="33"/>
      <c r="D67" s="19" t="s">
        <v>175</v>
      </c>
      <c r="E67" s="28" t="s">
        <v>100</v>
      </c>
      <c r="F67" s="21"/>
      <c r="G67" s="52"/>
    </row>
    <row r="68" spans="1:7" ht="15" hidden="1" customHeight="1" x14ac:dyDescent="0.3">
      <c r="A68" s="32"/>
      <c r="B68" s="51"/>
      <c r="C68" s="33"/>
      <c r="D68" s="19" t="s">
        <v>9</v>
      </c>
      <c r="E68" s="7" t="s">
        <v>91</v>
      </c>
      <c r="F68" s="21"/>
      <c r="G68" s="52"/>
    </row>
    <row r="69" spans="1:7" ht="15" hidden="1" customHeight="1" x14ac:dyDescent="0.3">
      <c r="A69" s="32"/>
      <c r="B69" s="51"/>
      <c r="C69" s="33"/>
      <c r="D69" s="19" t="s">
        <v>89</v>
      </c>
      <c r="E69" s="7" t="s">
        <v>102</v>
      </c>
      <c r="F69" s="21"/>
      <c r="G69" s="52"/>
    </row>
    <row r="70" spans="1:7" ht="15" hidden="1" customHeight="1" x14ac:dyDescent="0.3">
      <c r="A70" s="32"/>
      <c r="B70" s="51"/>
      <c r="C70" s="33"/>
      <c r="D70" s="20" t="s">
        <v>157</v>
      </c>
      <c r="E70" s="28" t="s">
        <v>100</v>
      </c>
      <c r="F70" s="38" t="s">
        <v>118</v>
      </c>
      <c r="G70" s="52"/>
    </row>
    <row r="71" spans="1:7" ht="15" hidden="1" customHeight="1" x14ac:dyDescent="0.3">
      <c r="A71" s="32"/>
      <c r="B71" s="51"/>
      <c r="C71" s="33"/>
      <c r="D71" s="84" t="s">
        <v>12</v>
      </c>
      <c r="E71" s="24"/>
      <c r="F71" s="25" t="s">
        <v>98</v>
      </c>
      <c r="G71" s="52"/>
    </row>
    <row r="72" spans="1:7" ht="15" hidden="1" customHeight="1" x14ac:dyDescent="0.3">
      <c r="A72" s="32"/>
      <c r="B72" s="51"/>
      <c r="C72" s="33"/>
      <c r="D72" s="18" t="s">
        <v>11</v>
      </c>
      <c r="E72" s="7" t="s">
        <v>91</v>
      </c>
      <c r="F72" s="21"/>
      <c r="G72" s="52"/>
    </row>
    <row r="73" spans="1:7" ht="15" hidden="1" customHeight="1" x14ac:dyDescent="0.3">
      <c r="A73" s="32"/>
      <c r="B73" s="51"/>
      <c r="C73" s="33"/>
      <c r="D73" s="19" t="s">
        <v>0</v>
      </c>
      <c r="E73" s="28" t="s">
        <v>100</v>
      </c>
      <c r="F73" s="21"/>
      <c r="G73" s="52"/>
    </row>
    <row r="74" spans="1:7" ht="15" hidden="1" customHeight="1" x14ac:dyDescent="0.3">
      <c r="A74" s="32"/>
      <c r="B74" s="51"/>
      <c r="C74" s="33"/>
      <c r="D74" s="19" t="s">
        <v>1</v>
      </c>
      <c r="E74" s="7" t="s">
        <v>91</v>
      </c>
      <c r="F74" s="21"/>
      <c r="G74" s="52"/>
    </row>
    <row r="75" spans="1:7" ht="15" hidden="1" customHeight="1" x14ac:dyDescent="0.3">
      <c r="A75" s="32"/>
      <c r="B75" s="51"/>
      <c r="C75" s="33"/>
      <c r="D75" s="19" t="s">
        <v>2</v>
      </c>
      <c r="E75" s="29" t="s">
        <v>91</v>
      </c>
      <c r="F75" s="21"/>
      <c r="G75" s="52"/>
    </row>
    <row r="76" spans="1:7" s="32" customFormat="1" x14ac:dyDescent="0.3">
      <c r="B76" s="51"/>
      <c r="C76" s="33"/>
      <c r="D76" s="19" t="s">
        <v>176</v>
      </c>
      <c r="E76" s="7" t="s">
        <v>91</v>
      </c>
      <c r="F76" s="7"/>
      <c r="G76" s="52"/>
    </row>
    <row r="77" spans="1:7" s="32" customFormat="1" x14ac:dyDescent="0.3">
      <c r="B77" s="51"/>
      <c r="C77" s="33"/>
      <c r="D77" s="19" t="s">
        <v>177</v>
      </c>
      <c r="E77" s="64" t="s">
        <v>100</v>
      </c>
      <c r="F77" s="81" t="s">
        <v>118</v>
      </c>
      <c r="G77" s="52"/>
    </row>
    <row r="78" spans="1:7" s="32" customFormat="1" x14ac:dyDescent="0.3">
      <c r="B78" s="51"/>
      <c r="C78" s="33"/>
      <c r="D78" s="23" t="s">
        <v>12</v>
      </c>
      <c r="E78" s="24"/>
      <c r="F78" s="25" t="s">
        <v>98</v>
      </c>
      <c r="G78" s="52"/>
    </row>
    <row r="79" spans="1:7" s="32" customFormat="1" x14ac:dyDescent="0.3">
      <c r="B79" s="51"/>
      <c r="C79" s="33"/>
      <c r="D79" s="18" t="s">
        <v>180</v>
      </c>
      <c r="E79" s="42" t="s">
        <v>91</v>
      </c>
      <c r="F79" s="21"/>
      <c r="G79" s="52"/>
    </row>
    <row r="80" spans="1:7" x14ac:dyDescent="0.3">
      <c r="A80" s="32"/>
      <c r="B80" s="51"/>
      <c r="C80" s="33"/>
      <c r="D80" s="19" t="s">
        <v>2</v>
      </c>
      <c r="E80" s="29" t="s">
        <v>91</v>
      </c>
      <c r="F80" s="21"/>
      <c r="G80" s="52"/>
    </row>
    <row r="81" spans="1:7" x14ac:dyDescent="0.3">
      <c r="A81" s="32"/>
      <c r="B81" s="51"/>
      <c r="C81" s="33"/>
      <c r="D81" s="19" t="s">
        <v>3</v>
      </c>
      <c r="E81" s="7" t="s">
        <v>91</v>
      </c>
      <c r="F81" s="21"/>
      <c r="G81" s="52"/>
    </row>
    <row r="82" spans="1:7" x14ac:dyDescent="0.3">
      <c r="A82" s="32"/>
      <c r="B82" s="51"/>
      <c r="C82" s="33"/>
      <c r="D82" s="19" t="s">
        <v>172</v>
      </c>
      <c r="E82" s="64" t="s">
        <v>100</v>
      </c>
      <c r="F82" s="42" t="s">
        <v>118</v>
      </c>
      <c r="G82" s="52"/>
    </row>
    <row r="83" spans="1:7" x14ac:dyDescent="0.3">
      <c r="A83" s="32"/>
      <c r="B83" s="51"/>
      <c r="C83" s="33"/>
      <c r="D83" s="65" t="s">
        <v>13</v>
      </c>
      <c r="E83" s="66"/>
      <c r="F83" s="67" t="s">
        <v>98</v>
      </c>
      <c r="G83" s="52"/>
    </row>
    <row r="84" spans="1:7" x14ac:dyDescent="0.3">
      <c r="A84" s="32"/>
      <c r="B84" s="51"/>
      <c r="C84" s="33"/>
      <c r="D84" s="18" t="s">
        <v>11</v>
      </c>
      <c r="E84" s="7" t="s">
        <v>91</v>
      </c>
      <c r="F84" s="21"/>
      <c r="G84" s="52"/>
    </row>
    <row r="85" spans="1:7" x14ac:dyDescent="0.3">
      <c r="A85" s="32"/>
      <c r="B85" s="51"/>
      <c r="C85" s="33"/>
      <c r="D85" s="19" t="s">
        <v>2</v>
      </c>
      <c r="E85" s="29" t="s">
        <v>91</v>
      </c>
      <c r="F85" s="21"/>
      <c r="G85" s="52"/>
    </row>
    <row r="86" spans="1:7" x14ac:dyDescent="0.3">
      <c r="A86" s="32"/>
      <c r="B86" s="51"/>
      <c r="C86" s="33"/>
      <c r="D86" s="19" t="s">
        <v>3</v>
      </c>
      <c r="E86" s="7" t="s">
        <v>91</v>
      </c>
      <c r="F86" s="21"/>
      <c r="G86" s="52"/>
    </row>
    <row r="87" spans="1:7" x14ac:dyDescent="0.3">
      <c r="A87" s="32"/>
      <c r="B87" s="51"/>
      <c r="C87" s="33"/>
      <c r="D87" s="20" t="s">
        <v>172</v>
      </c>
      <c r="E87" s="79" t="s">
        <v>100</v>
      </c>
      <c r="F87" s="42" t="s">
        <v>118</v>
      </c>
      <c r="G87" s="52"/>
    </row>
    <row r="88" spans="1:7" x14ac:dyDescent="0.3">
      <c r="A88" s="32"/>
      <c r="B88" s="53"/>
      <c r="C88" s="54"/>
      <c r="D88" s="54"/>
      <c r="E88" s="54"/>
      <c r="F88" s="54"/>
      <c r="G88" s="55"/>
    </row>
    <row r="89" spans="1:7" x14ac:dyDescent="0.3">
      <c r="A89" s="32"/>
      <c r="B89" s="33"/>
      <c r="C89" s="33"/>
      <c r="D89" s="33"/>
      <c r="E89" s="33"/>
      <c r="F89" s="33"/>
      <c r="G89" s="33"/>
    </row>
    <row r="90" spans="1:7" x14ac:dyDescent="0.3">
      <c r="A90" s="32"/>
      <c r="B90" s="56"/>
      <c r="C90" s="49"/>
      <c r="D90" s="49"/>
      <c r="E90" s="49"/>
      <c r="F90" s="49"/>
      <c r="G90" s="50"/>
    </row>
    <row r="91" spans="1:7" ht="18" x14ac:dyDescent="0.35">
      <c r="A91" s="32"/>
      <c r="B91" s="51"/>
      <c r="C91" s="33"/>
      <c r="D91" s="45" t="s">
        <v>45</v>
      </c>
      <c r="E91" s="62"/>
      <c r="F91" s="63"/>
      <c r="G91" s="52"/>
    </row>
    <row r="92" spans="1:7" x14ac:dyDescent="0.3">
      <c r="A92" s="32"/>
      <c r="B92" s="51"/>
      <c r="C92" s="33"/>
      <c r="D92" s="33"/>
      <c r="E92" s="33"/>
      <c r="F92" s="33"/>
      <c r="G92" s="52"/>
    </row>
    <row r="93" spans="1:7" x14ac:dyDescent="0.3">
      <c r="A93" s="32"/>
      <c r="B93" s="51"/>
      <c r="C93" s="33"/>
      <c r="D93" s="37" t="s">
        <v>29</v>
      </c>
      <c r="E93" s="31" t="s">
        <v>46</v>
      </c>
      <c r="F93" s="42" t="s">
        <v>219</v>
      </c>
      <c r="G93" s="52"/>
    </row>
    <row r="94" spans="1:7" x14ac:dyDescent="0.3">
      <c r="A94" s="32"/>
      <c r="B94" s="51"/>
      <c r="C94" s="33"/>
      <c r="D94" s="83" t="s">
        <v>189</v>
      </c>
      <c r="E94" s="30" t="s">
        <v>108</v>
      </c>
      <c r="F94" s="42"/>
      <c r="G94" s="52"/>
    </row>
    <row r="95" spans="1:7" x14ac:dyDescent="0.3">
      <c r="A95" s="32"/>
      <c r="B95" s="51"/>
      <c r="C95" s="33"/>
      <c r="D95" s="83" t="s">
        <v>190</v>
      </c>
      <c r="E95" s="30" t="s">
        <v>91</v>
      </c>
      <c r="F95" s="42"/>
      <c r="G95" s="52"/>
    </row>
    <row r="96" spans="1:7" x14ac:dyDescent="0.3">
      <c r="A96" s="32"/>
      <c r="B96" s="51"/>
      <c r="C96" s="33"/>
      <c r="D96" s="83" t="s">
        <v>191</v>
      </c>
      <c r="E96" s="30" t="s">
        <v>91</v>
      </c>
      <c r="F96" s="42"/>
      <c r="G96" s="52"/>
    </row>
    <row r="97" spans="1:7" x14ac:dyDescent="0.3">
      <c r="A97" s="32"/>
      <c r="B97" s="51"/>
      <c r="C97" s="33"/>
      <c r="D97" s="83" t="s">
        <v>192</v>
      </c>
      <c r="E97" s="30" t="s">
        <v>91</v>
      </c>
      <c r="F97" s="42"/>
      <c r="G97" s="52"/>
    </row>
    <row r="98" spans="1:7" x14ac:dyDescent="0.3">
      <c r="A98" s="32"/>
      <c r="B98" s="51"/>
      <c r="C98" s="33"/>
      <c r="D98" s="83" t="s">
        <v>193</v>
      </c>
      <c r="E98" s="30" t="s">
        <v>91</v>
      </c>
      <c r="F98" s="42"/>
      <c r="G98" s="52"/>
    </row>
    <row r="99" spans="1:7" x14ac:dyDescent="0.3">
      <c r="A99" s="32"/>
      <c r="B99" s="51"/>
      <c r="C99" s="33"/>
      <c r="D99" s="83" t="s">
        <v>194</v>
      </c>
      <c r="E99" s="30" t="s">
        <v>91</v>
      </c>
      <c r="F99" s="73"/>
      <c r="G99" s="52"/>
    </row>
    <row r="100" spans="1:7" x14ac:dyDescent="0.3">
      <c r="A100" s="32"/>
      <c r="B100" s="51"/>
      <c r="C100" s="33"/>
      <c r="D100" s="46" t="s">
        <v>119</v>
      </c>
      <c r="E100" s="60"/>
      <c r="F100" s="61"/>
      <c r="G100" s="52"/>
    </row>
    <row r="101" spans="1:7" x14ac:dyDescent="0.3">
      <c r="A101" s="32"/>
      <c r="B101" s="51"/>
      <c r="C101" s="33"/>
      <c r="D101" s="595"/>
      <c r="E101" s="596"/>
      <c r="F101" s="597"/>
      <c r="G101" s="52"/>
    </row>
    <row r="102" spans="1:7" x14ac:dyDescent="0.3">
      <c r="A102" s="32"/>
      <c r="B102" s="51"/>
      <c r="C102" s="33"/>
      <c r="D102" s="598"/>
      <c r="E102" s="599"/>
      <c r="F102" s="600"/>
      <c r="G102" s="52"/>
    </row>
    <row r="103" spans="1:7" x14ac:dyDescent="0.3">
      <c r="A103" s="32"/>
      <c r="B103" s="51"/>
      <c r="C103" s="33"/>
      <c r="D103" s="598"/>
      <c r="E103" s="599"/>
      <c r="F103" s="600"/>
      <c r="G103" s="52"/>
    </row>
    <row r="104" spans="1:7" x14ac:dyDescent="0.3">
      <c r="A104" s="32"/>
      <c r="B104" s="51"/>
      <c r="C104" s="33"/>
      <c r="D104" s="601"/>
      <c r="E104" s="602"/>
      <c r="F104" s="603"/>
      <c r="G104" s="52"/>
    </row>
    <row r="105" spans="1:7" x14ac:dyDescent="0.3">
      <c r="A105" s="32"/>
      <c r="B105" s="51"/>
      <c r="C105" s="33"/>
      <c r="D105" s="33"/>
      <c r="E105" s="33"/>
      <c r="F105" s="33"/>
      <c r="G105" s="52"/>
    </row>
    <row r="106" spans="1:7" ht="18" x14ac:dyDescent="0.35">
      <c r="A106" s="32"/>
      <c r="B106" s="51"/>
      <c r="C106" s="33"/>
      <c r="D106" s="97" t="s">
        <v>163</v>
      </c>
      <c r="E106" s="30"/>
      <c r="F106" s="30" t="s">
        <v>164</v>
      </c>
      <c r="G106" s="52"/>
    </row>
    <row r="107" spans="1:7" x14ac:dyDescent="0.3">
      <c r="A107" s="32"/>
      <c r="B107" s="51"/>
      <c r="C107" s="33"/>
      <c r="D107" s="82" t="s">
        <v>195</v>
      </c>
      <c r="E107" s="93"/>
      <c r="F107" s="44"/>
      <c r="G107" s="52"/>
    </row>
    <row r="108" spans="1:7" x14ac:dyDescent="0.3">
      <c r="A108" s="32"/>
      <c r="B108" s="51"/>
      <c r="C108" s="33"/>
      <c r="D108" s="88" t="s">
        <v>197</v>
      </c>
      <c r="E108" s="94"/>
      <c r="F108" s="40"/>
      <c r="G108" s="52"/>
    </row>
    <row r="109" spans="1:7" x14ac:dyDescent="0.3">
      <c r="A109" s="32"/>
      <c r="B109" s="51"/>
      <c r="C109" s="33"/>
      <c r="D109" s="88" t="s">
        <v>198</v>
      </c>
      <c r="E109" s="94"/>
      <c r="F109" s="40"/>
      <c r="G109" s="52"/>
    </row>
    <row r="110" spans="1:7" x14ac:dyDescent="0.3">
      <c r="A110" s="32"/>
      <c r="B110" s="51"/>
      <c r="C110" s="33"/>
      <c r="D110" s="88" t="s">
        <v>199</v>
      </c>
      <c r="E110" s="94"/>
      <c r="F110" s="40"/>
      <c r="G110" s="52"/>
    </row>
    <row r="111" spans="1:7" x14ac:dyDescent="0.3">
      <c r="A111" s="32"/>
      <c r="B111" s="51"/>
      <c r="C111" s="33"/>
      <c r="D111" s="88" t="s">
        <v>200</v>
      </c>
      <c r="E111" s="94"/>
      <c r="F111" s="40"/>
      <c r="G111" s="52"/>
    </row>
    <row r="112" spans="1:7" x14ac:dyDescent="0.3">
      <c r="A112" s="32"/>
      <c r="B112" s="51"/>
      <c r="C112" s="33"/>
      <c r="D112" s="88" t="s">
        <v>205</v>
      </c>
      <c r="E112" s="94"/>
      <c r="F112" s="40"/>
      <c r="G112" s="52"/>
    </row>
    <row r="113" spans="1:7" x14ac:dyDescent="0.3">
      <c r="A113" s="32"/>
      <c r="B113" s="51"/>
      <c r="C113" s="33"/>
      <c r="D113" s="99" t="s">
        <v>268</v>
      </c>
      <c r="E113" s="94"/>
      <c r="F113" s="40"/>
      <c r="G113" s="52"/>
    </row>
    <row r="114" spans="1:7" x14ac:dyDescent="0.3">
      <c r="A114" s="32"/>
      <c r="B114" s="51"/>
      <c r="C114" s="33"/>
      <c r="D114" s="68" t="s">
        <v>196</v>
      </c>
      <c r="E114" s="92">
        <f>SUM(E107:E112)</f>
        <v>0</v>
      </c>
      <c r="F114" s="69"/>
      <c r="G114" s="52"/>
    </row>
    <row r="115" spans="1:7" x14ac:dyDescent="0.3">
      <c r="A115" s="32"/>
      <c r="B115" s="51"/>
      <c r="C115" s="33"/>
      <c r="D115" s="88" t="s">
        <v>207</v>
      </c>
      <c r="E115" s="94"/>
      <c r="F115" s="40"/>
      <c r="G115" s="52"/>
    </row>
    <row r="116" spans="1:7" x14ac:dyDescent="0.3">
      <c r="A116" s="32"/>
      <c r="B116" s="51"/>
      <c r="C116" s="33"/>
      <c r="D116" s="88" t="s">
        <v>208</v>
      </c>
      <c r="E116" s="94"/>
      <c r="F116" s="40"/>
      <c r="G116" s="52"/>
    </row>
    <row r="117" spans="1:7" x14ac:dyDescent="0.3">
      <c r="A117" s="32"/>
      <c r="B117" s="51"/>
      <c r="C117" s="33"/>
      <c r="D117" s="88" t="s">
        <v>209</v>
      </c>
      <c r="E117" s="94"/>
      <c r="F117" s="40"/>
      <c r="G117" s="52"/>
    </row>
    <row r="118" spans="1:7" x14ac:dyDescent="0.3">
      <c r="A118" s="32"/>
      <c r="B118" s="51"/>
      <c r="C118" s="33"/>
      <c r="D118" s="88" t="s">
        <v>203</v>
      </c>
      <c r="E118" s="94"/>
      <c r="F118" s="40"/>
      <c r="G118" s="52"/>
    </row>
    <row r="119" spans="1:7" x14ac:dyDescent="0.3">
      <c r="A119" s="32"/>
      <c r="B119" s="51"/>
      <c r="C119" s="33"/>
      <c r="D119" s="88" t="s">
        <v>204</v>
      </c>
      <c r="E119" s="94"/>
      <c r="F119" s="40"/>
      <c r="G119" s="52"/>
    </row>
    <row r="120" spans="1:7" x14ac:dyDescent="0.3">
      <c r="A120" s="32"/>
      <c r="B120" s="51"/>
      <c r="C120" s="33"/>
      <c r="D120" s="88" t="s">
        <v>206</v>
      </c>
      <c r="E120" s="94"/>
      <c r="F120" s="40"/>
      <c r="G120" s="52"/>
    </row>
    <row r="121" spans="1:7" ht="27" x14ac:dyDescent="0.3">
      <c r="A121" s="32"/>
      <c r="B121" s="51"/>
      <c r="C121" s="33"/>
      <c r="D121" s="89" t="s">
        <v>223</v>
      </c>
      <c r="E121" s="94"/>
      <c r="F121" s="41"/>
      <c r="G121" s="52"/>
    </row>
    <row r="122" spans="1:7" x14ac:dyDescent="0.3">
      <c r="A122" s="32"/>
      <c r="B122" s="51"/>
      <c r="C122" s="33"/>
      <c r="D122" s="70" t="s">
        <v>202</v>
      </c>
      <c r="E122" s="92">
        <f>SUM(E115:E121)</f>
        <v>0</v>
      </c>
      <c r="F122" s="41"/>
      <c r="G122" s="4"/>
    </row>
    <row r="123" spans="1:7" x14ac:dyDescent="0.3">
      <c r="A123" s="32"/>
      <c r="B123" s="51"/>
      <c r="C123" s="33"/>
      <c r="D123" s="33"/>
      <c r="E123" s="33"/>
      <c r="F123" s="33"/>
      <c r="G123" s="52"/>
    </row>
    <row r="124" spans="1:7" x14ac:dyDescent="0.3">
      <c r="A124" s="32"/>
      <c r="B124" s="51"/>
      <c r="C124" s="33"/>
      <c r="D124" s="33"/>
      <c r="E124" s="33"/>
      <c r="F124" s="33"/>
      <c r="G124" s="52"/>
    </row>
    <row r="125" spans="1:7" ht="18" x14ac:dyDescent="0.35">
      <c r="A125" s="32"/>
      <c r="B125" s="51"/>
      <c r="C125" s="33"/>
      <c r="D125" s="97" t="s">
        <v>201</v>
      </c>
      <c r="E125" s="71"/>
      <c r="F125" s="30" t="s">
        <v>98</v>
      </c>
      <c r="G125" s="52"/>
    </row>
    <row r="126" spans="1:7" x14ac:dyDescent="0.3">
      <c r="A126" s="32"/>
      <c r="B126" s="51"/>
      <c r="C126" s="33"/>
      <c r="D126" s="82" t="s">
        <v>181</v>
      </c>
      <c r="E126" s="95"/>
      <c r="F126" s="40"/>
      <c r="G126" s="52"/>
    </row>
    <row r="127" spans="1:7" x14ac:dyDescent="0.3">
      <c r="A127" s="32"/>
      <c r="B127" s="51"/>
      <c r="C127" s="33"/>
      <c r="D127" s="82" t="s">
        <v>182</v>
      </c>
      <c r="E127" s="96"/>
      <c r="F127" s="40"/>
      <c r="G127" s="52"/>
    </row>
    <row r="128" spans="1:7" x14ac:dyDescent="0.3">
      <c r="A128" s="32"/>
      <c r="B128" s="51"/>
      <c r="C128" s="33"/>
      <c r="D128" s="82" t="s">
        <v>183</v>
      </c>
      <c r="E128" s="96"/>
      <c r="F128" s="41"/>
      <c r="G128" s="52"/>
    </row>
    <row r="129" spans="1:7" x14ac:dyDescent="0.3">
      <c r="A129" s="32"/>
      <c r="B129" s="53"/>
      <c r="C129" s="54"/>
      <c r="D129" s="54"/>
      <c r="E129" s="54"/>
      <c r="F129" s="54"/>
      <c r="G129" s="55"/>
    </row>
    <row r="130" spans="1:7" x14ac:dyDescent="0.3">
      <c r="A130" s="32"/>
      <c r="B130" s="32"/>
      <c r="C130" s="32"/>
      <c r="D130" s="32"/>
      <c r="E130" s="32"/>
      <c r="F130" s="32"/>
      <c r="G130" s="32"/>
    </row>
    <row r="131" spans="1:7" x14ac:dyDescent="0.3">
      <c r="A131" s="32"/>
      <c r="B131" s="32"/>
      <c r="C131" s="32"/>
      <c r="D131" s="32"/>
      <c r="E131" s="32"/>
      <c r="F131" s="32"/>
      <c r="G131" s="32"/>
    </row>
    <row r="132" spans="1:7" x14ac:dyDescent="0.3">
      <c r="A132" s="32"/>
      <c r="B132" s="32"/>
      <c r="C132" s="32"/>
      <c r="D132" s="32"/>
      <c r="E132" s="32"/>
      <c r="F132" s="32"/>
      <c r="G132" s="32"/>
    </row>
    <row r="133" spans="1:7" x14ac:dyDescent="0.3">
      <c r="A133" s="32"/>
      <c r="B133" s="32"/>
      <c r="C133" s="32"/>
      <c r="D133" s="32"/>
      <c r="E133" s="32"/>
      <c r="F133" s="32"/>
      <c r="G133" s="32"/>
    </row>
    <row r="134" spans="1:7" x14ac:dyDescent="0.3">
      <c r="A134" s="32"/>
      <c r="B134" s="32"/>
      <c r="C134" s="32"/>
      <c r="D134" s="32"/>
      <c r="E134" s="32"/>
      <c r="F134" s="32"/>
      <c r="G134" s="32"/>
    </row>
    <row r="135" spans="1:7" x14ac:dyDescent="0.3">
      <c r="A135" s="32"/>
      <c r="B135" s="32"/>
      <c r="C135" s="32"/>
      <c r="D135" s="32"/>
      <c r="E135" s="32"/>
      <c r="F135" s="32"/>
      <c r="G135" s="32"/>
    </row>
  </sheetData>
  <mergeCells count="7">
    <mergeCell ref="D101:F104"/>
    <mergeCell ref="E40:F40"/>
    <mergeCell ref="B8:G8"/>
    <mergeCell ref="B9:G9"/>
    <mergeCell ref="B5:G5"/>
    <mergeCell ref="B6:G6"/>
    <mergeCell ref="B7:G7"/>
  </mergeCells>
  <dataValidations count="2">
    <dataValidation type="list" allowBlank="1" showInputMessage="1" showErrorMessage="1" sqref="E72">
      <formula1>$J$3:$J$15</formula1>
    </dataValidation>
    <dataValidation type="list" allowBlank="1" showInputMessage="1" showErrorMessage="1" sqref="E74">
      <formula1>$G$3:$G$13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14:formula1>
            <xm:f>Opzoeklijsten!$A$3:$A$13</xm:f>
          </x14:formula1>
          <xm:sqref>E41</xm:sqref>
        </x14:dataValidation>
        <x14:dataValidation type="list" allowBlank="1" showInputMessage="1" showErrorMessage="1">
          <x14:formula1>
            <xm:f>Opzoeklijsten!$C$3:$C$10</xm:f>
          </x14:formula1>
          <xm:sqref>E55:E56</xm:sqref>
        </x14:dataValidation>
        <x14:dataValidation type="list" allowBlank="1" showInputMessage="1" showErrorMessage="1">
          <x14:formula1>
            <xm:f>Opzoeklijsten!$J$3:$J$8</xm:f>
          </x14:formula1>
          <xm:sqref>E47</xm:sqref>
        </x14:dataValidation>
        <x14:dataValidation type="list" allowBlank="1" showInputMessage="1" showErrorMessage="1">
          <x14:formula1>
            <xm:f>Opzoeklijsten!$K$3:$K$10</xm:f>
          </x14:formula1>
          <xm:sqref>E50</xm:sqref>
        </x14:dataValidation>
        <x14:dataValidation type="list" allowBlank="1" showInputMessage="1" showErrorMessage="1">
          <x14:formula1>
            <xm:f>Opzoeklijsten!$B$3:$B$33</xm:f>
          </x14:formula1>
          <xm:sqref>E42</xm:sqref>
        </x14:dataValidation>
        <x14:dataValidation type="list" allowBlank="1" showInputMessage="1" showErrorMessage="1">
          <x14:formula1>
            <xm:f>Opzoeklijsten!$N$3:$N$7</xm:f>
          </x14:formula1>
          <xm:sqref>E68 E76</xm:sqref>
        </x14:dataValidation>
        <x14:dataValidation type="list" allowBlank="1" showInputMessage="1" showErrorMessage="1">
          <x14:formula1>
            <xm:f>Opzoeklijsten!$L$3:$L$15</xm:f>
          </x14:formula1>
          <xm:sqref>E66 E79 E84</xm:sqref>
        </x14:dataValidation>
        <x14:dataValidation type="list" allowBlank="1" showInputMessage="1" showErrorMessage="1">
          <x14:formula1>
            <xm:f>Opzoeklijsten!$P$3:$P$4</xm:f>
          </x14:formula1>
          <xm:sqref>E69</xm:sqref>
        </x14:dataValidation>
        <x14:dataValidation type="list" allowBlank="1" showInputMessage="1" showErrorMessage="1">
          <x14:formula1>
            <xm:f>Opzoeklijsten!$M$3:$M$5</xm:f>
          </x14:formula1>
          <xm:sqref>F70</xm:sqref>
        </x14:dataValidation>
        <x14:dataValidation type="list" allowBlank="1" showInputMessage="1" showErrorMessage="1">
          <x14:formula1>
            <xm:f>Opzoeklijsten!$D$3:$D$6</xm:f>
          </x14:formula1>
          <xm:sqref>F57:F60</xm:sqref>
        </x14:dataValidation>
        <x14:dataValidation type="list" allowBlank="1" showInputMessage="1" showErrorMessage="1">
          <x14:formula1>
            <xm:f>Opzoeklijsten!$G$3:$G$9</xm:f>
          </x14:formula1>
          <xm:sqref>E51:E52</xm:sqref>
        </x14:dataValidation>
        <x14:dataValidation type="list" allowBlank="1" showInputMessage="1" showErrorMessage="1">
          <x14:formula1>
            <xm:f>Opzoeklijsten!$H$3:$H$7</xm:f>
          </x14:formula1>
          <xm:sqref>E53:E54</xm:sqref>
        </x14:dataValidation>
        <x14:dataValidation type="list" allowBlank="1" showInputMessage="1" showErrorMessage="1">
          <x14:formula1>
            <xm:f>[1]opzoeklijsten!#REF!</xm:f>
          </x14:formula1>
          <xm:sqref>E75</xm:sqref>
        </x14:dataValidation>
        <x14:dataValidation type="list" allowBlank="1" showInputMessage="1" showErrorMessage="1">
          <x14:formula1>
            <xm:f>Opzoeklijsten!$O$3:$O$9</xm:f>
          </x14:formula1>
          <xm:sqref>E80 E85</xm:sqref>
        </x14:dataValidation>
        <x14:dataValidation type="list" allowBlank="1" showInputMessage="1" showErrorMessage="1">
          <x14:formula1>
            <xm:f>Opzoeklijsten!$P$3:$P$5</xm:f>
          </x14:formula1>
          <xm:sqref>E81 E86</xm:sqref>
        </x14:dataValidation>
        <x14:dataValidation type="list" allowBlank="1" showInputMessage="1" showErrorMessage="1">
          <x14:formula1>
            <xm:f>Opzoeklijsten!$E$3:$E$7</xm:f>
          </x14:formula1>
          <xm:sqref>F77 F87 F82</xm:sqref>
        </x14:dataValidation>
        <x14:dataValidation type="list" allowBlank="1" showInputMessage="1" showErrorMessage="1">
          <x14:formula1>
            <xm:f>Opzoeklijsten!$Q$3:$Q$5</xm:f>
          </x14:formula1>
          <xm:sqref>E48:E49</xm:sqref>
        </x14:dataValidation>
        <x14:dataValidation type="list" allowBlank="1" showInputMessage="1" showErrorMessage="1">
          <x14:formula1>
            <xm:f>Opzoeklijsten!$F$3:$F$33</xm:f>
          </x14:formula1>
          <xm:sqref>E94:E99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5"/>
  <sheetViews>
    <sheetView topLeftCell="A52" zoomScaleNormal="100" workbookViewId="0">
      <selection activeCell="E42" sqref="E42"/>
    </sheetView>
  </sheetViews>
  <sheetFormatPr defaultRowHeight="14.4" x14ac:dyDescent="0.3"/>
  <cols>
    <col min="1" max="1" width="3.109375" customWidth="1"/>
    <col min="2" max="2" width="8.33203125" customWidth="1"/>
    <col min="3" max="3" width="8.109375" customWidth="1"/>
    <col min="4" max="4" width="51" bestFit="1" customWidth="1"/>
    <col min="5" max="5" width="28.6640625" bestFit="1" customWidth="1"/>
    <col min="6" max="6" width="37.109375" bestFit="1" customWidth="1"/>
    <col min="7" max="7" width="23.6640625" customWidth="1"/>
    <col min="8" max="8" width="30.5546875" style="32" customWidth="1"/>
  </cols>
  <sheetData>
    <row r="1" spans="1:7" x14ac:dyDescent="0.3">
      <c r="A1" s="32"/>
      <c r="B1" s="32"/>
      <c r="C1" s="32"/>
      <c r="D1" s="32"/>
      <c r="E1" s="32"/>
      <c r="F1" s="32"/>
      <c r="G1" s="32"/>
    </row>
    <row r="2" spans="1:7" ht="28.95" x14ac:dyDescent="0.55000000000000004">
      <c r="A2" s="32"/>
      <c r="B2" s="47" t="s">
        <v>49</v>
      </c>
      <c r="C2" s="32"/>
      <c r="D2" s="32"/>
      <c r="E2" s="32"/>
      <c r="F2" s="32"/>
      <c r="G2" s="32"/>
    </row>
    <row r="3" spans="1:7" x14ac:dyDescent="0.3">
      <c r="A3" s="32"/>
      <c r="B3" s="32"/>
      <c r="C3" s="32"/>
      <c r="D3" s="32"/>
      <c r="E3" s="32"/>
      <c r="F3" s="32"/>
      <c r="G3" s="32"/>
    </row>
    <row r="4" spans="1:7" ht="18.75" x14ac:dyDescent="0.3">
      <c r="A4" s="32"/>
      <c r="B4" s="39" t="s">
        <v>162</v>
      </c>
      <c r="D4" s="32"/>
      <c r="E4" s="32"/>
      <c r="F4" s="32"/>
      <c r="G4" s="32"/>
    </row>
    <row r="5" spans="1:7" ht="36" customHeight="1" x14ac:dyDescent="0.3">
      <c r="A5" s="32"/>
      <c r="B5" s="612" t="s">
        <v>213</v>
      </c>
      <c r="C5" s="613"/>
      <c r="D5" s="613"/>
      <c r="E5" s="613"/>
      <c r="F5" s="613"/>
      <c r="G5" s="614"/>
    </row>
    <row r="6" spans="1:7" ht="37.950000000000003" customHeight="1" x14ac:dyDescent="0.25">
      <c r="A6" s="32"/>
      <c r="B6" s="606" t="s">
        <v>214</v>
      </c>
      <c r="C6" s="607"/>
      <c r="D6" s="607"/>
      <c r="E6" s="607"/>
      <c r="F6" s="607"/>
      <c r="G6" s="608"/>
    </row>
    <row r="7" spans="1:7" ht="36" customHeight="1" x14ac:dyDescent="0.25">
      <c r="B7" s="606" t="s">
        <v>184</v>
      </c>
      <c r="C7" s="607"/>
      <c r="D7" s="607"/>
      <c r="E7" s="607"/>
      <c r="F7" s="607"/>
      <c r="G7" s="608"/>
    </row>
    <row r="8" spans="1:7" ht="34.200000000000003" customHeight="1" x14ac:dyDescent="0.25">
      <c r="B8" s="606" t="s">
        <v>215</v>
      </c>
      <c r="C8" s="607"/>
      <c r="D8" s="607"/>
      <c r="E8" s="607"/>
      <c r="F8" s="607"/>
      <c r="G8" s="608"/>
    </row>
    <row r="9" spans="1:7" ht="75" customHeight="1" x14ac:dyDescent="0.25">
      <c r="B9" s="609" t="s">
        <v>216</v>
      </c>
      <c r="C9" s="610"/>
      <c r="D9" s="610"/>
      <c r="E9" s="610"/>
      <c r="F9" s="610"/>
      <c r="G9" s="611"/>
    </row>
    <row r="10" spans="1:7" ht="15" customHeight="1" x14ac:dyDescent="0.25">
      <c r="A10" s="32"/>
      <c r="B10" s="32"/>
      <c r="C10" s="32"/>
      <c r="D10" s="32"/>
      <c r="E10" s="32"/>
      <c r="F10" s="32"/>
      <c r="G10" s="32"/>
    </row>
    <row r="11" spans="1:7" ht="15" customHeight="1" x14ac:dyDescent="0.3">
      <c r="A11" s="32"/>
      <c r="B11" s="48"/>
      <c r="C11" s="49"/>
      <c r="D11" s="49"/>
      <c r="E11" s="49"/>
      <c r="F11" s="49"/>
      <c r="G11" s="50"/>
    </row>
    <row r="12" spans="1:7" ht="15" customHeight="1" x14ac:dyDescent="0.3">
      <c r="A12" s="32"/>
      <c r="B12" s="51"/>
      <c r="C12" s="33"/>
      <c r="D12" s="33"/>
      <c r="E12" s="33"/>
      <c r="F12" s="33"/>
      <c r="G12" s="52"/>
    </row>
    <row r="13" spans="1:7" ht="15" customHeight="1" x14ac:dyDescent="0.3">
      <c r="A13" s="32"/>
      <c r="B13" s="51"/>
      <c r="C13" s="33"/>
      <c r="D13" s="33"/>
      <c r="E13" s="33"/>
      <c r="F13" s="33"/>
      <c r="G13" s="52"/>
    </row>
    <row r="14" spans="1:7" ht="15" customHeight="1" x14ac:dyDescent="0.3">
      <c r="A14" s="32"/>
      <c r="B14" s="51"/>
      <c r="C14" s="33"/>
      <c r="D14" s="33"/>
      <c r="E14" s="33"/>
      <c r="F14" s="33"/>
      <c r="G14" s="52"/>
    </row>
    <row r="15" spans="1:7" ht="15" customHeight="1" x14ac:dyDescent="0.3">
      <c r="A15" s="32"/>
      <c r="B15" s="51"/>
      <c r="C15" s="33"/>
      <c r="D15" s="33"/>
      <c r="E15" s="33"/>
      <c r="F15" s="33"/>
      <c r="G15" s="52"/>
    </row>
    <row r="16" spans="1:7" ht="15" customHeight="1" x14ac:dyDescent="0.25">
      <c r="A16" s="32"/>
      <c r="B16" s="51"/>
      <c r="C16" s="33"/>
      <c r="D16" s="33"/>
      <c r="E16" s="33"/>
      <c r="F16" s="33"/>
      <c r="G16" s="52"/>
    </row>
    <row r="17" spans="1:7" ht="15" customHeight="1" x14ac:dyDescent="0.25">
      <c r="A17" s="32"/>
      <c r="B17" s="51"/>
      <c r="C17" s="33"/>
      <c r="D17" s="33"/>
      <c r="E17" s="33"/>
      <c r="F17" s="33"/>
      <c r="G17" s="52"/>
    </row>
    <row r="18" spans="1:7" ht="15" customHeight="1" x14ac:dyDescent="0.25">
      <c r="A18" s="32"/>
      <c r="B18" s="51"/>
      <c r="C18" s="33"/>
      <c r="D18" s="33"/>
      <c r="E18" s="33"/>
      <c r="F18" s="33"/>
      <c r="G18" s="52"/>
    </row>
    <row r="19" spans="1:7" ht="15" customHeight="1" x14ac:dyDescent="0.25">
      <c r="A19" s="32"/>
      <c r="B19" s="51"/>
      <c r="C19" s="33"/>
      <c r="D19" s="33"/>
      <c r="E19" s="33"/>
      <c r="F19" s="33"/>
      <c r="G19" s="52"/>
    </row>
    <row r="20" spans="1:7" ht="15" customHeight="1" x14ac:dyDescent="0.25">
      <c r="A20" s="32"/>
      <c r="B20" s="51"/>
      <c r="C20" s="33"/>
      <c r="D20" s="33"/>
      <c r="E20" s="33"/>
      <c r="F20" s="33"/>
      <c r="G20" s="52"/>
    </row>
    <row r="21" spans="1:7" ht="15" customHeight="1" x14ac:dyDescent="0.25">
      <c r="A21" s="32"/>
      <c r="B21" s="51"/>
      <c r="C21" s="33"/>
      <c r="D21" s="33"/>
      <c r="E21" s="33"/>
      <c r="F21" s="33"/>
      <c r="G21" s="52"/>
    </row>
    <row r="22" spans="1:7" ht="15" customHeight="1" x14ac:dyDescent="0.25">
      <c r="A22" s="32"/>
      <c r="B22" s="51"/>
      <c r="C22" s="33"/>
      <c r="D22" s="33"/>
      <c r="E22" s="33"/>
      <c r="F22" s="33"/>
      <c r="G22" s="52"/>
    </row>
    <row r="23" spans="1:7" ht="15" customHeight="1" x14ac:dyDescent="0.25">
      <c r="A23" s="32"/>
      <c r="B23" s="51"/>
      <c r="C23" s="33"/>
      <c r="D23" s="33"/>
      <c r="E23" s="33"/>
      <c r="F23" s="33"/>
      <c r="G23" s="52"/>
    </row>
    <row r="24" spans="1:7" ht="15" customHeight="1" x14ac:dyDescent="0.25">
      <c r="A24" s="32"/>
      <c r="B24" s="51"/>
      <c r="C24" s="33"/>
      <c r="D24" s="33"/>
      <c r="E24" s="33"/>
      <c r="F24" s="33"/>
      <c r="G24" s="52"/>
    </row>
    <row r="25" spans="1:7" ht="15" customHeight="1" x14ac:dyDescent="0.25">
      <c r="A25" s="32"/>
      <c r="B25" s="51"/>
      <c r="C25" s="33"/>
      <c r="D25" s="33"/>
      <c r="E25" s="33"/>
      <c r="F25" s="33"/>
      <c r="G25" s="52"/>
    </row>
    <row r="26" spans="1:7" ht="15" customHeight="1" x14ac:dyDescent="0.25">
      <c r="A26" s="32"/>
      <c r="B26" s="51"/>
      <c r="C26" s="33"/>
      <c r="D26" s="33"/>
      <c r="E26" s="33"/>
      <c r="F26" s="33"/>
      <c r="G26" s="52"/>
    </row>
    <row r="27" spans="1:7" ht="15" customHeight="1" x14ac:dyDescent="0.25">
      <c r="A27" s="32"/>
      <c r="B27" s="51"/>
      <c r="C27" s="33"/>
      <c r="D27" s="33"/>
      <c r="E27" s="33"/>
      <c r="F27" s="33"/>
      <c r="G27" s="52"/>
    </row>
    <row r="28" spans="1:7" ht="15" customHeight="1" x14ac:dyDescent="0.25">
      <c r="A28" s="32"/>
      <c r="B28" s="51"/>
      <c r="C28" s="33"/>
      <c r="D28" s="33"/>
      <c r="E28" s="33"/>
      <c r="F28" s="33"/>
      <c r="G28" s="52"/>
    </row>
    <row r="29" spans="1:7" ht="15" customHeight="1" x14ac:dyDescent="0.25">
      <c r="A29" s="32"/>
      <c r="B29" s="51"/>
      <c r="C29" s="33"/>
      <c r="D29" s="33"/>
      <c r="E29" s="33"/>
      <c r="F29" s="33"/>
      <c r="G29" s="52"/>
    </row>
    <row r="30" spans="1:7" ht="18.75" customHeight="1" x14ac:dyDescent="0.25">
      <c r="A30" s="32"/>
      <c r="B30" s="51"/>
      <c r="C30" s="33"/>
      <c r="D30" s="33"/>
      <c r="E30" s="33"/>
      <c r="F30" s="33"/>
      <c r="G30" s="52"/>
    </row>
    <row r="31" spans="1:7" ht="15" customHeight="1" x14ac:dyDescent="0.25">
      <c r="A31" s="32"/>
      <c r="B31" s="51"/>
      <c r="C31" s="33"/>
      <c r="D31" s="33"/>
      <c r="E31" s="33"/>
      <c r="F31" s="33"/>
      <c r="G31" s="52"/>
    </row>
    <row r="32" spans="1:7" ht="15" x14ac:dyDescent="0.25">
      <c r="A32" s="32"/>
      <c r="B32" s="51"/>
      <c r="C32" s="33"/>
      <c r="D32" s="33"/>
      <c r="E32" s="33"/>
      <c r="F32" s="33"/>
      <c r="G32" s="52"/>
    </row>
    <row r="33" spans="1:7" ht="15" x14ac:dyDescent="0.25">
      <c r="A33" s="32"/>
      <c r="B33" s="51"/>
      <c r="C33" s="33"/>
      <c r="D33" s="33"/>
      <c r="E33" s="33"/>
      <c r="F33" s="33"/>
      <c r="G33" s="52"/>
    </row>
    <row r="34" spans="1:7" ht="18" customHeight="1" x14ac:dyDescent="0.25">
      <c r="A34" s="32"/>
      <c r="B34" s="51"/>
      <c r="C34" s="33"/>
      <c r="D34" s="33"/>
      <c r="E34" s="33"/>
      <c r="F34" s="33"/>
      <c r="G34" s="52"/>
    </row>
    <row r="35" spans="1:7" ht="15" x14ac:dyDescent="0.25">
      <c r="A35" s="32"/>
      <c r="B35" s="51"/>
      <c r="C35" s="33"/>
      <c r="D35" s="33"/>
      <c r="E35" s="33"/>
      <c r="F35" s="33"/>
      <c r="G35" s="52"/>
    </row>
    <row r="36" spans="1:7" ht="15" x14ac:dyDescent="0.25">
      <c r="A36" s="32"/>
      <c r="B36" s="51"/>
      <c r="C36" s="33"/>
      <c r="D36" s="33"/>
      <c r="E36" s="33"/>
      <c r="F36" s="33"/>
      <c r="G36" s="52"/>
    </row>
    <row r="37" spans="1:7" ht="15" x14ac:dyDescent="0.25">
      <c r="A37" s="32"/>
      <c r="B37" s="53"/>
      <c r="C37" s="54"/>
      <c r="D37" s="54"/>
      <c r="E37" s="54"/>
      <c r="F37" s="54"/>
      <c r="G37" s="55"/>
    </row>
    <row r="38" spans="1:7" ht="15" x14ac:dyDescent="0.25">
      <c r="A38" s="32"/>
      <c r="B38" s="32"/>
      <c r="C38" s="32"/>
      <c r="D38" s="32"/>
      <c r="E38" s="32"/>
      <c r="F38" s="32"/>
      <c r="G38" s="32"/>
    </row>
    <row r="39" spans="1:7" ht="15" x14ac:dyDescent="0.25">
      <c r="A39" s="32"/>
      <c r="B39" s="56"/>
      <c r="C39" s="49"/>
      <c r="D39" s="49"/>
      <c r="E39" s="49"/>
      <c r="F39" s="49"/>
      <c r="G39" s="50"/>
    </row>
    <row r="40" spans="1:7" ht="18.75" x14ac:dyDescent="0.3">
      <c r="A40" s="32"/>
      <c r="B40" s="51"/>
      <c r="C40" s="33"/>
      <c r="D40" s="35" t="s">
        <v>28</v>
      </c>
      <c r="E40" s="604" t="s">
        <v>161</v>
      </c>
      <c r="F40" s="605"/>
      <c r="G40" s="57"/>
    </row>
    <row r="41" spans="1:7" ht="15" x14ac:dyDescent="0.25">
      <c r="A41" s="32"/>
      <c r="B41" s="51"/>
      <c r="C41" s="33"/>
      <c r="D41" s="74" t="s">
        <v>24</v>
      </c>
      <c r="E41" s="42" t="s">
        <v>121</v>
      </c>
      <c r="F41" s="8"/>
      <c r="G41" s="52"/>
    </row>
    <row r="42" spans="1:7" ht="15" x14ac:dyDescent="0.25">
      <c r="A42" s="32"/>
      <c r="B42" s="51"/>
      <c r="C42" s="33"/>
      <c r="D42" s="75" t="s">
        <v>16</v>
      </c>
      <c r="E42" s="73" t="s">
        <v>130</v>
      </c>
      <c r="F42" s="5"/>
      <c r="G42" s="52"/>
    </row>
    <row r="43" spans="1:7" ht="15" x14ac:dyDescent="0.25">
      <c r="A43" s="32"/>
      <c r="B43" s="53"/>
      <c r="C43" s="54"/>
      <c r="D43" s="54"/>
      <c r="E43" s="54"/>
      <c r="F43" s="54"/>
      <c r="G43" s="5"/>
    </row>
    <row r="44" spans="1:7" ht="15" x14ac:dyDescent="0.25">
      <c r="A44" s="32"/>
      <c r="B44" s="33"/>
      <c r="C44" s="33"/>
      <c r="D44" s="33"/>
      <c r="E44" s="33"/>
      <c r="F44" s="33"/>
      <c r="G44" s="72"/>
    </row>
    <row r="45" spans="1:7" ht="15" x14ac:dyDescent="0.25">
      <c r="A45" s="32"/>
      <c r="B45" s="56"/>
      <c r="C45" s="49"/>
      <c r="D45" s="49"/>
      <c r="E45" s="49"/>
      <c r="F45" s="49"/>
      <c r="G45" s="50"/>
    </row>
    <row r="46" spans="1:7" ht="18.75" x14ac:dyDescent="0.3">
      <c r="A46" s="32"/>
      <c r="B46" s="51"/>
      <c r="C46" s="33"/>
      <c r="D46" s="34" t="s">
        <v>36</v>
      </c>
      <c r="E46" s="26" t="s">
        <v>46</v>
      </c>
      <c r="F46" s="27" t="s">
        <v>47</v>
      </c>
      <c r="G46" s="52"/>
    </row>
    <row r="47" spans="1:7" ht="15" x14ac:dyDescent="0.25">
      <c r="A47" s="32"/>
      <c r="B47" s="51"/>
      <c r="C47" s="33"/>
      <c r="D47" s="11" t="s">
        <v>61</v>
      </c>
      <c r="E47" s="10" t="s">
        <v>67</v>
      </c>
      <c r="F47" s="8"/>
      <c r="G47" s="52"/>
    </row>
    <row r="48" spans="1:7" ht="15" x14ac:dyDescent="0.25">
      <c r="A48" s="32"/>
      <c r="B48" s="51"/>
      <c r="C48" s="33"/>
      <c r="D48" s="40" t="s">
        <v>173</v>
      </c>
      <c r="E48" s="10" t="s">
        <v>102</v>
      </c>
      <c r="F48" s="4"/>
      <c r="G48" s="52"/>
    </row>
    <row r="49" spans="1:7" ht="15" x14ac:dyDescent="0.25">
      <c r="A49" s="32"/>
      <c r="B49" s="51"/>
      <c r="C49" s="33"/>
      <c r="D49" s="40" t="s">
        <v>174</v>
      </c>
      <c r="E49" s="10" t="s">
        <v>102</v>
      </c>
      <c r="F49" s="4"/>
      <c r="G49" s="52"/>
    </row>
    <row r="50" spans="1:7" ht="15" x14ac:dyDescent="0.25">
      <c r="A50" s="32"/>
      <c r="B50" s="51"/>
      <c r="C50" s="33"/>
      <c r="D50" s="76" t="s">
        <v>60</v>
      </c>
      <c r="E50" s="30" t="s">
        <v>73</v>
      </c>
      <c r="F50" s="5"/>
      <c r="G50" s="52"/>
    </row>
    <row r="51" spans="1:7" ht="15" x14ac:dyDescent="0.25">
      <c r="A51" s="32"/>
      <c r="B51" s="51"/>
      <c r="C51" s="33"/>
      <c r="D51" s="11" t="s">
        <v>165</v>
      </c>
      <c r="E51" s="77" t="s">
        <v>38</v>
      </c>
      <c r="F51" s="80">
        <v>1000</v>
      </c>
      <c r="G51" s="52"/>
    </row>
    <row r="52" spans="1:7" ht="15" x14ac:dyDescent="0.25">
      <c r="A52" s="32"/>
      <c r="B52" s="51"/>
      <c r="C52" s="33"/>
      <c r="D52" s="13" t="s">
        <v>166</v>
      </c>
      <c r="E52" s="10" t="s">
        <v>169</v>
      </c>
      <c r="F52" s="28" t="s">
        <v>100</v>
      </c>
      <c r="G52" s="52"/>
    </row>
    <row r="53" spans="1:7" ht="15" x14ac:dyDescent="0.25">
      <c r="A53" s="32"/>
      <c r="B53" s="51"/>
      <c r="C53" s="33"/>
      <c r="D53" s="11" t="s">
        <v>167</v>
      </c>
      <c r="E53" s="77" t="s">
        <v>42</v>
      </c>
      <c r="F53" s="79">
        <v>1000</v>
      </c>
      <c r="G53" s="52"/>
    </row>
    <row r="54" spans="1:7" ht="15" x14ac:dyDescent="0.25">
      <c r="A54" s="32"/>
      <c r="B54" s="51"/>
      <c r="C54" s="33"/>
      <c r="D54" s="76" t="s">
        <v>168</v>
      </c>
      <c r="E54" s="6" t="s">
        <v>169</v>
      </c>
      <c r="F54" s="28" t="s">
        <v>100</v>
      </c>
      <c r="G54" s="52"/>
    </row>
    <row r="55" spans="1:7" ht="15" x14ac:dyDescent="0.25">
      <c r="A55" s="32"/>
      <c r="B55" s="51"/>
      <c r="C55" s="33"/>
      <c r="D55" s="12" t="s">
        <v>170</v>
      </c>
      <c r="E55" s="30" t="s">
        <v>19</v>
      </c>
      <c r="F55" s="59"/>
      <c r="G55" s="52"/>
    </row>
    <row r="56" spans="1:7" ht="15" x14ac:dyDescent="0.25">
      <c r="A56" s="32"/>
      <c r="B56" s="51"/>
      <c r="C56" s="33"/>
      <c r="D56" s="76" t="s">
        <v>171</v>
      </c>
      <c r="E56" s="10" t="s">
        <v>26</v>
      </c>
      <c r="F56" s="59"/>
      <c r="G56" s="52"/>
    </row>
    <row r="57" spans="1:7" ht="15" x14ac:dyDescent="0.25">
      <c r="A57" s="32"/>
      <c r="B57" s="51"/>
      <c r="C57" s="33"/>
      <c r="D57" s="85" t="s">
        <v>185</v>
      </c>
      <c r="E57" s="90">
        <v>0.5</v>
      </c>
      <c r="F57" s="78" t="s">
        <v>116</v>
      </c>
      <c r="G57" s="52"/>
    </row>
    <row r="58" spans="1:7" ht="15" x14ac:dyDescent="0.25">
      <c r="A58" s="32"/>
      <c r="B58" s="51"/>
      <c r="C58" s="33"/>
      <c r="D58" s="86" t="s">
        <v>186</v>
      </c>
      <c r="E58" s="38" t="s">
        <v>117</v>
      </c>
      <c r="F58" s="38" t="s">
        <v>118</v>
      </c>
      <c r="G58" s="52"/>
    </row>
    <row r="59" spans="1:7" ht="15" x14ac:dyDescent="0.25">
      <c r="A59" s="32"/>
      <c r="B59" s="51"/>
      <c r="C59" s="33"/>
      <c r="D59" s="85" t="s">
        <v>187</v>
      </c>
      <c r="E59" s="90">
        <v>0.17</v>
      </c>
      <c r="F59" s="78" t="s">
        <v>160</v>
      </c>
      <c r="G59" s="52"/>
    </row>
    <row r="60" spans="1:7" ht="15" x14ac:dyDescent="0.25">
      <c r="A60" s="32"/>
      <c r="B60" s="51"/>
      <c r="C60" s="33"/>
      <c r="D60" s="86" t="s">
        <v>188</v>
      </c>
      <c r="E60" s="38" t="s">
        <v>117</v>
      </c>
      <c r="F60" s="38" t="s">
        <v>118</v>
      </c>
      <c r="G60" s="52"/>
    </row>
    <row r="61" spans="1:7" ht="27" x14ac:dyDescent="0.3">
      <c r="A61" s="32"/>
      <c r="B61" s="51"/>
      <c r="C61" s="33"/>
      <c r="D61" s="87" t="s">
        <v>225</v>
      </c>
      <c r="E61" s="79">
        <v>1800</v>
      </c>
      <c r="F61" s="5"/>
      <c r="G61" s="52"/>
    </row>
    <row r="62" spans="1:7" ht="27" x14ac:dyDescent="0.3">
      <c r="A62" s="32"/>
      <c r="B62" s="51"/>
      <c r="C62" s="33"/>
      <c r="D62" s="87" t="s">
        <v>226</v>
      </c>
      <c r="E62" s="79">
        <v>800</v>
      </c>
      <c r="F62" s="5"/>
      <c r="G62" s="52"/>
    </row>
    <row r="63" spans="1:7" x14ac:dyDescent="0.3">
      <c r="A63" s="32"/>
      <c r="B63" s="51"/>
      <c r="C63" s="33"/>
      <c r="D63" s="33"/>
      <c r="E63" s="33"/>
      <c r="F63" s="33"/>
      <c r="G63" s="52"/>
    </row>
    <row r="64" spans="1:7" ht="18" x14ac:dyDescent="0.35">
      <c r="A64" s="32"/>
      <c r="B64" s="51"/>
      <c r="C64" s="33"/>
      <c r="D64" s="36" t="s">
        <v>48</v>
      </c>
      <c r="E64" s="15"/>
      <c r="F64" s="16"/>
      <c r="G64" s="52"/>
    </row>
    <row r="65" spans="1:7" x14ac:dyDescent="0.3">
      <c r="A65" s="32"/>
      <c r="B65" s="51"/>
      <c r="C65" s="33"/>
      <c r="D65" s="14" t="s">
        <v>4</v>
      </c>
      <c r="E65" s="15"/>
      <c r="F65" s="17" t="s">
        <v>98</v>
      </c>
      <c r="G65" s="52"/>
    </row>
    <row r="66" spans="1:7" ht="60.6" customHeight="1" x14ac:dyDescent="0.3">
      <c r="A66" s="32"/>
      <c r="B66" s="51"/>
      <c r="C66" s="33"/>
      <c r="D66" s="58" t="s">
        <v>227</v>
      </c>
      <c r="E66" s="42" t="s">
        <v>82</v>
      </c>
      <c r="F66" s="91" t="s">
        <v>217</v>
      </c>
      <c r="G66" s="52"/>
    </row>
    <row r="67" spans="1:7" x14ac:dyDescent="0.3">
      <c r="A67" s="32"/>
      <c r="B67" s="51"/>
      <c r="C67" s="33"/>
      <c r="D67" s="19" t="s">
        <v>175</v>
      </c>
      <c r="E67" s="28">
        <v>200</v>
      </c>
      <c r="F67" s="21" t="s">
        <v>210</v>
      </c>
      <c r="G67" s="52"/>
    </row>
    <row r="68" spans="1:7" ht="15" hidden="1" customHeight="1" x14ac:dyDescent="0.3">
      <c r="A68" s="32"/>
      <c r="B68" s="51"/>
      <c r="C68" s="33"/>
      <c r="D68" s="19" t="s">
        <v>9</v>
      </c>
      <c r="E68" s="7" t="s">
        <v>91</v>
      </c>
      <c r="F68" s="21"/>
      <c r="G68" s="52"/>
    </row>
    <row r="69" spans="1:7" ht="15" hidden="1" customHeight="1" x14ac:dyDescent="0.3">
      <c r="A69" s="32"/>
      <c r="B69" s="51"/>
      <c r="C69" s="33"/>
      <c r="D69" s="19" t="s">
        <v>89</v>
      </c>
      <c r="E69" s="7" t="s">
        <v>102</v>
      </c>
      <c r="F69" s="21"/>
      <c r="G69" s="52"/>
    </row>
    <row r="70" spans="1:7" ht="15" hidden="1" customHeight="1" x14ac:dyDescent="0.3">
      <c r="A70" s="32"/>
      <c r="B70" s="51"/>
      <c r="C70" s="33"/>
      <c r="D70" s="20" t="s">
        <v>157</v>
      </c>
      <c r="E70" s="28" t="s">
        <v>100</v>
      </c>
      <c r="F70" s="38" t="s">
        <v>118</v>
      </c>
      <c r="G70" s="52"/>
    </row>
    <row r="71" spans="1:7" ht="15" hidden="1" customHeight="1" x14ac:dyDescent="0.3">
      <c r="A71" s="32"/>
      <c r="B71" s="51"/>
      <c r="C71" s="33"/>
      <c r="D71" s="84" t="s">
        <v>12</v>
      </c>
      <c r="E71" s="24"/>
      <c r="F71" s="25" t="s">
        <v>98</v>
      </c>
      <c r="G71" s="52"/>
    </row>
    <row r="72" spans="1:7" ht="15" hidden="1" customHeight="1" x14ac:dyDescent="0.3">
      <c r="A72" s="32"/>
      <c r="B72" s="51"/>
      <c r="C72" s="33"/>
      <c r="D72" s="18" t="s">
        <v>11</v>
      </c>
      <c r="E72" s="7" t="s">
        <v>91</v>
      </c>
      <c r="F72" s="21"/>
      <c r="G72" s="52"/>
    </row>
    <row r="73" spans="1:7" ht="15" hidden="1" customHeight="1" x14ac:dyDescent="0.3">
      <c r="A73" s="32"/>
      <c r="B73" s="51"/>
      <c r="C73" s="33"/>
      <c r="D73" s="19" t="s">
        <v>0</v>
      </c>
      <c r="E73" s="28" t="s">
        <v>100</v>
      </c>
      <c r="F73" s="21"/>
      <c r="G73" s="52"/>
    </row>
    <row r="74" spans="1:7" ht="15" hidden="1" customHeight="1" x14ac:dyDescent="0.3">
      <c r="A74" s="32"/>
      <c r="B74" s="51"/>
      <c r="C74" s="33"/>
      <c r="D74" s="19" t="s">
        <v>1</v>
      </c>
      <c r="E74" s="7" t="s">
        <v>91</v>
      </c>
      <c r="F74" s="21"/>
      <c r="G74" s="52"/>
    </row>
    <row r="75" spans="1:7" ht="15" hidden="1" customHeight="1" x14ac:dyDescent="0.3">
      <c r="A75" s="32"/>
      <c r="B75" s="51"/>
      <c r="C75" s="33"/>
      <c r="D75" s="19" t="s">
        <v>2</v>
      </c>
      <c r="E75" s="29" t="s">
        <v>91</v>
      </c>
      <c r="F75" s="21"/>
      <c r="G75" s="52"/>
    </row>
    <row r="76" spans="1:7" s="32" customFormat="1" x14ac:dyDescent="0.3">
      <c r="B76" s="51"/>
      <c r="C76" s="33"/>
      <c r="D76" s="19" t="s">
        <v>176</v>
      </c>
      <c r="E76" s="7" t="s">
        <v>8</v>
      </c>
      <c r="F76" s="7"/>
      <c r="G76" s="52"/>
    </row>
    <row r="77" spans="1:7" s="32" customFormat="1" x14ac:dyDescent="0.3">
      <c r="B77" s="51"/>
      <c r="C77" s="33"/>
      <c r="D77" s="19" t="s">
        <v>177</v>
      </c>
      <c r="E77" s="64">
        <v>2000</v>
      </c>
      <c r="F77" s="81" t="s">
        <v>179</v>
      </c>
      <c r="G77" s="52"/>
    </row>
    <row r="78" spans="1:7" s="32" customFormat="1" x14ac:dyDescent="0.3">
      <c r="B78" s="51"/>
      <c r="C78" s="33"/>
      <c r="D78" s="23" t="s">
        <v>12</v>
      </c>
      <c r="E78" s="24"/>
      <c r="F78" s="25" t="s">
        <v>98</v>
      </c>
      <c r="G78" s="52"/>
    </row>
    <row r="79" spans="1:7" s="32" customFormat="1" x14ac:dyDescent="0.3">
      <c r="B79" s="51"/>
      <c r="C79" s="33"/>
      <c r="D79" s="18" t="s">
        <v>180</v>
      </c>
      <c r="E79" s="42" t="s">
        <v>99</v>
      </c>
      <c r="F79" s="21"/>
      <c r="G79" s="52"/>
    </row>
    <row r="80" spans="1:7" x14ac:dyDescent="0.3">
      <c r="A80" s="32"/>
      <c r="B80" s="51"/>
      <c r="C80" s="33"/>
      <c r="D80" s="19" t="s">
        <v>2</v>
      </c>
      <c r="E80" s="29" t="s">
        <v>92</v>
      </c>
      <c r="F80" s="21"/>
      <c r="G80" s="52"/>
    </row>
    <row r="81" spans="1:7" x14ac:dyDescent="0.3">
      <c r="A81" s="32"/>
      <c r="B81" s="51"/>
      <c r="C81" s="33"/>
      <c r="D81" s="19" t="s">
        <v>3</v>
      </c>
      <c r="E81" s="7" t="s">
        <v>5</v>
      </c>
      <c r="F81" s="21"/>
      <c r="G81" s="52"/>
    </row>
    <row r="82" spans="1:7" x14ac:dyDescent="0.3">
      <c r="A82" s="32"/>
      <c r="B82" s="51"/>
      <c r="C82" s="33"/>
      <c r="D82" s="19" t="s">
        <v>172</v>
      </c>
      <c r="E82" s="64">
        <v>1300</v>
      </c>
      <c r="F82" s="42" t="s">
        <v>211</v>
      </c>
      <c r="G82" s="52"/>
    </row>
    <row r="83" spans="1:7" x14ac:dyDescent="0.3">
      <c r="A83" s="32"/>
      <c r="B83" s="51"/>
      <c r="C83" s="33"/>
      <c r="D83" s="65" t="s">
        <v>13</v>
      </c>
      <c r="E83" s="66"/>
      <c r="F83" s="67" t="s">
        <v>98</v>
      </c>
      <c r="G83" s="52"/>
    </row>
    <row r="84" spans="1:7" x14ac:dyDescent="0.3">
      <c r="A84" s="32"/>
      <c r="B84" s="51"/>
      <c r="C84" s="33"/>
      <c r="D84" s="18" t="s">
        <v>180</v>
      </c>
      <c r="E84" s="7" t="s">
        <v>99</v>
      </c>
      <c r="F84" s="21"/>
      <c r="G84" s="52"/>
    </row>
    <row r="85" spans="1:7" x14ac:dyDescent="0.3">
      <c r="A85" s="32"/>
      <c r="B85" s="51"/>
      <c r="C85" s="33"/>
      <c r="D85" s="19" t="s">
        <v>2</v>
      </c>
      <c r="E85" s="29" t="s">
        <v>92</v>
      </c>
      <c r="F85" s="21"/>
      <c r="G85" s="52"/>
    </row>
    <row r="86" spans="1:7" x14ac:dyDescent="0.3">
      <c r="A86" s="32"/>
      <c r="B86" s="51"/>
      <c r="C86" s="33"/>
      <c r="D86" s="19" t="s">
        <v>3</v>
      </c>
      <c r="E86" s="7" t="s">
        <v>5</v>
      </c>
      <c r="F86" s="21"/>
      <c r="G86" s="52"/>
    </row>
    <row r="87" spans="1:7" x14ac:dyDescent="0.3">
      <c r="A87" s="32"/>
      <c r="B87" s="51"/>
      <c r="C87" s="33"/>
      <c r="D87" s="20" t="s">
        <v>172</v>
      </c>
      <c r="E87" s="79">
        <v>900</v>
      </c>
      <c r="F87" s="42" t="s">
        <v>211</v>
      </c>
      <c r="G87" s="52"/>
    </row>
    <row r="88" spans="1:7" x14ac:dyDescent="0.3">
      <c r="A88" s="32"/>
      <c r="B88" s="53"/>
      <c r="C88" s="54"/>
      <c r="D88" s="54"/>
      <c r="E88" s="54"/>
      <c r="F88" s="54"/>
      <c r="G88" s="55"/>
    </row>
    <row r="89" spans="1:7" x14ac:dyDescent="0.3">
      <c r="A89" s="32"/>
      <c r="B89" s="33"/>
      <c r="C89" s="33"/>
      <c r="D89" s="33"/>
      <c r="E89" s="33"/>
      <c r="F89" s="33"/>
      <c r="G89" s="33"/>
    </row>
    <row r="90" spans="1:7" x14ac:dyDescent="0.3">
      <c r="A90" s="32"/>
      <c r="B90" s="56"/>
      <c r="C90" s="49"/>
      <c r="D90" s="49"/>
      <c r="E90" s="49"/>
      <c r="F90" s="49"/>
      <c r="G90" s="50"/>
    </row>
    <row r="91" spans="1:7" ht="18" x14ac:dyDescent="0.35">
      <c r="A91" s="32"/>
      <c r="B91" s="51"/>
      <c r="C91" s="33"/>
      <c r="D91" s="45" t="s">
        <v>45</v>
      </c>
      <c r="E91" s="62"/>
      <c r="F91" s="63"/>
      <c r="G91" s="52"/>
    </row>
    <row r="92" spans="1:7" x14ac:dyDescent="0.3">
      <c r="A92" s="32"/>
      <c r="B92" s="51"/>
      <c r="C92" s="33"/>
      <c r="D92" s="33"/>
      <c r="E92" s="33"/>
      <c r="F92" s="33"/>
      <c r="G92" s="52"/>
    </row>
    <row r="93" spans="1:7" x14ac:dyDescent="0.3">
      <c r="A93" s="32"/>
      <c r="B93" s="51"/>
      <c r="C93" s="33"/>
      <c r="D93" s="37" t="s">
        <v>29</v>
      </c>
      <c r="E93" s="31" t="s">
        <v>46</v>
      </c>
      <c r="F93" s="42" t="s">
        <v>219</v>
      </c>
      <c r="G93" s="52"/>
    </row>
    <row r="94" spans="1:7" x14ac:dyDescent="0.3">
      <c r="A94" s="32"/>
      <c r="B94" s="51"/>
      <c r="C94" s="33"/>
      <c r="D94" s="83" t="s">
        <v>189</v>
      </c>
      <c r="E94" s="30" t="s">
        <v>110</v>
      </c>
      <c r="F94" s="42" t="s">
        <v>212</v>
      </c>
      <c r="G94" s="52"/>
    </row>
    <row r="95" spans="1:7" x14ac:dyDescent="0.3">
      <c r="A95" s="32"/>
      <c r="B95" s="51"/>
      <c r="C95" s="33"/>
      <c r="D95" s="83" t="s">
        <v>190</v>
      </c>
      <c r="E95" s="30" t="s">
        <v>107</v>
      </c>
      <c r="F95" s="42">
        <v>1000</v>
      </c>
      <c r="G95" s="52"/>
    </row>
    <row r="96" spans="1:7" x14ac:dyDescent="0.3">
      <c r="A96" s="32"/>
      <c r="B96" s="51"/>
      <c r="C96" s="33"/>
      <c r="D96" s="83" t="s">
        <v>191</v>
      </c>
      <c r="E96" s="30" t="s">
        <v>104</v>
      </c>
      <c r="F96" s="42">
        <v>200</v>
      </c>
      <c r="G96" s="52"/>
    </row>
    <row r="97" spans="1:7" x14ac:dyDescent="0.3">
      <c r="A97" s="32"/>
      <c r="B97" s="51"/>
      <c r="C97" s="33"/>
      <c r="D97" s="83" t="s">
        <v>192</v>
      </c>
      <c r="E97" s="30" t="s">
        <v>169</v>
      </c>
      <c r="F97" s="42"/>
      <c r="G97" s="52"/>
    </row>
    <row r="98" spans="1:7" x14ac:dyDescent="0.3">
      <c r="A98" s="32"/>
      <c r="B98" s="51"/>
      <c r="C98" s="33"/>
      <c r="D98" s="83" t="s">
        <v>193</v>
      </c>
      <c r="E98" s="30" t="s">
        <v>169</v>
      </c>
      <c r="F98" s="42"/>
      <c r="G98" s="52"/>
    </row>
    <row r="99" spans="1:7" x14ac:dyDescent="0.3">
      <c r="A99" s="32"/>
      <c r="B99" s="51"/>
      <c r="C99" s="33"/>
      <c r="D99" s="83" t="s">
        <v>194</v>
      </c>
      <c r="E99" s="30" t="s">
        <v>169</v>
      </c>
      <c r="F99" s="73"/>
      <c r="G99" s="52"/>
    </row>
    <row r="100" spans="1:7" x14ac:dyDescent="0.3">
      <c r="A100" s="32"/>
      <c r="B100" s="51"/>
      <c r="C100" s="33"/>
      <c r="D100" s="46" t="s">
        <v>119</v>
      </c>
      <c r="E100" s="60"/>
      <c r="F100" s="61"/>
      <c r="G100" s="52"/>
    </row>
    <row r="101" spans="1:7" x14ac:dyDescent="0.3">
      <c r="A101" s="32"/>
      <c r="B101" s="51"/>
      <c r="C101" s="33"/>
      <c r="D101" s="595" t="s">
        <v>218</v>
      </c>
      <c r="E101" s="596"/>
      <c r="F101" s="597"/>
      <c r="G101" s="52"/>
    </row>
    <row r="102" spans="1:7" x14ac:dyDescent="0.3">
      <c r="A102" s="32"/>
      <c r="B102" s="51"/>
      <c r="C102" s="33"/>
      <c r="D102" s="598"/>
      <c r="E102" s="599"/>
      <c r="F102" s="600"/>
      <c r="G102" s="52"/>
    </row>
    <row r="103" spans="1:7" x14ac:dyDescent="0.3">
      <c r="A103" s="32"/>
      <c r="B103" s="51"/>
      <c r="C103" s="33"/>
      <c r="D103" s="598"/>
      <c r="E103" s="599"/>
      <c r="F103" s="600"/>
      <c r="G103" s="52"/>
    </row>
    <row r="104" spans="1:7" x14ac:dyDescent="0.3">
      <c r="A104" s="32"/>
      <c r="B104" s="51"/>
      <c r="C104" s="33"/>
      <c r="D104" s="601"/>
      <c r="E104" s="602"/>
      <c r="F104" s="603"/>
      <c r="G104" s="52"/>
    </row>
    <row r="105" spans="1:7" x14ac:dyDescent="0.3">
      <c r="A105" s="32"/>
      <c r="B105" s="51"/>
      <c r="C105" s="33"/>
      <c r="D105" s="72"/>
      <c r="E105" s="72"/>
      <c r="F105" s="72"/>
      <c r="G105" s="52"/>
    </row>
    <row r="106" spans="1:7" x14ac:dyDescent="0.3">
      <c r="A106" s="32"/>
      <c r="B106" s="51"/>
      <c r="C106" s="33"/>
      <c r="D106" s="43" t="s">
        <v>163</v>
      </c>
      <c r="E106" s="30"/>
      <c r="F106" s="30" t="s">
        <v>164</v>
      </c>
      <c r="G106" s="52"/>
    </row>
    <row r="107" spans="1:7" x14ac:dyDescent="0.3">
      <c r="A107" s="32"/>
      <c r="B107" s="51"/>
      <c r="C107" s="33"/>
      <c r="D107" s="82" t="s">
        <v>195</v>
      </c>
      <c r="E107" s="93">
        <v>100000</v>
      </c>
      <c r="F107" s="44"/>
      <c r="G107" s="52"/>
    </row>
    <row r="108" spans="1:7" x14ac:dyDescent="0.3">
      <c r="A108" s="32"/>
      <c r="B108" s="51"/>
      <c r="C108" s="33"/>
      <c r="D108" s="88" t="s">
        <v>197</v>
      </c>
      <c r="E108" s="94">
        <v>150000</v>
      </c>
      <c r="F108" s="40"/>
      <c r="G108" s="52"/>
    </row>
    <row r="109" spans="1:7" x14ac:dyDescent="0.3">
      <c r="A109" s="32"/>
      <c r="B109" s="51"/>
      <c r="C109" s="33"/>
      <c r="D109" s="88" t="s">
        <v>198</v>
      </c>
      <c r="E109" s="94">
        <v>20000</v>
      </c>
      <c r="F109" s="40"/>
      <c r="G109" s="52"/>
    </row>
    <row r="110" spans="1:7" x14ac:dyDescent="0.3">
      <c r="A110" s="32"/>
      <c r="B110" s="51"/>
      <c r="C110" s="33"/>
      <c r="D110" s="88" t="s">
        <v>199</v>
      </c>
      <c r="E110" s="94"/>
      <c r="F110" s="40"/>
      <c r="G110" s="52"/>
    </row>
    <row r="111" spans="1:7" x14ac:dyDescent="0.3">
      <c r="A111" s="32"/>
      <c r="B111" s="51"/>
      <c r="C111" s="33"/>
      <c r="D111" s="88" t="s">
        <v>200</v>
      </c>
      <c r="E111" s="94"/>
      <c r="F111" s="40"/>
      <c r="G111" s="52"/>
    </row>
    <row r="112" spans="1:7" x14ac:dyDescent="0.3">
      <c r="A112" s="32"/>
      <c r="B112" s="51"/>
      <c r="C112" s="33"/>
      <c r="D112" s="88" t="s">
        <v>205</v>
      </c>
      <c r="E112" s="94"/>
      <c r="F112" s="40"/>
      <c r="G112" s="52"/>
    </row>
    <row r="113" spans="1:7" x14ac:dyDescent="0.3">
      <c r="A113" s="32"/>
      <c r="B113" s="51"/>
      <c r="C113" s="33"/>
      <c r="D113" s="99" t="s">
        <v>268</v>
      </c>
      <c r="E113" s="94"/>
      <c r="F113" s="40"/>
      <c r="G113" s="52"/>
    </row>
    <row r="114" spans="1:7" x14ac:dyDescent="0.3">
      <c r="A114" s="32"/>
      <c r="B114" s="51"/>
      <c r="C114" s="33"/>
      <c r="D114" s="68" t="s">
        <v>196</v>
      </c>
      <c r="E114" s="92">
        <v>270000</v>
      </c>
      <c r="F114" s="69"/>
      <c r="G114" s="52"/>
    </row>
    <row r="115" spans="1:7" x14ac:dyDescent="0.3">
      <c r="A115" s="32"/>
      <c r="B115" s="51"/>
      <c r="C115" s="33"/>
      <c r="D115" s="88" t="s">
        <v>207</v>
      </c>
      <c r="E115" s="94">
        <v>2000</v>
      </c>
      <c r="F115" s="40"/>
      <c r="G115" s="52"/>
    </row>
    <row r="116" spans="1:7" x14ac:dyDescent="0.3">
      <c r="A116" s="32"/>
      <c r="B116" s="51"/>
      <c r="C116" s="33"/>
      <c r="D116" s="88" t="s">
        <v>208</v>
      </c>
      <c r="E116" s="94">
        <v>50</v>
      </c>
      <c r="F116" s="40"/>
      <c r="G116" s="52"/>
    </row>
    <row r="117" spans="1:7" x14ac:dyDescent="0.3">
      <c r="A117" s="32"/>
      <c r="B117" s="51"/>
      <c r="C117" s="33"/>
      <c r="D117" s="88" t="s">
        <v>209</v>
      </c>
      <c r="E117" s="94">
        <v>200</v>
      </c>
      <c r="F117" s="40"/>
      <c r="G117" s="52"/>
    </row>
    <row r="118" spans="1:7" x14ac:dyDescent="0.3">
      <c r="A118" s="32"/>
      <c r="B118" s="51"/>
      <c r="C118" s="33"/>
      <c r="D118" s="88" t="s">
        <v>203</v>
      </c>
      <c r="E118" s="94"/>
      <c r="F118" s="40"/>
      <c r="G118" s="52"/>
    </row>
    <row r="119" spans="1:7" x14ac:dyDescent="0.3">
      <c r="A119" s="32"/>
      <c r="B119" s="51"/>
      <c r="C119" s="33"/>
      <c r="D119" s="88" t="s">
        <v>204</v>
      </c>
      <c r="E119" s="94"/>
      <c r="F119" s="40"/>
      <c r="G119" s="52"/>
    </row>
    <row r="120" spans="1:7" x14ac:dyDescent="0.3">
      <c r="A120" s="32"/>
      <c r="B120" s="51"/>
      <c r="C120" s="33"/>
      <c r="D120" s="88" t="s">
        <v>206</v>
      </c>
      <c r="E120" s="94"/>
      <c r="F120" s="40"/>
      <c r="G120" s="52"/>
    </row>
    <row r="121" spans="1:7" ht="39" x14ac:dyDescent="0.3">
      <c r="A121" s="32"/>
      <c r="B121" s="51"/>
      <c r="C121" s="33"/>
      <c r="D121" s="89" t="s">
        <v>224</v>
      </c>
      <c r="E121" s="94">
        <v>0</v>
      </c>
      <c r="F121" s="41"/>
      <c r="G121" s="52"/>
    </row>
    <row r="122" spans="1:7" x14ac:dyDescent="0.3">
      <c r="A122" s="32"/>
      <c r="B122" s="51"/>
      <c r="C122" s="33"/>
      <c r="D122" s="70" t="s">
        <v>202</v>
      </c>
      <c r="E122" s="92">
        <f>SUM(E115:E121)</f>
        <v>2250</v>
      </c>
      <c r="F122" s="41"/>
      <c r="G122" s="4"/>
    </row>
    <row r="123" spans="1:7" x14ac:dyDescent="0.3">
      <c r="A123" s="32"/>
      <c r="B123" s="51"/>
      <c r="C123" s="33"/>
      <c r="D123" s="33"/>
      <c r="E123" s="33"/>
      <c r="F123" s="33"/>
      <c r="G123" s="52"/>
    </row>
    <row r="124" spans="1:7" x14ac:dyDescent="0.3">
      <c r="A124" s="32"/>
      <c r="B124" s="51"/>
      <c r="C124" s="33"/>
      <c r="D124" s="33"/>
      <c r="E124" s="33"/>
      <c r="F124" s="33"/>
      <c r="G124" s="52"/>
    </row>
    <row r="125" spans="1:7" x14ac:dyDescent="0.3">
      <c r="A125" s="32"/>
      <c r="B125" s="51"/>
      <c r="C125" s="33"/>
      <c r="D125" s="43" t="s">
        <v>201</v>
      </c>
      <c r="E125" s="71"/>
      <c r="F125" s="30" t="s">
        <v>98</v>
      </c>
      <c r="G125" s="52"/>
    </row>
    <row r="126" spans="1:7" x14ac:dyDescent="0.3">
      <c r="A126" s="32"/>
      <c r="B126" s="51"/>
      <c r="C126" s="33"/>
      <c r="D126" s="82" t="s">
        <v>181</v>
      </c>
      <c r="E126" s="95">
        <v>0.8</v>
      </c>
      <c r="F126" s="40"/>
      <c r="G126" s="52"/>
    </row>
    <row r="127" spans="1:7" x14ac:dyDescent="0.3">
      <c r="A127" s="32"/>
      <c r="B127" s="51"/>
      <c r="C127" s="33"/>
      <c r="D127" s="82" t="s">
        <v>182</v>
      </c>
      <c r="E127" s="96">
        <v>0.4</v>
      </c>
      <c r="F127" s="40"/>
      <c r="G127" s="52"/>
    </row>
    <row r="128" spans="1:7" x14ac:dyDescent="0.3">
      <c r="A128" s="32"/>
      <c r="B128" s="51"/>
      <c r="C128" s="33"/>
      <c r="D128" s="82" t="s">
        <v>183</v>
      </c>
      <c r="E128" s="96">
        <v>0.6</v>
      </c>
      <c r="F128" s="41"/>
      <c r="G128" s="52"/>
    </row>
    <row r="129" spans="1:7" x14ac:dyDescent="0.3">
      <c r="A129" s="32"/>
      <c r="B129" s="53"/>
      <c r="C129" s="54"/>
      <c r="D129" s="54"/>
      <c r="E129" s="54"/>
      <c r="F129" s="54"/>
      <c r="G129" s="55"/>
    </row>
    <row r="130" spans="1:7" x14ac:dyDescent="0.3">
      <c r="A130" s="32"/>
      <c r="B130" s="32"/>
      <c r="C130" s="32"/>
      <c r="D130" s="32"/>
      <c r="E130" s="32"/>
      <c r="F130" s="32"/>
      <c r="G130" s="32"/>
    </row>
    <row r="131" spans="1:7" x14ac:dyDescent="0.3">
      <c r="A131" s="32"/>
      <c r="B131" s="32"/>
      <c r="C131" s="32"/>
      <c r="D131" s="32"/>
      <c r="E131" s="32"/>
      <c r="F131" s="32"/>
      <c r="G131" s="32"/>
    </row>
    <row r="132" spans="1:7" x14ac:dyDescent="0.3">
      <c r="A132" s="32"/>
      <c r="B132" s="32"/>
      <c r="C132" s="32"/>
      <c r="D132" s="32"/>
      <c r="E132" s="32"/>
      <c r="F132" s="32"/>
      <c r="G132" s="32"/>
    </row>
    <row r="133" spans="1:7" x14ac:dyDescent="0.3">
      <c r="A133" s="32"/>
      <c r="B133" s="32"/>
      <c r="C133" s="32"/>
      <c r="D133" s="32"/>
      <c r="E133" s="32"/>
      <c r="F133" s="32"/>
      <c r="G133" s="32"/>
    </row>
    <row r="134" spans="1:7" x14ac:dyDescent="0.3">
      <c r="A134" s="32"/>
      <c r="B134" s="32"/>
      <c r="C134" s="32"/>
      <c r="D134" s="32"/>
      <c r="E134" s="32"/>
      <c r="F134" s="32"/>
      <c r="G134" s="32"/>
    </row>
    <row r="135" spans="1:7" x14ac:dyDescent="0.3">
      <c r="A135" s="32"/>
      <c r="B135" s="32"/>
      <c r="C135" s="32"/>
      <c r="D135" s="32"/>
      <c r="E135" s="32"/>
      <c r="F135" s="32"/>
      <c r="G135" s="32"/>
    </row>
  </sheetData>
  <mergeCells count="7">
    <mergeCell ref="D101:F104"/>
    <mergeCell ref="B5:G5"/>
    <mergeCell ref="B6:G6"/>
    <mergeCell ref="B7:G7"/>
    <mergeCell ref="B8:G8"/>
    <mergeCell ref="B9:G9"/>
    <mergeCell ref="E40:F40"/>
  </mergeCells>
  <dataValidations count="2">
    <dataValidation type="list" allowBlank="1" showInputMessage="1" showErrorMessage="1" sqref="E74">
      <formula1>$G$3:$G$13</formula1>
    </dataValidation>
    <dataValidation type="list" allowBlank="1" showInputMessage="1" showErrorMessage="1" sqref="E72">
      <formula1>$J$3:$J$15</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14:formula1>
            <xm:f>Opzoeklijsten!$P$3:$P$5</xm:f>
          </x14:formula1>
          <xm:sqref>E81 E86</xm:sqref>
        </x14:dataValidation>
        <x14:dataValidation type="list" allowBlank="1" showInputMessage="1" showErrorMessage="1">
          <x14:formula1>
            <xm:f>Opzoeklijsten!$O$3:$O$9</xm:f>
          </x14:formula1>
          <xm:sqref>E80 E85</xm:sqref>
        </x14:dataValidation>
        <x14:dataValidation type="list" allowBlank="1" showInputMessage="1" showErrorMessage="1">
          <x14:formula1>
            <xm:f>[1]opzoeklijsten!#REF!</xm:f>
          </x14:formula1>
          <xm:sqref>E75</xm:sqref>
        </x14:dataValidation>
        <x14:dataValidation type="list" allowBlank="1" showInputMessage="1" showErrorMessage="1">
          <x14:formula1>
            <xm:f>Opzoeklijsten!$H$3:$H$7</xm:f>
          </x14:formula1>
          <xm:sqref>E53:E54</xm:sqref>
        </x14:dataValidation>
        <x14:dataValidation type="list" allowBlank="1" showInputMessage="1" showErrorMessage="1">
          <x14:formula1>
            <xm:f>Opzoeklijsten!$G$3:$G$9</xm:f>
          </x14:formula1>
          <xm:sqref>E51:E52</xm:sqref>
        </x14:dataValidation>
        <x14:dataValidation type="list" allowBlank="1" showInputMessage="1" showErrorMessage="1">
          <x14:formula1>
            <xm:f>Opzoeklijsten!$D$3:$D$6</xm:f>
          </x14:formula1>
          <xm:sqref>F57:F60</xm:sqref>
        </x14:dataValidation>
        <x14:dataValidation type="list" allowBlank="1" showInputMessage="1" showErrorMessage="1">
          <x14:formula1>
            <xm:f>Opzoeklijsten!$M$3:$M$5</xm:f>
          </x14:formula1>
          <xm:sqref>F70</xm:sqref>
        </x14:dataValidation>
        <x14:dataValidation type="list" allowBlank="1" showInputMessage="1" showErrorMessage="1">
          <x14:formula1>
            <xm:f>Opzoeklijsten!$P$3:$P$4</xm:f>
          </x14:formula1>
          <xm:sqref>E69</xm:sqref>
        </x14:dataValidation>
        <x14:dataValidation type="list" allowBlank="1" showInputMessage="1" showErrorMessage="1">
          <x14:formula1>
            <xm:f>Opzoeklijsten!$L$3:$L$15</xm:f>
          </x14:formula1>
          <xm:sqref>E66 E79 E84</xm:sqref>
        </x14:dataValidation>
        <x14:dataValidation type="list" allowBlank="1" showInputMessage="1" showErrorMessage="1">
          <x14:formula1>
            <xm:f>Opzoeklijsten!$N$3:$N$7</xm:f>
          </x14:formula1>
          <xm:sqref>E68 E76</xm:sqref>
        </x14:dataValidation>
        <x14:dataValidation type="list" allowBlank="1" showInputMessage="1" showErrorMessage="1">
          <x14:formula1>
            <xm:f>Opzoeklijsten!$B$3:$B$33</xm:f>
          </x14:formula1>
          <xm:sqref>E42</xm:sqref>
        </x14:dataValidation>
        <x14:dataValidation type="list" allowBlank="1" showInputMessage="1" showErrorMessage="1">
          <x14:formula1>
            <xm:f>Opzoeklijsten!$K$3:$K$10</xm:f>
          </x14:formula1>
          <xm:sqref>E50</xm:sqref>
        </x14:dataValidation>
        <x14:dataValidation type="list" allowBlank="1" showInputMessage="1" showErrorMessage="1">
          <x14:formula1>
            <xm:f>Opzoeklijsten!$J$3:$J$8</xm:f>
          </x14:formula1>
          <xm:sqref>E47</xm:sqref>
        </x14:dataValidation>
        <x14:dataValidation type="list" allowBlank="1" showInputMessage="1" showErrorMessage="1">
          <x14:formula1>
            <xm:f>Opzoeklijsten!$C$3:$C$10</xm:f>
          </x14:formula1>
          <xm:sqref>E55:E56</xm:sqref>
        </x14:dataValidation>
        <x14:dataValidation type="list" allowBlank="1" showInputMessage="1" showErrorMessage="1">
          <x14:formula1>
            <xm:f>Opzoeklijsten!$A$3:$A$13</xm:f>
          </x14:formula1>
          <xm:sqref>E41</xm:sqref>
        </x14:dataValidation>
        <x14:dataValidation type="list" allowBlank="1" showInputMessage="1" showErrorMessage="1">
          <x14:formula1>
            <xm:f>Opzoeklijsten!$E$3:$E$7</xm:f>
          </x14:formula1>
          <xm:sqref>F77 F87 F82</xm:sqref>
        </x14:dataValidation>
        <x14:dataValidation type="list" allowBlank="1" showInputMessage="1" showErrorMessage="1">
          <x14:formula1>
            <xm:f>Opzoeklijsten!$Q$3:$Q$5</xm:f>
          </x14:formula1>
          <xm:sqref>E48:E49</xm:sqref>
        </x14:dataValidation>
        <x14:dataValidation type="list" allowBlank="1" showInputMessage="1" showErrorMessage="1">
          <x14:formula1>
            <xm:f>Opzoeklijsten!$F$3:$F$33</xm:f>
          </x14:formula1>
          <xm:sqref>E94:E99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zoomScale="90" zoomScaleNormal="90" workbookViewId="0">
      <selection activeCell="A11" sqref="A11"/>
    </sheetView>
  </sheetViews>
  <sheetFormatPr defaultRowHeight="14.4" x14ac:dyDescent="0.3"/>
  <cols>
    <col min="1" max="1" width="27.33203125" customWidth="1"/>
    <col min="2" max="2" width="32" customWidth="1"/>
    <col min="3" max="3" width="175.88671875" customWidth="1"/>
  </cols>
  <sheetData>
    <row r="1" spans="1:3" ht="15" x14ac:dyDescent="0.25">
      <c r="A1" s="32"/>
      <c r="B1" s="32"/>
      <c r="C1" s="32"/>
    </row>
    <row r="2" spans="1:3" ht="15" x14ac:dyDescent="0.25">
      <c r="A2" s="32"/>
      <c r="B2" s="32"/>
      <c r="C2" s="507" t="s">
        <v>477</v>
      </c>
    </row>
    <row r="3" spans="1:3" ht="43.2" x14ac:dyDescent="0.3">
      <c r="A3" s="32"/>
      <c r="B3" s="32"/>
      <c r="C3" s="508" t="s">
        <v>478</v>
      </c>
    </row>
    <row r="4" spans="1:3" ht="15" x14ac:dyDescent="0.25">
      <c r="A4" s="509" t="s">
        <v>479</v>
      </c>
      <c r="B4" s="510">
        <v>370788</v>
      </c>
      <c r="C4" s="508"/>
    </row>
    <row r="5" spans="1:3" ht="15" x14ac:dyDescent="0.25">
      <c r="A5" s="32" t="s">
        <v>480</v>
      </c>
      <c r="B5" s="511">
        <v>43173</v>
      </c>
      <c r="C5" s="507" t="s">
        <v>481</v>
      </c>
    </row>
    <row r="6" spans="1:3" ht="30" x14ac:dyDescent="0.25">
      <c r="A6" s="32" t="s">
        <v>482</v>
      </c>
      <c r="B6" s="512">
        <v>12981</v>
      </c>
      <c r="C6" s="508" t="s">
        <v>483</v>
      </c>
    </row>
    <row r="7" spans="1:3" ht="15" x14ac:dyDescent="0.25">
      <c r="A7" s="509" t="s">
        <v>484</v>
      </c>
      <c r="B7" s="509" t="s">
        <v>485</v>
      </c>
    </row>
    <row r="8" spans="1:3" ht="45" x14ac:dyDescent="0.25">
      <c r="A8" s="32"/>
      <c r="B8" s="513" t="s">
        <v>491</v>
      </c>
      <c r="C8" s="508" t="s">
        <v>486</v>
      </c>
    </row>
    <row r="9" spans="1:3" ht="17.25" customHeight="1" x14ac:dyDescent="0.25">
      <c r="A9" s="32"/>
      <c r="B9" s="32" t="s">
        <v>492</v>
      </c>
      <c r="C9" s="508"/>
    </row>
    <row r="10" spans="1:3" ht="94.5" customHeight="1" x14ac:dyDescent="0.25">
      <c r="A10" s="509" t="s">
        <v>487</v>
      </c>
      <c r="B10" s="32"/>
      <c r="C10" s="508" t="s">
        <v>488</v>
      </c>
    </row>
    <row r="11" spans="1:3" ht="72" x14ac:dyDescent="0.3">
      <c r="A11" s="508" t="s">
        <v>490</v>
      </c>
      <c r="B11" s="32"/>
      <c r="C11" s="508" t="s">
        <v>489</v>
      </c>
    </row>
    <row r="12" spans="1:3" ht="78" customHeight="1" x14ac:dyDescent="0.25">
      <c r="A12" s="32"/>
      <c r="B12" s="32"/>
    </row>
    <row r="13" spans="1:3" x14ac:dyDescent="0.3">
      <c r="A13" s="32"/>
      <c r="B13" s="32"/>
      <c r="C13" s="32"/>
    </row>
    <row r="14" spans="1:3" x14ac:dyDescent="0.3">
      <c r="A14" s="32"/>
      <c r="B14" s="32"/>
      <c r="C14" s="32"/>
    </row>
    <row r="15" spans="1:3" x14ac:dyDescent="0.3">
      <c r="A15" s="32"/>
      <c r="B15" s="32"/>
      <c r="C15" s="32"/>
    </row>
    <row r="16" spans="1:3" x14ac:dyDescent="0.3">
      <c r="A16" s="32"/>
      <c r="B16" s="32"/>
      <c r="C16" s="32"/>
    </row>
    <row r="17" spans="1:3" x14ac:dyDescent="0.3">
      <c r="A17" s="32"/>
      <c r="B17" s="32"/>
      <c r="C17" s="32"/>
    </row>
    <row r="18" spans="1:3" x14ac:dyDescent="0.3">
      <c r="A18" s="32"/>
      <c r="B18" s="32"/>
      <c r="C18" s="32"/>
    </row>
    <row r="19" spans="1:3" x14ac:dyDescent="0.3">
      <c r="A19" s="32"/>
      <c r="B19" s="32"/>
      <c r="C19" s="32"/>
    </row>
    <row r="20" spans="1:3" x14ac:dyDescent="0.3">
      <c r="A20" s="32"/>
      <c r="B20" s="32"/>
      <c r="C20" s="32"/>
    </row>
  </sheetData>
  <sheetProtection password="A9E4" sheet="1" objects="1" scenarios="1"/>
  <hyperlinks>
    <hyperlink ref="B8"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3"/>
  <sheetViews>
    <sheetView topLeftCell="D1" zoomScale="85" zoomScaleNormal="85" workbookViewId="0">
      <selection activeCell="F19" sqref="F19"/>
    </sheetView>
  </sheetViews>
  <sheetFormatPr defaultRowHeight="14.4" x14ac:dyDescent="0.3"/>
  <cols>
    <col min="1" max="1" width="25.33203125" customWidth="1"/>
    <col min="2" max="2" width="25.88671875" customWidth="1"/>
    <col min="3" max="3" width="31.6640625" bestFit="1" customWidth="1"/>
    <col min="4" max="5" width="31.6640625" customWidth="1"/>
    <col min="6" max="6" width="48.44140625" bestFit="1" customWidth="1"/>
    <col min="7" max="7" width="25.88671875" customWidth="1"/>
    <col min="8" max="8" width="24.109375" customWidth="1"/>
    <col min="9" max="9" width="22.6640625" customWidth="1"/>
    <col min="10" max="10" width="19.109375" customWidth="1"/>
    <col min="11" max="11" width="18.6640625" bestFit="1" customWidth="1"/>
    <col min="12" max="13" width="18.6640625" customWidth="1"/>
    <col min="14" max="14" width="18.6640625" bestFit="1" customWidth="1"/>
    <col min="15" max="15" width="19" customWidth="1"/>
    <col min="16" max="17" width="18.6640625" bestFit="1" customWidth="1"/>
  </cols>
  <sheetData>
    <row r="2" spans="1:17" ht="27.6" x14ac:dyDescent="0.3">
      <c r="A2" s="1" t="s">
        <v>15</v>
      </c>
      <c r="B2" s="2" t="s">
        <v>16</v>
      </c>
      <c r="C2" s="3" t="s">
        <v>18</v>
      </c>
      <c r="D2" s="3" t="s">
        <v>113</v>
      </c>
      <c r="E2" s="3" t="s">
        <v>178</v>
      </c>
      <c r="F2" s="1" t="s">
        <v>10</v>
      </c>
      <c r="G2" s="2" t="s">
        <v>35</v>
      </c>
      <c r="H2" s="2" t="s">
        <v>37</v>
      </c>
      <c r="I2" s="2" t="s">
        <v>7</v>
      </c>
      <c r="J2" s="2" t="s">
        <v>62</v>
      </c>
      <c r="K2" s="2" t="s">
        <v>60</v>
      </c>
      <c r="L2" s="2" t="s">
        <v>77</v>
      </c>
      <c r="M2" s="2" t="s">
        <v>158</v>
      </c>
      <c r="N2" s="2" t="s">
        <v>90</v>
      </c>
      <c r="O2" s="2" t="s">
        <v>94</v>
      </c>
      <c r="P2" s="2" t="s">
        <v>101</v>
      </c>
      <c r="Q2" s="2" t="s">
        <v>103</v>
      </c>
    </row>
    <row r="3" spans="1:17" x14ac:dyDescent="0.3">
      <c r="A3" t="s">
        <v>120</v>
      </c>
      <c r="B3" t="s">
        <v>127</v>
      </c>
      <c r="C3" t="s">
        <v>26</v>
      </c>
      <c r="D3" t="s">
        <v>116</v>
      </c>
      <c r="E3" t="s">
        <v>159</v>
      </c>
      <c r="F3" t="s">
        <v>154</v>
      </c>
      <c r="G3" t="s">
        <v>38</v>
      </c>
      <c r="H3" t="s">
        <v>42</v>
      </c>
      <c r="I3" t="s">
        <v>50</v>
      </c>
      <c r="J3" t="s">
        <v>63</v>
      </c>
      <c r="K3" t="s">
        <v>68</v>
      </c>
      <c r="L3" s="9" t="s">
        <v>87</v>
      </c>
      <c r="M3" t="s">
        <v>159</v>
      </c>
      <c r="N3" t="s">
        <v>92</v>
      </c>
      <c r="O3" t="s">
        <v>92</v>
      </c>
      <c r="P3" t="s">
        <v>5</v>
      </c>
      <c r="Q3" t="s">
        <v>5</v>
      </c>
    </row>
    <row r="4" spans="1:17" x14ac:dyDescent="0.3">
      <c r="A4" t="s">
        <v>121</v>
      </c>
      <c r="B4" t="s">
        <v>128</v>
      </c>
      <c r="C4" t="s">
        <v>19</v>
      </c>
      <c r="D4" t="s">
        <v>160</v>
      </c>
      <c r="E4" t="s">
        <v>179</v>
      </c>
      <c r="F4" t="s">
        <v>155</v>
      </c>
      <c r="G4" t="s">
        <v>41</v>
      </c>
      <c r="H4" t="s">
        <v>43</v>
      </c>
      <c r="I4" t="s">
        <v>51</v>
      </c>
      <c r="J4" t="s">
        <v>64</v>
      </c>
      <c r="K4" t="s">
        <v>69</v>
      </c>
      <c r="L4" s="9" t="s">
        <v>88</v>
      </c>
      <c r="M4" t="s">
        <v>114</v>
      </c>
      <c r="N4" t="s">
        <v>93</v>
      </c>
      <c r="O4" t="s">
        <v>95</v>
      </c>
      <c r="P4" t="s">
        <v>102</v>
      </c>
      <c r="Q4" t="s">
        <v>102</v>
      </c>
    </row>
    <row r="5" spans="1:17" x14ac:dyDescent="0.3">
      <c r="A5" t="s">
        <v>122</v>
      </c>
      <c r="B5" t="s">
        <v>129</v>
      </c>
      <c r="C5" t="s">
        <v>20</v>
      </c>
      <c r="D5" t="s">
        <v>115</v>
      </c>
      <c r="E5" t="s">
        <v>211</v>
      </c>
      <c r="F5" t="s">
        <v>281</v>
      </c>
      <c r="G5" t="s">
        <v>39</v>
      </c>
      <c r="H5" t="s">
        <v>156</v>
      </c>
      <c r="I5" t="s">
        <v>52</v>
      </c>
      <c r="J5" t="s">
        <v>65</v>
      </c>
      <c r="K5" t="s">
        <v>70</v>
      </c>
      <c r="L5" s="9" t="s">
        <v>78</v>
      </c>
      <c r="M5" s="9" t="s">
        <v>118</v>
      </c>
      <c r="N5" t="s">
        <v>8</v>
      </c>
      <c r="O5" t="s">
        <v>96</v>
      </c>
      <c r="P5" t="s">
        <v>91</v>
      </c>
      <c r="Q5" t="s">
        <v>91</v>
      </c>
    </row>
    <row r="6" spans="1:17" x14ac:dyDescent="0.3">
      <c r="A6" t="s">
        <v>123</v>
      </c>
      <c r="B6" t="s">
        <v>130</v>
      </c>
      <c r="C6" t="s">
        <v>21</v>
      </c>
      <c r="D6" t="s">
        <v>118</v>
      </c>
      <c r="E6" t="s">
        <v>114</v>
      </c>
      <c r="F6" t="s">
        <v>110</v>
      </c>
      <c r="G6" t="s">
        <v>40</v>
      </c>
      <c r="H6" t="s">
        <v>169</v>
      </c>
      <c r="I6" t="s">
        <v>53</v>
      </c>
      <c r="J6" t="s">
        <v>67</v>
      </c>
      <c r="K6" t="s">
        <v>71</v>
      </c>
      <c r="L6" s="9" t="s">
        <v>79</v>
      </c>
      <c r="M6" s="9"/>
      <c r="N6" t="s">
        <v>44</v>
      </c>
      <c r="O6" t="s">
        <v>97</v>
      </c>
    </row>
    <row r="7" spans="1:17" x14ac:dyDescent="0.3">
      <c r="A7" t="s">
        <v>124</v>
      </c>
      <c r="B7" t="s">
        <v>131</v>
      </c>
      <c r="C7" t="s">
        <v>22</v>
      </c>
      <c r="E7" t="s">
        <v>118</v>
      </c>
      <c r="F7" t="s">
        <v>111</v>
      </c>
      <c r="G7" t="s">
        <v>44</v>
      </c>
      <c r="H7" t="s">
        <v>91</v>
      </c>
      <c r="I7" t="s">
        <v>54</v>
      </c>
      <c r="J7" t="s">
        <v>66</v>
      </c>
      <c r="K7" t="s">
        <v>72</v>
      </c>
      <c r="L7" s="22" t="s">
        <v>99</v>
      </c>
      <c r="M7" s="22"/>
      <c r="N7" t="s">
        <v>91</v>
      </c>
      <c r="O7" t="s">
        <v>8</v>
      </c>
    </row>
    <row r="8" spans="1:17" x14ac:dyDescent="0.3">
      <c r="A8" t="s">
        <v>120</v>
      </c>
      <c r="B8" t="s">
        <v>132</v>
      </c>
      <c r="C8" t="s">
        <v>23</v>
      </c>
      <c r="F8" t="s">
        <v>105</v>
      </c>
      <c r="G8" t="s">
        <v>169</v>
      </c>
      <c r="I8" t="s">
        <v>55</v>
      </c>
      <c r="J8" t="s">
        <v>91</v>
      </c>
      <c r="K8" t="s">
        <v>73</v>
      </c>
      <c r="L8" s="9" t="s">
        <v>80</v>
      </c>
      <c r="M8" s="9"/>
      <c r="O8" t="s">
        <v>44</v>
      </c>
    </row>
    <row r="9" spans="1:17" x14ac:dyDescent="0.3">
      <c r="A9" t="s">
        <v>17</v>
      </c>
      <c r="B9" t="s">
        <v>133</v>
      </c>
      <c r="C9" t="s">
        <v>27</v>
      </c>
      <c r="F9" t="s">
        <v>106</v>
      </c>
      <c r="G9" t="s">
        <v>91</v>
      </c>
      <c r="I9" t="s">
        <v>56</v>
      </c>
      <c r="K9" t="s">
        <v>74</v>
      </c>
      <c r="L9" s="9" t="s">
        <v>81</v>
      </c>
      <c r="M9" s="9"/>
      <c r="O9" t="s">
        <v>91</v>
      </c>
    </row>
    <row r="10" spans="1:17" x14ac:dyDescent="0.3">
      <c r="A10" t="s">
        <v>125</v>
      </c>
      <c r="B10" t="s">
        <v>134</v>
      </c>
      <c r="C10" t="s">
        <v>91</v>
      </c>
      <c r="F10" t="s">
        <v>353</v>
      </c>
      <c r="I10" t="s">
        <v>57</v>
      </c>
      <c r="K10" t="s">
        <v>91</v>
      </c>
      <c r="L10" s="9" t="s">
        <v>82</v>
      </c>
      <c r="M10" s="9"/>
    </row>
    <row r="11" spans="1:17" x14ac:dyDescent="0.3">
      <c r="A11" t="s">
        <v>126</v>
      </c>
      <c r="B11" t="s">
        <v>135</v>
      </c>
      <c r="F11" t="s">
        <v>383</v>
      </c>
      <c r="I11" t="s">
        <v>58</v>
      </c>
      <c r="L11" s="9" t="s">
        <v>83</v>
      </c>
      <c r="M11" s="9"/>
    </row>
    <row r="12" spans="1:17" x14ac:dyDescent="0.3">
      <c r="A12" t="s">
        <v>25</v>
      </c>
      <c r="B12" t="s">
        <v>136</v>
      </c>
      <c r="F12" t="s">
        <v>30</v>
      </c>
      <c r="I12" t="s">
        <v>59</v>
      </c>
      <c r="L12" s="9" t="s">
        <v>84</v>
      </c>
      <c r="M12" s="9"/>
    </row>
    <row r="13" spans="1:17" x14ac:dyDescent="0.3">
      <c r="A13" t="s">
        <v>91</v>
      </c>
      <c r="B13" t="s">
        <v>137</v>
      </c>
      <c r="F13" t="s">
        <v>34</v>
      </c>
      <c r="I13" t="s">
        <v>91</v>
      </c>
      <c r="L13" s="9" t="s">
        <v>85</v>
      </c>
      <c r="M13" s="9"/>
    </row>
    <row r="14" spans="1:17" x14ac:dyDescent="0.3">
      <c r="B14" t="s">
        <v>138</v>
      </c>
      <c r="F14" t="s">
        <v>32</v>
      </c>
      <c r="L14" s="9" t="s">
        <v>86</v>
      </c>
      <c r="M14" s="9"/>
    </row>
    <row r="15" spans="1:17" x14ac:dyDescent="0.3">
      <c r="B15" t="s">
        <v>139</v>
      </c>
      <c r="F15" t="s">
        <v>332</v>
      </c>
      <c r="L15" t="s">
        <v>91</v>
      </c>
    </row>
    <row r="16" spans="1:17" x14ac:dyDescent="0.3">
      <c r="B16" t="s">
        <v>140</v>
      </c>
      <c r="F16" t="s">
        <v>360</v>
      </c>
    </row>
    <row r="17" spans="2:6" x14ac:dyDescent="0.3">
      <c r="B17" t="s">
        <v>141</v>
      </c>
      <c r="F17" s="138" t="s">
        <v>361</v>
      </c>
    </row>
    <row r="18" spans="2:6" x14ac:dyDescent="0.3">
      <c r="B18" t="s">
        <v>142</v>
      </c>
      <c r="F18" s="138" t="s">
        <v>359</v>
      </c>
    </row>
    <row r="19" spans="2:6" x14ac:dyDescent="0.3">
      <c r="B19" t="s">
        <v>75</v>
      </c>
      <c r="F19" s="138" t="s">
        <v>358</v>
      </c>
    </row>
    <row r="20" spans="2:6" x14ac:dyDescent="0.3">
      <c r="B20" t="s">
        <v>76</v>
      </c>
      <c r="F20" s="98" t="s">
        <v>363</v>
      </c>
    </row>
    <row r="21" spans="2:6" x14ac:dyDescent="0.3">
      <c r="B21" t="s">
        <v>143</v>
      </c>
      <c r="F21" t="s">
        <v>31</v>
      </c>
    </row>
    <row r="22" spans="2:6" x14ac:dyDescent="0.3">
      <c r="B22" t="s">
        <v>144</v>
      </c>
      <c r="F22" t="s">
        <v>283</v>
      </c>
    </row>
    <row r="23" spans="2:6" x14ac:dyDescent="0.3">
      <c r="B23" t="s">
        <v>145</v>
      </c>
      <c r="F23" t="s">
        <v>284</v>
      </c>
    </row>
    <row r="24" spans="2:6" x14ac:dyDescent="0.3">
      <c r="B24" t="s">
        <v>146</v>
      </c>
      <c r="F24" t="s">
        <v>285</v>
      </c>
    </row>
    <row r="25" spans="2:6" x14ac:dyDescent="0.3">
      <c r="B25" t="s">
        <v>147</v>
      </c>
      <c r="F25" s="98" t="s">
        <v>112</v>
      </c>
    </row>
    <row r="26" spans="2:6" x14ac:dyDescent="0.3">
      <c r="B26" t="s">
        <v>148</v>
      </c>
      <c r="F26" t="s">
        <v>33</v>
      </c>
    </row>
    <row r="27" spans="2:6" x14ac:dyDescent="0.3">
      <c r="B27" t="s">
        <v>14</v>
      </c>
      <c r="F27" t="s">
        <v>108</v>
      </c>
    </row>
    <row r="28" spans="2:6" x14ac:dyDescent="0.3">
      <c r="B28" t="s">
        <v>149</v>
      </c>
      <c r="F28" t="s">
        <v>109</v>
      </c>
    </row>
    <row r="29" spans="2:6" x14ac:dyDescent="0.3">
      <c r="B29" t="s">
        <v>150</v>
      </c>
      <c r="F29" t="s">
        <v>104</v>
      </c>
    </row>
    <row r="30" spans="2:6" x14ac:dyDescent="0.3">
      <c r="B30" t="s">
        <v>151</v>
      </c>
      <c r="F30" t="s">
        <v>169</v>
      </c>
    </row>
    <row r="31" spans="2:6" x14ac:dyDescent="0.3">
      <c r="B31" t="s">
        <v>152</v>
      </c>
      <c r="F31" t="s">
        <v>349</v>
      </c>
    </row>
    <row r="32" spans="2:6" x14ac:dyDescent="0.3">
      <c r="B32" t="s">
        <v>153</v>
      </c>
      <c r="F32" t="s">
        <v>317</v>
      </c>
    </row>
    <row r="33" spans="2:6" x14ac:dyDescent="0.3">
      <c r="B33" t="s">
        <v>91</v>
      </c>
      <c r="F33" t="s">
        <v>91</v>
      </c>
    </row>
  </sheetData>
  <sheetProtection password="A9E4"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ID315"/>
  <sheetViews>
    <sheetView tabSelected="1" zoomScale="50" zoomScaleNormal="50" workbookViewId="0">
      <pane xSplit="23" ySplit="1" topLeftCell="X2" activePane="bottomRight" state="frozen"/>
      <selection pane="topRight" activeCell="X1" sqref="X1"/>
      <selection pane="bottomLeft" activeCell="A2" sqref="A2"/>
      <selection pane="bottomRight"/>
    </sheetView>
  </sheetViews>
  <sheetFormatPr defaultColWidth="9.109375" defaultRowHeight="14.4" outlineLevelRow="3" outlineLevelCol="2" x14ac:dyDescent="0.3"/>
  <cols>
    <col min="1" max="1" width="2" style="138" customWidth="1"/>
    <col min="2" max="2" width="28.109375" style="138" customWidth="1"/>
    <col min="3" max="3" width="43.33203125" style="138" customWidth="1" collapsed="1"/>
    <col min="4" max="4" width="12.6640625" style="138" hidden="1" customWidth="1" outlineLevel="1" collapsed="1"/>
    <col min="5" max="5" width="15.88671875" style="138" hidden="1" customWidth="1" outlineLevel="2"/>
    <col min="6" max="6" width="19.44140625" style="138" hidden="1" customWidth="1" outlineLevel="1"/>
    <col min="7" max="7" width="24.5546875" style="138" hidden="1" customWidth="1" outlineLevel="1"/>
    <col min="8" max="8" width="15" style="138" hidden="1" customWidth="1" outlineLevel="1"/>
    <col min="9" max="9" width="20.33203125" style="138" hidden="1" customWidth="1" outlineLevel="1"/>
    <col min="10" max="10" width="15" style="138" hidden="1" customWidth="1" outlineLevel="1" collapsed="1"/>
    <col min="11" max="11" width="21.6640625" style="138" hidden="1" customWidth="1" outlineLevel="1"/>
    <col min="12" max="12" width="14.6640625" style="138" hidden="1" customWidth="1" outlineLevel="1"/>
    <col min="13" max="13" width="20.33203125" style="138" hidden="1" customWidth="1" outlineLevel="1"/>
    <col min="14" max="14" width="14.6640625" style="138" hidden="1" customWidth="1" outlineLevel="1"/>
    <col min="15" max="15" width="22.44140625" style="138" hidden="1" customWidth="1" outlineLevel="1"/>
    <col min="16" max="16" width="18.109375" style="138" hidden="1" customWidth="1" outlineLevel="1"/>
    <col min="17" max="17" width="22.88671875" style="138" hidden="1" customWidth="1" outlineLevel="1"/>
    <col min="18" max="18" width="3.33203125" style="138" hidden="1" customWidth="1" outlineLevel="1"/>
    <col min="19" max="19" width="16.5546875" style="137" customWidth="1" collapsed="1"/>
    <col min="20" max="21" width="18.44140625" style="137" hidden="1" customWidth="1" outlineLevel="1"/>
    <col min="22" max="22" width="14" style="437" customWidth="1"/>
    <col min="23" max="23" width="3.33203125" style="137" customWidth="1"/>
    <col min="24" max="24" width="17.6640625" style="138" customWidth="1"/>
    <col min="25" max="25" width="15" style="138" customWidth="1"/>
    <col min="26" max="26" width="15" style="138" customWidth="1" collapsed="1"/>
    <col min="27" max="27" width="15" style="138" hidden="1" customWidth="1" outlineLevel="1"/>
    <col min="28" max="30" width="14.88671875" style="138" hidden="1" customWidth="1" outlineLevel="1"/>
    <col min="31" max="31" width="17.109375" style="138" hidden="1" customWidth="1" outlineLevel="1"/>
    <col min="32" max="32" width="14" style="138" hidden="1" customWidth="1" outlineLevel="1"/>
    <col min="33" max="33" width="14.88671875" style="138" hidden="1" customWidth="1" outlineLevel="1"/>
    <col min="34" max="34" width="14.88671875" style="437" customWidth="1"/>
    <col min="35" max="35" width="19" style="138" customWidth="1"/>
    <col min="36" max="36" width="21.33203125" style="138" customWidth="1"/>
    <col min="37" max="37" width="21.33203125" style="138" customWidth="1" collapsed="1"/>
    <col min="38" max="42" width="18" style="138" hidden="1" customWidth="1" outlineLevel="1"/>
    <col min="43" max="43" width="9.44140625" style="138" hidden="1" customWidth="1" outlineLevel="1"/>
    <col min="44" max="44" width="15.33203125" style="138" hidden="1" customWidth="1" outlineLevel="1"/>
    <col min="45" max="45" width="15.33203125" style="72" hidden="1" customWidth="1" outlineLevel="1"/>
    <col min="46" max="46" width="15.33203125" style="437" customWidth="1"/>
    <col min="47" max="47" width="18.44140625" style="138" customWidth="1"/>
    <col min="48" max="48" width="17.6640625" style="138" customWidth="1"/>
    <col min="49" max="49" width="17.6640625" style="138" customWidth="1" collapsed="1"/>
    <col min="50" max="50" width="20.5546875" style="72" hidden="1" customWidth="1" outlineLevel="1"/>
    <col min="51" max="55" width="20.5546875" style="138" hidden="1" customWidth="1" outlineLevel="1"/>
    <col min="56" max="56" width="16.6640625" style="138" hidden="1" customWidth="1" outlineLevel="1"/>
    <col min="57" max="57" width="15.109375" style="138" customWidth="1"/>
    <col min="58" max="58" width="18.33203125" style="138" customWidth="1"/>
    <col min="59" max="59" width="18" style="138" customWidth="1"/>
    <col min="60" max="60" width="18" style="138" customWidth="1" collapsed="1"/>
    <col min="61" max="63" width="18" style="138" hidden="1" customWidth="1" outlineLevel="1"/>
    <col min="64" max="64" width="14.44140625" style="138" hidden="1" customWidth="1" outlineLevel="1"/>
    <col min="65" max="66" width="13.88671875" style="138" hidden="1" customWidth="1" outlineLevel="1"/>
    <col min="67" max="69" width="15.33203125" style="138" hidden="1" customWidth="1" outlineLevel="1"/>
    <col min="70" max="70" width="15.33203125" style="437" customWidth="1"/>
    <col min="71" max="71" width="18.44140625" style="138" customWidth="1"/>
    <col min="72" max="72" width="17.6640625" style="138" customWidth="1"/>
    <col min="73" max="73" width="17.6640625" style="138" customWidth="1" collapsed="1"/>
    <col min="74" max="76" width="17.6640625" style="138" hidden="1" customWidth="1" outlineLevel="1"/>
    <col min="77" max="77" width="10.109375" style="138" hidden="1" customWidth="1" outlineLevel="1"/>
    <col min="78" max="79" width="15.33203125" style="138" hidden="1" customWidth="1" outlineLevel="1"/>
    <col min="80" max="80" width="15.33203125" style="437" customWidth="1"/>
    <col min="81" max="81" width="18.44140625" style="138" customWidth="1"/>
    <col min="82" max="82" width="17.88671875" style="138" customWidth="1"/>
    <col min="83" max="83" width="17.88671875" style="138" customWidth="1" collapsed="1"/>
    <col min="84" max="84" width="17.88671875" style="138" hidden="1" customWidth="1" outlineLevel="1" collapsed="1"/>
    <col min="85" max="86" width="17.88671875" style="138" hidden="1" customWidth="1" outlineLevel="1"/>
    <col min="87" max="87" width="14.44140625" style="138" hidden="1" customWidth="1" outlineLevel="1"/>
    <col min="88" max="89" width="13.88671875" style="138" hidden="1" customWidth="1" outlineLevel="1"/>
    <col min="90" max="92" width="15.33203125" style="138" hidden="1" customWidth="1" outlineLevel="1"/>
    <col min="93" max="93" width="14.33203125" style="138" customWidth="1"/>
    <col min="94" max="95" width="18" style="138" customWidth="1"/>
    <col min="96" max="96" width="18" style="138" customWidth="1" collapsed="1"/>
    <col min="97" max="99" width="18" style="138" hidden="1" customWidth="1" outlineLevel="1"/>
    <col min="100" max="100" width="10.109375" style="138" hidden="1" customWidth="1" outlineLevel="1"/>
    <col min="101" max="102" width="15.33203125" style="138" hidden="1" customWidth="1" outlineLevel="1"/>
    <col min="103" max="103" width="15.33203125" style="437" customWidth="1"/>
    <col min="104" max="105" width="17.88671875" style="138" customWidth="1"/>
    <col min="106" max="106" width="17.88671875" style="138" customWidth="1" collapsed="1"/>
    <col min="107" max="109" width="17.88671875" style="138" hidden="1" customWidth="1" outlineLevel="1"/>
    <col min="110" max="110" width="10.109375" style="138" hidden="1" customWidth="1" outlineLevel="1"/>
    <col min="111" max="112" width="15.33203125" style="138" hidden="1" customWidth="1" outlineLevel="1"/>
    <col min="113" max="113" width="15.33203125" style="437" customWidth="1"/>
    <col min="114" max="115" width="18" style="138" customWidth="1"/>
    <col min="116" max="116" width="18" style="138" customWidth="1" collapsed="1"/>
    <col min="117" max="118" width="18" style="138" hidden="1" customWidth="1" outlineLevel="1"/>
    <col min="119" max="119" width="15.109375" style="138" hidden="1" customWidth="1" outlineLevel="1"/>
    <col min="120" max="120" width="11.44140625" style="138" hidden="1" customWidth="1" outlineLevel="1"/>
    <col min="121" max="122" width="15.33203125" style="138" hidden="1" customWidth="1" outlineLevel="1"/>
    <col min="123" max="123" width="15.33203125" style="437" customWidth="1"/>
    <col min="124" max="125" width="18.109375" style="138" customWidth="1"/>
    <col min="126" max="126" width="18.109375" style="138" customWidth="1" collapsed="1"/>
    <col min="127" max="131" width="18.109375" style="138" hidden="1" customWidth="1" outlineLevel="1"/>
    <col min="132" max="132" width="13.6640625" style="138" hidden="1" customWidth="1" outlineLevel="1"/>
    <col min="133" max="134" width="17.33203125" style="138" hidden="1" customWidth="1" outlineLevel="1"/>
    <col min="135" max="135" width="17.33203125" style="437" customWidth="1"/>
    <col min="136" max="137" width="22.109375" style="138" customWidth="1"/>
    <col min="138" max="138" width="22.109375" style="138" customWidth="1" collapsed="1"/>
    <col min="139" max="139" width="22.109375" style="138" hidden="1" customWidth="1" outlineLevel="1"/>
    <col min="140" max="142" width="15.109375" style="138" hidden="1" customWidth="1" outlineLevel="1"/>
    <col min="143" max="144" width="16.44140625" style="138" hidden="1" customWidth="1" outlineLevel="1"/>
    <col min="145" max="145" width="16.44140625" style="437" customWidth="1"/>
    <col min="146" max="147" width="21.5546875" style="138" customWidth="1"/>
    <col min="148" max="148" width="21.5546875" style="138" customWidth="1" collapsed="1"/>
    <col min="149" max="152" width="21.5546875" style="138" hidden="1" customWidth="1" outlineLevel="1"/>
    <col min="153" max="154" width="16.44140625" style="138" hidden="1" customWidth="1" outlineLevel="1"/>
    <col min="155" max="157" width="16.44140625" style="138" customWidth="1"/>
    <col min="158" max="158" width="16.44140625" style="138" customWidth="1" collapsed="1"/>
    <col min="159" max="164" width="16.44140625" style="138" hidden="1" customWidth="1" outlineLevel="1"/>
    <col min="165" max="165" width="16.44140625" style="138" customWidth="1"/>
    <col min="166" max="167" width="17.33203125" style="138" customWidth="1"/>
    <col min="168" max="168" width="17.33203125" style="138" customWidth="1" collapsed="1"/>
    <col min="169" max="173" width="17.33203125" style="138" hidden="1" customWidth="1" outlineLevel="1"/>
    <col min="174" max="176" width="17.44140625" style="138" hidden="1" customWidth="1" outlineLevel="1"/>
    <col min="177" max="177" width="17.44140625" style="437" customWidth="1"/>
    <col min="178" max="179" width="18.44140625" style="138" customWidth="1"/>
    <col min="180" max="180" width="18.44140625" style="138" customWidth="1" collapsed="1"/>
    <col min="181" max="182" width="18.44140625" style="138" hidden="1" customWidth="1" outlineLevel="1"/>
    <col min="183" max="183" width="19.6640625" style="138" hidden="1" customWidth="1" outlineLevel="1"/>
    <col min="184" max="185" width="18.44140625" style="138" hidden="1" customWidth="1" outlineLevel="1"/>
    <col min="186" max="187" width="17.44140625" style="138" hidden="1" customWidth="1" outlineLevel="1"/>
    <col min="188" max="188" width="20.44140625" style="138" hidden="1" customWidth="1" outlineLevel="1"/>
    <col min="189" max="190" width="17.44140625" style="138" hidden="1" customWidth="1" outlineLevel="1"/>
    <col min="191" max="191" width="17.44140625" style="437" customWidth="1"/>
    <col min="192" max="193" width="18.44140625" style="138" customWidth="1"/>
    <col min="194" max="194" width="18.44140625" style="138" customWidth="1" collapsed="1"/>
    <col min="195" max="197" width="18.44140625" style="138" hidden="1" customWidth="1" outlineLevel="1"/>
    <col min="198" max="198" width="15.6640625" style="138" hidden="1" customWidth="1" outlineLevel="1"/>
    <col min="199" max="199" width="16.109375" style="138" hidden="1" customWidth="1" outlineLevel="1"/>
    <col min="200" max="200" width="17.44140625" style="437" customWidth="1"/>
    <col min="201" max="202" width="18.44140625" style="138" customWidth="1"/>
    <col min="203" max="203" width="18.44140625" style="138" customWidth="1" collapsed="1"/>
    <col min="204" max="206" width="18.44140625" style="138" hidden="1" customWidth="1" outlineLevel="1"/>
    <col min="207" max="208" width="16" style="138" hidden="1" customWidth="1" outlineLevel="1"/>
    <col min="209" max="209" width="16" style="437" customWidth="1"/>
    <col min="210" max="211" width="18.44140625" style="138" customWidth="1"/>
    <col min="212" max="212" width="18.44140625" style="138" customWidth="1" collapsed="1"/>
    <col min="213" max="215" width="18.44140625" style="138" hidden="1" customWidth="1" outlineLevel="1"/>
    <col min="216" max="217" width="16" style="138" hidden="1" customWidth="1" outlineLevel="1"/>
    <col min="218" max="218" width="16" style="437" customWidth="1"/>
    <col min="219" max="220" width="18.44140625" style="138" customWidth="1"/>
    <col min="221" max="221" width="18.44140625" style="138" customWidth="1" collapsed="1"/>
    <col min="222" max="224" width="18.44140625" style="138" hidden="1" customWidth="1" outlineLevel="1"/>
    <col min="225" max="225" width="20.6640625" style="138" hidden="1" customWidth="1" outlineLevel="1"/>
    <col min="226" max="226" width="16.88671875" style="138" hidden="1" customWidth="1" outlineLevel="1"/>
    <col min="227" max="227" width="16.88671875" style="437" customWidth="1"/>
    <col min="228" max="16384" width="9.109375" style="138"/>
  </cols>
  <sheetData>
    <row r="1" spans="2:238" ht="15" x14ac:dyDescent="0.25">
      <c r="S1" s="138"/>
      <c r="T1" s="138"/>
      <c r="U1" s="138"/>
      <c r="W1" s="138"/>
    </row>
    <row r="2" spans="2:238" ht="77.400000000000006" customHeight="1" x14ac:dyDescent="0.35">
      <c r="B2" s="425" t="s">
        <v>474</v>
      </c>
      <c r="C2" s="423" t="s">
        <v>469</v>
      </c>
      <c r="E2" s="72"/>
      <c r="F2" s="258" t="s">
        <v>344</v>
      </c>
      <c r="G2" s="416"/>
      <c r="I2" s="544" t="s">
        <v>499</v>
      </c>
      <c r="J2" s="545" t="s">
        <v>500</v>
      </c>
      <c r="K2" s="545" t="s">
        <v>499</v>
      </c>
      <c r="L2" s="546" t="s">
        <v>500</v>
      </c>
      <c r="M2" s="545" t="s">
        <v>499</v>
      </c>
      <c r="N2" s="546" t="s">
        <v>500</v>
      </c>
      <c r="O2" s="545" t="s">
        <v>499</v>
      </c>
      <c r="P2" s="546" t="s">
        <v>500</v>
      </c>
      <c r="Q2" s="281"/>
      <c r="R2" s="109"/>
      <c r="S2" s="279" t="s">
        <v>336</v>
      </c>
      <c r="T2" s="280"/>
      <c r="U2" s="280"/>
      <c r="V2" s="448"/>
      <c r="W2" s="280"/>
      <c r="X2" s="239" t="s">
        <v>282</v>
      </c>
      <c r="Y2" s="240"/>
      <c r="Z2" s="240"/>
      <c r="AA2" s="240"/>
      <c r="AB2" s="240"/>
      <c r="AC2" s="240"/>
      <c r="AD2" s="240"/>
      <c r="AE2" s="240"/>
      <c r="AF2" s="240"/>
      <c r="AG2" s="240"/>
      <c r="AH2" s="459"/>
      <c r="AI2" s="241"/>
      <c r="AJ2" s="241"/>
      <c r="AK2" s="241"/>
      <c r="AL2" s="241"/>
      <c r="AM2" s="241"/>
      <c r="AN2" s="241"/>
      <c r="AO2" s="241"/>
      <c r="AP2" s="241"/>
      <c r="AQ2" s="241"/>
      <c r="AR2" s="241"/>
      <c r="AS2" s="241"/>
      <c r="AT2" s="438"/>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438"/>
      <c r="BS2" s="241"/>
      <c r="BT2" s="241"/>
      <c r="BU2" s="241"/>
      <c r="BV2" s="241"/>
      <c r="BW2" s="241"/>
      <c r="BX2" s="241"/>
      <c r="BY2" s="241"/>
      <c r="BZ2" s="241"/>
      <c r="CA2" s="241"/>
      <c r="CB2" s="438"/>
      <c r="CC2" s="241"/>
      <c r="CD2" s="241"/>
      <c r="CE2" s="241"/>
      <c r="CF2" s="241"/>
      <c r="CG2" s="241"/>
      <c r="CH2" s="241"/>
      <c r="CI2" s="241"/>
      <c r="CJ2" s="241"/>
      <c r="CK2" s="241"/>
      <c r="CL2" s="241"/>
      <c r="CM2" s="241"/>
      <c r="CN2" s="241"/>
      <c r="CO2" s="241"/>
      <c r="CP2" s="241"/>
      <c r="CQ2" s="241"/>
      <c r="CR2" s="241"/>
      <c r="CS2" s="241"/>
      <c r="CT2" s="241"/>
      <c r="CU2" s="241"/>
      <c r="CV2" s="241"/>
      <c r="CW2" s="241"/>
      <c r="CX2" s="241"/>
      <c r="CY2" s="438"/>
      <c r="CZ2" s="241"/>
      <c r="DA2" s="241"/>
      <c r="DB2" s="241"/>
      <c r="DC2" s="241"/>
      <c r="DD2" s="241"/>
      <c r="DE2" s="241"/>
      <c r="DF2" s="241"/>
      <c r="DG2" s="241"/>
      <c r="DH2" s="241"/>
      <c r="DI2" s="438"/>
      <c r="DJ2" s="241"/>
      <c r="DK2" s="241"/>
      <c r="DL2" s="241"/>
      <c r="DM2" s="241"/>
      <c r="DN2" s="241"/>
      <c r="DO2" s="241"/>
      <c r="DP2" s="241"/>
      <c r="DQ2" s="241"/>
      <c r="DR2" s="241"/>
      <c r="DS2" s="438"/>
      <c r="DT2" s="241"/>
      <c r="DU2" s="265"/>
      <c r="DV2" s="265"/>
      <c r="DW2" s="265"/>
      <c r="DX2" s="265"/>
      <c r="DY2" s="265"/>
      <c r="DZ2" s="265"/>
      <c r="EA2" s="265"/>
      <c r="EB2" s="241"/>
      <c r="EC2" s="197"/>
      <c r="ED2" s="197"/>
      <c r="EE2" s="471"/>
      <c r="EF2" s="267" t="s">
        <v>493</v>
      </c>
      <c r="EG2" s="242"/>
      <c r="EH2" s="242"/>
      <c r="EI2" s="242"/>
      <c r="EJ2" s="242"/>
      <c r="EK2" s="242"/>
      <c r="EL2" s="242"/>
      <c r="EM2" s="242"/>
      <c r="EN2" s="242"/>
      <c r="EO2" s="477"/>
      <c r="EP2" s="243"/>
      <c r="EQ2" s="243"/>
      <c r="ER2" s="243"/>
      <c r="ES2" s="243"/>
      <c r="ET2" s="243"/>
      <c r="EU2" s="243"/>
      <c r="EV2" s="243"/>
      <c r="EW2" s="243"/>
      <c r="EX2" s="243"/>
      <c r="EY2" s="569"/>
      <c r="EZ2" s="243"/>
      <c r="FA2" s="243"/>
      <c r="FB2" s="243"/>
      <c r="FC2" s="243"/>
      <c r="FD2" s="243"/>
      <c r="FE2" s="243"/>
      <c r="FF2" s="243"/>
      <c r="FG2" s="243"/>
      <c r="FH2" s="243"/>
      <c r="FI2" s="243"/>
      <c r="FJ2" s="244" t="s">
        <v>316</v>
      </c>
      <c r="FK2" s="245"/>
      <c r="FL2" s="245"/>
      <c r="FM2" s="245"/>
      <c r="FN2" s="245"/>
      <c r="FO2" s="245"/>
      <c r="FP2" s="245"/>
      <c r="FQ2" s="245"/>
      <c r="FR2" s="245"/>
      <c r="FS2" s="245"/>
      <c r="FT2" s="245"/>
      <c r="FU2" s="491"/>
      <c r="FV2" s="272"/>
      <c r="FW2" s="272"/>
      <c r="FX2" s="272"/>
      <c r="FY2" s="272"/>
      <c r="FZ2" s="272"/>
      <c r="GA2" s="272"/>
      <c r="GB2" s="272"/>
      <c r="GC2" s="245"/>
      <c r="GD2" s="408"/>
      <c r="GE2" s="408"/>
      <c r="GF2" s="198"/>
      <c r="GG2" s="198"/>
      <c r="GH2" s="198"/>
      <c r="GI2" s="497"/>
      <c r="GJ2" s="246" t="s">
        <v>362</v>
      </c>
      <c r="GK2" s="247"/>
      <c r="GL2" s="247"/>
      <c r="GM2" s="247"/>
      <c r="GN2" s="247"/>
      <c r="GO2" s="247"/>
      <c r="GP2" s="247"/>
      <c r="GQ2" s="247"/>
      <c r="GR2" s="500"/>
      <c r="GS2" s="247"/>
      <c r="GT2" s="247"/>
      <c r="GU2" s="247"/>
      <c r="GV2" s="247"/>
      <c r="GW2" s="247"/>
      <c r="GX2" s="247"/>
      <c r="GY2" s="247"/>
      <c r="GZ2" s="247"/>
      <c r="HA2" s="500"/>
      <c r="HB2" s="247"/>
      <c r="HC2" s="247"/>
      <c r="HD2" s="247"/>
      <c r="HE2" s="247"/>
      <c r="HF2" s="247"/>
      <c r="HG2" s="247"/>
      <c r="HH2" s="247"/>
      <c r="HI2" s="247"/>
      <c r="HJ2" s="500"/>
      <c r="HK2" s="247"/>
      <c r="HL2" s="247"/>
      <c r="HM2" s="247"/>
      <c r="HN2" s="247"/>
      <c r="HO2" s="247"/>
      <c r="HP2" s="247"/>
      <c r="HQ2" s="247"/>
      <c r="HR2" s="247"/>
      <c r="HS2" s="501"/>
      <c r="HT2" s="199"/>
      <c r="HU2" s="199"/>
      <c r="HV2" s="199"/>
      <c r="HW2" s="199"/>
      <c r="HX2" s="199"/>
      <c r="HY2" s="199"/>
      <c r="HZ2" s="199"/>
      <c r="IA2" s="199"/>
      <c r="IB2" s="199"/>
      <c r="IC2" s="199"/>
      <c r="ID2" s="199"/>
    </row>
    <row r="3" spans="2:238" ht="59.4" customHeight="1" x14ac:dyDescent="0.3">
      <c r="B3" s="177" t="s">
        <v>423</v>
      </c>
      <c r="C3" s="419" t="s">
        <v>467</v>
      </c>
      <c r="E3" s="72"/>
      <c r="F3" s="182" t="s">
        <v>342</v>
      </c>
      <c r="G3" s="417">
        <v>1</v>
      </c>
      <c r="I3" s="206" t="s">
        <v>17</v>
      </c>
      <c r="J3" s="550">
        <v>35</v>
      </c>
      <c r="K3" s="206" t="s">
        <v>238</v>
      </c>
      <c r="L3" s="548">
        <v>40</v>
      </c>
      <c r="M3" s="206" t="s">
        <v>508</v>
      </c>
      <c r="N3" s="541">
        <v>30</v>
      </c>
      <c r="O3" s="553" t="s">
        <v>503</v>
      </c>
      <c r="P3" s="541">
        <v>36.5</v>
      </c>
      <c r="Q3" s="535"/>
      <c r="R3" s="109"/>
      <c r="S3" s="252" t="s">
        <v>385</v>
      </c>
      <c r="T3" s="238" t="s">
        <v>405</v>
      </c>
      <c r="U3" s="238" t="s">
        <v>384</v>
      </c>
      <c r="V3" s="449"/>
      <c r="W3" s="204"/>
      <c r="X3" s="202" t="s">
        <v>269</v>
      </c>
      <c r="Y3" s="203"/>
      <c r="Z3" s="203"/>
      <c r="AA3" s="203"/>
      <c r="AB3" s="203"/>
      <c r="AC3" s="203"/>
      <c r="AD3" s="203"/>
      <c r="AE3" s="201"/>
      <c r="AF3" s="238" t="s">
        <v>405</v>
      </c>
      <c r="AG3" s="238" t="s">
        <v>384</v>
      </c>
      <c r="AH3" s="439"/>
      <c r="AI3" s="202" t="s">
        <v>270</v>
      </c>
      <c r="AJ3" s="260"/>
      <c r="AK3" s="203"/>
      <c r="AL3" s="203"/>
      <c r="AM3" s="203"/>
      <c r="AN3" s="203"/>
      <c r="AO3" s="203"/>
      <c r="AP3" s="203"/>
      <c r="AQ3" s="201"/>
      <c r="AR3" s="238" t="s">
        <v>405</v>
      </c>
      <c r="AS3" s="238" t="s">
        <v>384</v>
      </c>
      <c r="AT3" s="439"/>
      <c r="AU3" s="369" t="s">
        <v>271</v>
      </c>
      <c r="AV3" s="260"/>
      <c r="AW3" s="260"/>
      <c r="AX3" s="204"/>
      <c r="AY3" s="204"/>
      <c r="AZ3" s="201"/>
      <c r="BA3" s="201"/>
      <c r="BB3" s="201"/>
      <c r="BC3" s="238" t="s">
        <v>405</v>
      </c>
      <c r="BD3" s="238" t="s">
        <v>384</v>
      </c>
      <c r="BE3" s="401"/>
      <c r="BF3" s="202" t="s">
        <v>272</v>
      </c>
      <c r="BG3" s="203"/>
      <c r="BH3" s="203"/>
      <c r="BI3" s="203"/>
      <c r="BJ3" s="203"/>
      <c r="BK3" s="203"/>
      <c r="BL3" s="203"/>
      <c r="BM3" s="203"/>
      <c r="BN3" s="201"/>
      <c r="BO3" s="238" t="s">
        <v>405</v>
      </c>
      <c r="BP3" s="238" t="s">
        <v>384</v>
      </c>
      <c r="BQ3" s="109"/>
      <c r="BR3" s="439"/>
      <c r="BS3" s="202" t="s">
        <v>273</v>
      </c>
      <c r="BT3" s="203"/>
      <c r="BU3" s="203"/>
      <c r="BV3" s="203"/>
      <c r="BW3" s="203"/>
      <c r="BX3" s="203"/>
      <c r="BY3" s="201"/>
      <c r="BZ3" s="238" t="s">
        <v>405</v>
      </c>
      <c r="CA3" s="238" t="s">
        <v>384</v>
      </c>
      <c r="CB3" s="439"/>
      <c r="CC3" s="202" t="s">
        <v>274</v>
      </c>
      <c r="CD3" s="203"/>
      <c r="CE3" s="203"/>
      <c r="CF3" s="203"/>
      <c r="CG3" s="203"/>
      <c r="CH3" s="203"/>
      <c r="CI3" s="203"/>
      <c r="CJ3" s="203"/>
      <c r="CK3" s="201"/>
      <c r="CL3" s="238" t="s">
        <v>405</v>
      </c>
      <c r="CM3" s="238" t="s">
        <v>384</v>
      </c>
      <c r="CN3" s="109"/>
      <c r="CO3" s="401"/>
      <c r="CP3" s="202" t="s">
        <v>275</v>
      </c>
      <c r="CQ3" s="203"/>
      <c r="CR3" s="203"/>
      <c r="CS3" s="203"/>
      <c r="CT3" s="203"/>
      <c r="CU3" s="203"/>
      <c r="CV3" s="201"/>
      <c r="CW3" s="238" t="s">
        <v>405</v>
      </c>
      <c r="CX3" s="238" t="s">
        <v>384</v>
      </c>
      <c r="CY3" s="439"/>
      <c r="CZ3" s="202" t="s">
        <v>276</v>
      </c>
      <c r="DA3" s="203"/>
      <c r="DB3" s="203"/>
      <c r="DC3" s="203"/>
      <c r="DD3" s="203"/>
      <c r="DE3" s="203"/>
      <c r="DF3" s="201"/>
      <c r="DG3" s="238" t="s">
        <v>405</v>
      </c>
      <c r="DH3" s="238" t="s">
        <v>384</v>
      </c>
      <c r="DI3" s="439"/>
      <c r="DJ3" s="202" t="s">
        <v>277</v>
      </c>
      <c r="DK3" s="203"/>
      <c r="DL3" s="203"/>
      <c r="DM3" s="203"/>
      <c r="DN3" s="203"/>
      <c r="DO3" s="203"/>
      <c r="DP3" s="201"/>
      <c r="DQ3" s="238" t="s">
        <v>405</v>
      </c>
      <c r="DR3" s="238" t="s">
        <v>384</v>
      </c>
      <c r="DS3" s="439"/>
      <c r="DT3" s="202" t="s">
        <v>278</v>
      </c>
      <c r="DU3" s="203"/>
      <c r="DV3" s="203"/>
      <c r="DW3" s="203"/>
      <c r="DX3" s="203"/>
      <c r="DY3" s="203"/>
      <c r="DZ3" s="203"/>
      <c r="EA3" s="203"/>
      <c r="EB3" s="201"/>
      <c r="EC3" s="238" t="s">
        <v>405</v>
      </c>
      <c r="ED3" s="238" t="s">
        <v>384</v>
      </c>
      <c r="EE3" s="472"/>
      <c r="EF3" s="205" t="s">
        <v>279</v>
      </c>
      <c r="EG3" s="203"/>
      <c r="EH3" s="203"/>
      <c r="EI3" s="203"/>
      <c r="EJ3" s="203"/>
      <c r="EK3" s="203"/>
      <c r="EL3" s="201"/>
      <c r="EM3" s="238" t="s">
        <v>405</v>
      </c>
      <c r="EN3" s="238" t="s">
        <v>384</v>
      </c>
      <c r="EO3" s="439"/>
      <c r="EP3" s="205" t="s">
        <v>350</v>
      </c>
      <c r="EQ3" s="203"/>
      <c r="ER3" s="203"/>
      <c r="ES3" s="203"/>
      <c r="ET3" s="203"/>
      <c r="EU3" s="203"/>
      <c r="EV3" s="201"/>
      <c r="EW3" s="238" t="s">
        <v>405</v>
      </c>
      <c r="EX3" s="238" t="s">
        <v>384</v>
      </c>
      <c r="EY3" s="401"/>
      <c r="EZ3" s="205" t="s">
        <v>280</v>
      </c>
      <c r="FA3" s="203"/>
      <c r="FB3" s="203"/>
      <c r="FC3" s="203"/>
      <c r="FD3" s="203"/>
      <c r="FE3" s="203"/>
      <c r="FF3" s="201"/>
      <c r="FG3" s="238" t="s">
        <v>405</v>
      </c>
      <c r="FH3" s="238" t="s">
        <v>384</v>
      </c>
      <c r="FI3" s="439"/>
      <c r="FJ3" s="202" t="s">
        <v>352</v>
      </c>
      <c r="FK3" s="260"/>
      <c r="FL3" s="260"/>
      <c r="FM3" s="260"/>
      <c r="FN3" s="260"/>
      <c r="FO3" s="260"/>
      <c r="FP3" s="260"/>
      <c r="FQ3" s="260"/>
      <c r="FR3" s="204"/>
      <c r="FS3" s="238" t="s">
        <v>451</v>
      </c>
      <c r="FT3" s="238" t="s">
        <v>384</v>
      </c>
      <c r="FU3" s="439"/>
      <c r="FV3" s="202" t="s">
        <v>366</v>
      </c>
      <c r="FW3" s="260"/>
      <c r="FX3" s="260"/>
      <c r="FY3" s="260"/>
      <c r="FZ3" s="260"/>
      <c r="GA3" s="260"/>
      <c r="GB3" s="260"/>
      <c r="GC3" s="409"/>
      <c r="GD3" s="102"/>
      <c r="GE3" s="102"/>
      <c r="GF3" s="204"/>
      <c r="GG3" s="238" t="s">
        <v>451</v>
      </c>
      <c r="GH3" s="238" t="s">
        <v>384</v>
      </c>
      <c r="GI3" s="498"/>
      <c r="GJ3" s="202" t="s">
        <v>314</v>
      </c>
      <c r="GK3" s="260"/>
      <c r="GL3" s="260"/>
      <c r="GM3" s="260"/>
      <c r="GN3" s="260"/>
      <c r="GO3" s="204"/>
      <c r="GP3" s="238" t="s">
        <v>405</v>
      </c>
      <c r="GQ3" s="238" t="s">
        <v>384</v>
      </c>
      <c r="GR3" s="439"/>
      <c r="GS3" s="202" t="s">
        <v>315</v>
      </c>
      <c r="GT3" s="260"/>
      <c r="GU3" s="260"/>
      <c r="GV3" s="260"/>
      <c r="GW3" s="260"/>
      <c r="GX3" s="204"/>
      <c r="GY3" s="238" t="s">
        <v>405</v>
      </c>
      <c r="GZ3" s="238" t="s">
        <v>384</v>
      </c>
      <c r="HA3" s="439"/>
      <c r="HB3" s="202" t="s">
        <v>346</v>
      </c>
      <c r="HC3" s="260"/>
      <c r="HD3" s="260"/>
      <c r="HE3" s="260"/>
      <c r="HF3" s="260"/>
      <c r="HG3" s="204"/>
      <c r="HH3" s="238" t="s">
        <v>405</v>
      </c>
      <c r="HI3" s="238" t="s">
        <v>384</v>
      </c>
      <c r="HJ3" s="439"/>
      <c r="HK3" s="202" t="s">
        <v>510</v>
      </c>
      <c r="HL3" s="260"/>
      <c r="HM3" s="260"/>
      <c r="HN3" s="260"/>
      <c r="HO3" s="260"/>
      <c r="HP3" s="204"/>
      <c r="HQ3" s="238" t="s">
        <v>405</v>
      </c>
      <c r="HR3" s="238" t="s">
        <v>384</v>
      </c>
      <c r="HS3" s="439"/>
      <c r="HT3" s="199"/>
      <c r="HU3" s="199"/>
      <c r="HV3" s="199"/>
      <c r="HW3" s="199"/>
      <c r="HX3" s="199"/>
      <c r="HY3" s="199"/>
      <c r="HZ3" s="199"/>
      <c r="IA3" s="199"/>
      <c r="IB3" s="199"/>
      <c r="IC3" s="199"/>
      <c r="ID3" s="199"/>
    </row>
    <row r="4" spans="2:238" ht="43.2" x14ac:dyDescent="0.3">
      <c r="B4" s="179" t="s">
        <v>424</v>
      </c>
      <c r="C4" s="420" t="s">
        <v>468</v>
      </c>
      <c r="E4" s="72"/>
      <c r="F4" s="556" t="s">
        <v>343</v>
      </c>
      <c r="G4" s="418">
        <v>1</v>
      </c>
      <c r="I4" s="209" t="s">
        <v>143</v>
      </c>
      <c r="J4" s="549">
        <v>50</v>
      </c>
      <c r="K4" s="209" t="s">
        <v>239</v>
      </c>
      <c r="L4" s="542">
        <v>30</v>
      </c>
      <c r="M4" s="209" t="s">
        <v>509</v>
      </c>
      <c r="N4" s="542">
        <v>30</v>
      </c>
      <c r="O4" s="554" t="s">
        <v>504</v>
      </c>
      <c r="P4" s="542">
        <v>230</v>
      </c>
      <c r="Q4" s="536" t="s">
        <v>373</v>
      </c>
      <c r="R4" s="103"/>
      <c r="S4" s="206" t="s">
        <v>109</v>
      </c>
      <c r="T4" s="207">
        <v>2500</v>
      </c>
      <c r="U4" s="207">
        <v>50</v>
      </c>
      <c r="W4" s="207"/>
      <c r="X4" s="206" t="s">
        <v>154</v>
      </c>
      <c r="Y4" s="207"/>
      <c r="Z4" s="207"/>
      <c r="AA4" s="207"/>
      <c r="AB4" s="207"/>
      <c r="AC4" s="207"/>
      <c r="AD4" s="207"/>
      <c r="AE4" s="208" t="s">
        <v>412</v>
      </c>
      <c r="AF4" s="217">
        <v>1000</v>
      </c>
      <c r="AG4" s="386">
        <v>530</v>
      </c>
      <c r="AI4" s="206" t="s">
        <v>155</v>
      </c>
      <c r="AJ4" s="207"/>
      <c r="AK4" s="207"/>
      <c r="AL4" s="207"/>
      <c r="AM4" s="207"/>
      <c r="AN4" s="207"/>
      <c r="AO4" s="207"/>
      <c r="AP4" s="207"/>
      <c r="AQ4" s="208" t="s">
        <v>412</v>
      </c>
      <c r="AR4" s="217">
        <v>5000</v>
      </c>
      <c r="AS4" s="386">
        <v>950</v>
      </c>
      <c r="AU4" s="270" t="s">
        <v>281</v>
      </c>
      <c r="AV4" s="207"/>
      <c r="AW4" s="207"/>
      <c r="AX4" s="207"/>
      <c r="AY4" s="207"/>
      <c r="AZ4" s="207"/>
      <c r="BA4" s="207"/>
      <c r="BB4" s="208" t="s">
        <v>412</v>
      </c>
      <c r="BC4" s="217" t="s">
        <v>416</v>
      </c>
      <c r="BD4" s="217" t="s">
        <v>416</v>
      </c>
      <c r="BF4" s="206" t="s">
        <v>110</v>
      </c>
      <c r="BG4" s="207"/>
      <c r="BH4" s="207"/>
      <c r="BI4" s="207"/>
      <c r="BJ4" s="207"/>
      <c r="BK4" s="207"/>
      <c r="BL4" s="207"/>
      <c r="BM4" s="207"/>
      <c r="BN4" s="208" t="s">
        <v>429</v>
      </c>
      <c r="BO4" s="217">
        <v>10000</v>
      </c>
      <c r="BP4" s="217">
        <v>525</v>
      </c>
      <c r="BS4" s="206" t="s">
        <v>110</v>
      </c>
      <c r="BT4" s="207"/>
      <c r="BU4" s="207"/>
      <c r="BV4" s="207"/>
      <c r="BW4" s="207"/>
      <c r="BX4" s="207"/>
      <c r="BY4" s="208" t="s">
        <v>429</v>
      </c>
      <c r="BZ4" s="217">
        <v>10000</v>
      </c>
      <c r="CA4" s="217">
        <v>525</v>
      </c>
      <c r="CC4" s="206" t="s">
        <v>111</v>
      </c>
      <c r="CD4" s="207"/>
      <c r="CE4" s="207"/>
      <c r="CF4" s="207"/>
      <c r="CG4" s="207"/>
      <c r="CH4" s="207"/>
      <c r="CI4" s="207"/>
      <c r="CJ4" s="207"/>
      <c r="CK4" s="208" t="s">
        <v>429</v>
      </c>
      <c r="CL4" s="217">
        <v>0</v>
      </c>
      <c r="CM4" s="217">
        <v>525</v>
      </c>
      <c r="CP4" s="206" t="s">
        <v>111</v>
      </c>
      <c r="CQ4" s="207"/>
      <c r="CR4" s="207"/>
      <c r="CS4" s="207"/>
      <c r="CT4" s="207"/>
      <c r="CU4" s="207"/>
      <c r="CV4" s="208" t="s">
        <v>429</v>
      </c>
      <c r="CW4" s="217">
        <v>0</v>
      </c>
      <c r="CX4" s="217">
        <v>525</v>
      </c>
      <c r="CZ4" s="206" t="s">
        <v>105</v>
      </c>
      <c r="DA4" s="207"/>
      <c r="DB4" s="207"/>
      <c r="DC4" s="207"/>
      <c r="DD4" s="207"/>
      <c r="DE4" s="207"/>
      <c r="DF4" s="208" t="s">
        <v>429</v>
      </c>
      <c r="DG4" s="217">
        <v>7500</v>
      </c>
      <c r="DH4" s="217">
        <v>525</v>
      </c>
      <c r="DJ4" s="206" t="s">
        <v>106</v>
      </c>
      <c r="DK4" s="207"/>
      <c r="DL4" s="207"/>
      <c r="DM4" s="207"/>
      <c r="DN4" s="207"/>
      <c r="DO4" s="207"/>
      <c r="DP4" s="208" t="s">
        <v>429</v>
      </c>
      <c r="DQ4" s="217">
        <v>-5500</v>
      </c>
      <c r="DR4" s="217">
        <v>525</v>
      </c>
      <c r="DT4" s="206" t="s">
        <v>353</v>
      </c>
      <c r="DU4" s="207"/>
      <c r="DV4" s="207"/>
      <c r="DW4" s="207"/>
      <c r="DX4" s="207"/>
      <c r="DY4" s="207"/>
      <c r="DZ4" s="207"/>
      <c r="EA4" s="207"/>
      <c r="EB4" s="208" t="s">
        <v>429</v>
      </c>
      <c r="EC4" s="217">
        <v>10000</v>
      </c>
      <c r="ED4" s="217">
        <v>525</v>
      </c>
      <c r="EF4" s="206" t="s">
        <v>30</v>
      </c>
      <c r="EG4" s="207"/>
      <c r="EH4" s="207"/>
      <c r="EI4" s="207"/>
      <c r="EJ4" s="207"/>
      <c r="EK4" s="207"/>
      <c r="EL4" s="206" t="s">
        <v>109</v>
      </c>
      <c r="EM4" s="217">
        <v>2500</v>
      </c>
      <c r="EN4" s="217">
        <v>50</v>
      </c>
      <c r="EP4" s="206" t="s">
        <v>30</v>
      </c>
      <c r="EQ4" s="207"/>
      <c r="ER4" s="207"/>
      <c r="ES4" s="207"/>
      <c r="ET4" s="207"/>
      <c r="EU4" s="207"/>
      <c r="EV4" s="206" t="s">
        <v>360</v>
      </c>
      <c r="EW4" s="217">
        <v>0</v>
      </c>
      <c r="EX4" s="217">
        <v>690</v>
      </c>
      <c r="EY4" s="4"/>
      <c r="EZ4" s="206" t="s">
        <v>317</v>
      </c>
      <c r="FA4" s="207"/>
      <c r="FB4" s="207"/>
      <c r="FC4" s="207"/>
      <c r="FD4" s="207"/>
      <c r="FE4" s="207"/>
      <c r="FF4" s="206" t="s">
        <v>109</v>
      </c>
      <c r="FG4" s="217">
        <v>0</v>
      </c>
      <c r="FH4" s="586">
        <v>0</v>
      </c>
      <c r="FI4" s="437"/>
      <c r="FJ4" s="206" t="s">
        <v>31</v>
      </c>
      <c r="FK4" s="207"/>
      <c r="FL4" s="207"/>
      <c r="FM4" s="207"/>
      <c r="FN4" s="207"/>
      <c r="FO4" s="207"/>
      <c r="FP4" s="207"/>
      <c r="FQ4" s="207"/>
      <c r="FR4" s="207" t="s">
        <v>430</v>
      </c>
      <c r="FS4" s="217">
        <v>0</v>
      </c>
      <c r="FT4" s="403">
        <v>600</v>
      </c>
      <c r="FU4" s="492"/>
      <c r="FV4" s="210" t="s">
        <v>31</v>
      </c>
      <c r="FW4" s="210"/>
      <c r="FX4" s="210"/>
      <c r="FY4" s="210"/>
      <c r="FZ4" s="210"/>
      <c r="GA4" s="210"/>
      <c r="GB4" s="210"/>
      <c r="GC4" s="210"/>
      <c r="GF4" s="207" t="s">
        <v>462</v>
      </c>
      <c r="GG4" s="217">
        <v>0</v>
      </c>
      <c r="GH4" s="403">
        <v>785</v>
      </c>
      <c r="GI4" s="499"/>
      <c r="GJ4" s="206" t="s">
        <v>361</v>
      </c>
      <c r="GK4" s="207"/>
      <c r="GL4" s="207"/>
      <c r="GM4" s="207"/>
      <c r="GN4" s="207"/>
      <c r="GO4" s="206" t="s">
        <v>361</v>
      </c>
      <c r="GP4" s="217">
        <v>0</v>
      </c>
      <c r="GQ4" s="217">
        <v>690</v>
      </c>
      <c r="GS4" s="206" t="s">
        <v>359</v>
      </c>
      <c r="GT4" s="207"/>
      <c r="GU4" s="207"/>
      <c r="GV4" s="207"/>
      <c r="GW4" s="207"/>
      <c r="GX4" s="206" t="s">
        <v>359</v>
      </c>
      <c r="GY4" s="217">
        <v>43300</v>
      </c>
      <c r="GZ4" s="217">
        <v>304</v>
      </c>
      <c r="HB4" s="206" t="s">
        <v>358</v>
      </c>
      <c r="HC4" s="207"/>
      <c r="HD4" s="207"/>
      <c r="HE4" s="207"/>
      <c r="HF4" s="207"/>
      <c r="HG4" s="206" t="s">
        <v>358</v>
      </c>
      <c r="HH4" s="217">
        <v>100000</v>
      </c>
      <c r="HI4" s="217">
        <v>328</v>
      </c>
      <c r="HK4" s="206" t="s">
        <v>363</v>
      </c>
      <c r="HL4" s="207"/>
      <c r="HM4" s="207"/>
      <c r="HN4" s="207"/>
      <c r="HO4" s="207"/>
      <c r="HP4" s="206" t="s">
        <v>363</v>
      </c>
      <c r="HQ4" s="217">
        <v>0</v>
      </c>
      <c r="HR4" s="217">
        <v>690</v>
      </c>
      <c r="HS4" s="492"/>
      <c r="HT4" s="199"/>
      <c r="HU4" s="199"/>
      <c r="HV4" s="199"/>
      <c r="HW4" s="199"/>
      <c r="HX4" s="199"/>
      <c r="HY4" s="199"/>
      <c r="HZ4" s="199"/>
      <c r="IA4" s="199"/>
      <c r="IB4" s="199"/>
      <c r="IC4" s="199"/>
      <c r="ID4" s="199"/>
    </row>
    <row r="5" spans="2:238" ht="57.6" x14ac:dyDescent="0.3">
      <c r="B5" s="424" t="s">
        <v>476</v>
      </c>
      <c r="C5" s="421" t="s">
        <v>466</v>
      </c>
      <c r="E5" s="72"/>
      <c r="F5" s="556" t="s">
        <v>364</v>
      </c>
      <c r="G5" s="418">
        <v>1</v>
      </c>
      <c r="I5" s="209" t="s">
        <v>232</v>
      </c>
      <c r="J5" s="549">
        <v>40</v>
      </c>
      <c r="K5" s="209" t="s">
        <v>241</v>
      </c>
      <c r="L5" s="542">
        <v>60</v>
      </c>
      <c r="M5" s="209" t="s">
        <v>251</v>
      </c>
      <c r="N5" s="542">
        <v>80</v>
      </c>
      <c r="O5" s="554" t="s">
        <v>505</v>
      </c>
      <c r="P5" s="542">
        <v>60</v>
      </c>
      <c r="Q5" s="537" t="s">
        <v>374</v>
      </c>
      <c r="R5" s="72"/>
      <c r="S5" s="209" t="s">
        <v>349</v>
      </c>
      <c r="T5" s="210">
        <v>10000</v>
      </c>
      <c r="U5" s="210">
        <v>160</v>
      </c>
      <c r="W5" s="210"/>
      <c r="X5" s="209" t="s">
        <v>383</v>
      </c>
      <c r="Y5" s="210"/>
      <c r="Z5" s="210"/>
      <c r="AA5" s="210"/>
      <c r="AB5" s="210"/>
      <c r="AC5" s="210"/>
      <c r="AD5" s="210"/>
      <c r="AE5" s="211" t="s">
        <v>410</v>
      </c>
      <c r="AF5" s="230">
        <v>3000</v>
      </c>
      <c r="AG5" s="387">
        <v>195</v>
      </c>
      <c r="AI5" s="209" t="s">
        <v>383</v>
      </c>
      <c r="AJ5" s="210"/>
      <c r="AK5" s="210"/>
      <c r="AL5" s="210"/>
      <c r="AM5" s="210"/>
      <c r="AN5" s="210"/>
      <c r="AO5" s="210"/>
      <c r="AP5" s="210"/>
      <c r="AQ5" s="211" t="s">
        <v>410</v>
      </c>
      <c r="AR5" s="230">
        <v>3000</v>
      </c>
      <c r="AS5" s="387">
        <v>195</v>
      </c>
      <c r="AU5" s="271" t="s">
        <v>383</v>
      </c>
      <c r="AV5" s="210"/>
      <c r="AW5" s="210"/>
      <c r="AX5" s="210"/>
      <c r="AY5" s="210"/>
      <c r="AZ5" s="210"/>
      <c r="BA5" s="210"/>
      <c r="BB5" s="211" t="s">
        <v>410</v>
      </c>
      <c r="BC5" s="230" t="s">
        <v>416</v>
      </c>
      <c r="BD5" s="387" t="s">
        <v>416</v>
      </c>
      <c r="BF5" s="100"/>
      <c r="BG5" s="210"/>
      <c r="BH5" s="210"/>
      <c r="BI5" s="210"/>
      <c r="BJ5" s="210"/>
      <c r="BK5" s="210"/>
      <c r="BL5" s="210"/>
      <c r="BM5" s="210"/>
      <c r="BN5" s="211" t="s">
        <v>417</v>
      </c>
      <c r="BO5" s="230">
        <v>-109000</v>
      </c>
      <c r="BP5" s="387">
        <v>69860</v>
      </c>
      <c r="BS5" s="209" t="s">
        <v>107</v>
      </c>
      <c r="BT5" s="210"/>
      <c r="BU5" s="210"/>
      <c r="BV5" s="210"/>
      <c r="BW5" s="210"/>
      <c r="BX5" s="210"/>
      <c r="BY5" s="211" t="s">
        <v>417</v>
      </c>
      <c r="BZ5" s="230">
        <v>-109000</v>
      </c>
      <c r="CA5" s="387">
        <v>69860</v>
      </c>
      <c r="CC5" s="209" t="s">
        <v>107</v>
      </c>
      <c r="CD5" s="210"/>
      <c r="CE5" s="210"/>
      <c r="CF5" s="210"/>
      <c r="CG5" s="210"/>
      <c r="CH5" s="210"/>
      <c r="CI5" s="210"/>
      <c r="CJ5" s="210"/>
      <c r="CK5" s="211" t="s">
        <v>417</v>
      </c>
      <c r="CL5" s="230">
        <v>-134000</v>
      </c>
      <c r="CM5" s="387">
        <v>69860</v>
      </c>
      <c r="CP5" s="209" t="s">
        <v>107</v>
      </c>
      <c r="CQ5" s="210"/>
      <c r="CR5" s="210"/>
      <c r="CS5" s="210"/>
      <c r="CT5" s="210"/>
      <c r="CU5" s="210"/>
      <c r="CV5" s="211" t="s">
        <v>417</v>
      </c>
      <c r="CW5" s="230">
        <v>-134000</v>
      </c>
      <c r="CX5" s="387">
        <v>69860</v>
      </c>
      <c r="CZ5" s="209" t="s">
        <v>107</v>
      </c>
      <c r="DA5" s="210"/>
      <c r="DB5" s="210"/>
      <c r="DC5" s="210"/>
      <c r="DD5" s="210"/>
      <c r="DE5" s="210"/>
      <c r="DF5" s="211" t="s">
        <v>417</v>
      </c>
      <c r="DG5" s="230">
        <v>-127000</v>
      </c>
      <c r="DH5" s="387">
        <v>69860</v>
      </c>
      <c r="DJ5" s="209" t="s">
        <v>107</v>
      </c>
      <c r="DK5" s="210"/>
      <c r="DL5" s="210"/>
      <c r="DM5" s="210"/>
      <c r="DN5" s="210"/>
      <c r="DO5" s="210"/>
      <c r="DP5" s="211" t="s">
        <v>417</v>
      </c>
      <c r="DQ5" s="230">
        <v>-139000</v>
      </c>
      <c r="DR5" s="387">
        <v>69860</v>
      </c>
      <c r="DT5" s="209" t="s">
        <v>107</v>
      </c>
      <c r="DU5" s="210"/>
      <c r="DV5" s="210"/>
      <c r="DW5" s="210"/>
      <c r="DX5" s="210"/>
      <c r="DY5" s="210"/>
      <c r="DZ5" s="210"/>
      <c r="EA5" s="210"/>
      <c r="EB5" s="211" t="s">
        <v>417</v>
      </c>
      <c r="EC5" s="230">
        <v>-109000</v>
      </c>
      <c r="ED5" s="387">
        <v>75860</v>
      </c>
      <c r="EF5" s="209" t="s">
        <v>109</v>
      </c>
      <c r="EG5" s="210"/>
      <c r="EH5" s="210"/>
      <c r="EI5" s="210"/>
      <c r="EJ5" s="210"/>
      <c r="EK5" s="210"/>
      <c r="EL5" s="209" t="s">
        <v>349</v>
      </c>
      <c r="EM5" s="230">
        <v>10000</v>
      </c>
      <c r="EN5" s="387">
        <v>160</v>
      </c>
      <c r="EP5" s="209" t="s">
        <v>6</v>
      </c>
      <c r="EQ5" s="210"/>
      <c r="ER5" s="210"/>
      <c r="ES5" s="210"/>
      <c r="ET5" s="210"/>
      <c r="EU5" s="210"/>
      <c r="EV5" s="209" t="s">
        <v>349</v>
      </c>
      <c r="EW5" s="230">
        <v>10000</v>
      </c>
      <c r="EX5" s="387">
        <v>160</v>
      </c>
      <c r="EY5" s="4"/>
      <c r="EZ5" s="209" t="s">
        <v>109</v>
      </c>
      <c r="FA5" s="210"/>
      <c r="FB5" s="210"/>
      <c r="FC5" s="210"/>
      <c r="FD5" s="210"/>
      <c r="FE5" s="210"/>
      <c r="FF5" s="209" t="s">
        <v>349</v>
      </c>
      <c r="FG5" s="230">
        <v>0</v>
      </c>
      <c r="FH5" s="587">
        <v>0</v>
      </c>
      <c r="FI5" s="437"/>
      <c r="FJ5" s="209" t="s">
        <v>283</v>
      </c>
      <c r="FK5" s="210"/>
      <c r="FL5" s="210"/>
      <c r="FM5" s="210"/>
      <c r="FN5" s="210"/>
      <c r="FO5" s="210"/>
      <c r="FP5" s="210"/>
      <c r="FQ5" s="210"/>
      <c r="FR5" s="72" t="s">
        <v>450</v>
      </c>
      <c r="FS5" s="72">
        <v>1335</v>
      </c>
      <c r="FT5" s="72">
        <v>3.89</v>
      </c>
      <c r="FU5" s="492"/>
      <c r="FV5" s="210" t="s">
        <v>107</v>
      </c>
      <c r="FW5" s="210"/>
      <c r="FX5" s="210"/>
      <c r="FY5" s="210"/>
      <c r="FZ5" s="210"/>
      <c r="GA5" s="210"/>
      <c r="GB5" s="210"/>
      <c r="GC5" s="210"/>
      <c r="GF5" s="72" t="s">
        <v>450</v>
      </c>
      <c r="GG5" s="72">
        <v>1335</v>
      </c>
      <c r="GH5" s="72">
        <v>3.89</v>
      </c>
      <c r="GI5" s="499"/>
      <c r="GJ5" s="209" t="s">
        <v>349</v>
      </c>
      <c r="GK5" s="210"/>
      <c r="GL5" s="210"/>
      <c r="GM5" s="210"/>
      <c r="GN5" s="210"/>
      <c r="GO5" s="209" t="s">
        <v>349</v>
      </c>
      <c r="GP5" s="230">
        <v>10000</v>
      </c>
      <c r="GQ5" s="387">
        <v>160</v>
      </c>
      <c r="GS5" s="209" t="s">
        <v>349</v>
      </c>
      <c r="GT5" s="210"/>
      <c r="GU5" s="210"/>
      <c r="GV5" s="210"/>
      <c r="GW5" s="210"/>
      <c r="GX5" s="209" t="s">
        <v>349</v>
      </c>
      <c r="GY5" s="230">
        <v>10000</v>
      </c>
      <c r="GZ5" s="387">
        <v>160</v>
      </c>
      <c r="HB5" s="209" t="s">
        <v>349</v>
      </c>
      <c r="HC5" s="210"/>
      <c r="HD5" s="210"/>
      <c r="HE5" s="210"/>
      <c r="HF5" s="210"/>
      <c r="HG5" s="209" t="s">
        <v>349</v>
      </c>
      <c r="HH5" s="230">
        <v>10000</v>
      </c>
      <c r="HI5" s="387">
        <v>160</v>
      </c>
      <c r="HK5" s="209" t="s">
        <v>349</v>
      </c>
      <c r="HL5" s="210"/>
      <c r="HM5" s="210"/>
      <c r="HN5" s="210"/>
      <c r="HO5" s="210"/>
      <c r="HP5" s="209" t="s">
        <v>349</v>
      </c>
      <c r="HQ5" s="230">
        <v>10000</v>
      </c>
      <c r="HR5" s="387">
        <v>160</v>
      </c>
      <c r="HS5" s="492"/>
      <c r="HT5" s="199"/>
      <c r="HU5" s="199"/>
      <c r="HV5" s="199"/>
      <c r="HW5" s="199"/>
      <c r="HX5" s="199"/>
      <c r="HY5" s="199"/>
      <c r="HZ5" s="199"/>
      <c r="IA5" s="199"/>
      <c r="IB5" s="199"/>
      <c r="IC5" s="199"/>
      <c r="ID5" s="199"/>
    </row>
    <row r="6" spans="2:238" ht="41.4" customHeight="1" x14ac:dyDescent="0.3">
      <c r="C6" s="422" t="s">
        <v>465</v>
      </c>
      <c r="E6" s="72"/>
      <c r="F6" s="556" t="s">
        <v>354</v>
      </c>
      <c r="G6" s="418">
        <v>1</v>
      </c>
      <c r="I6" s="209" t="s">
        <v>502</v>
      </c>
      <c r="J6" s="549">
        <v>40</v>
      </c>
      <c r="K6" s="209" t="s">
        <v>242</v>
      </c>
      <c r="L6" s="542">
        <v>40</v>
      </c>
      <c r="M6" s="209" t="s">
        <v>253</v>
      </c>
      <c r="N6" s="542">
        <v>20</v>
      </c>
      <c r="O6" s="554" t="s">
        <v>506</v>
      </c>
      <c r="P6" s="542">
        <v>1300</v>
      </c>
      <c r="Q6" s="537" t="s">
        <v>375</v>
      </c>
      <c r="R6" s="72"/>
      <c r="S6" s="119"/>
      <c r="T6" s="118"/>
      <c r="U6" s="118"/>
      <c r="V6" s="450"/>
      <c r="W6" s="118"/>
      <c r="X6" s="209" t="s">
        <v>31</v>
      </c>
      <c r="Y6" s="210"/>
      <c r="Z6" s="210"/>
      <c r="AA6" s="210"/>
      <c r="AB6" s="210"/>
      <c r="AC6" s="210"/>
      <c r="AD6" s="210"/>
      <c r="AE6" s="210" t="s">
        <v>411</v>
      </c>
      <c r="AF6" s="230">
        <v>0</v>
      </c>
      <c r="AG6" s="387">
        <v>600</v>
      </c>
      <c r="AI6" s="209" t="s">
        <v>31</v>
      </c>
      <c r="AJ6" s="210"/>
      <c r="AK6" s="210"/>
      <c r="AL6" s="210"/>
      <c r="AM6" s="210"/>
      <c r="AN6" s="210"/>
      <c r="AO6" s="210"/>
      <c r="AP6" s="210"/>
      <c r="AQ6" s="210" t="s">
        <v>411</v>
      </c>
      <c r="AR6" s="230">
        <v>0</v>
      </c>
      <c r="AS6" s="387">
        <v>600</v>
      </c>
      <c r="AU6" s="209" t="s">
        <v>31</v>
      </c>
      <c r="AV6" s="210"/>
      <c r="AW6" s="210"/>
      <c r="AX6" s="210"/>
      <c r="AY6" s="210"/>
      <c r="AZ6" s="210"/>
      <c r="BA6" s="210"/>
      <c r="BB6" s="210" t="s">
        <v>411</v>
      </c>
      <c r="BC6" s="230" t="s">
        <v>416</v>
      </c>
      <c r="BD6" s="387" t="s">
        <v>416</v>
      </c>
      <c r="BF6" s="209" t="s">
        <v>383</v>
      </c>
      <c r="BG6" s="210"/>
      <c r="BH6" s="210"/>
      <c r="BI6" s="210"/>
      <c r="BJ6" s="210"/>
      <c r="BK6" s="210"/>
      <c r="BL6" s="210"/>
      <c r="BM6" s="210"/>
      <c r="BN6" s="211" t="s">
        <v>410</v>
      </c>
      <c r="BO6" s="230">
        <v>3000</v>
      </c>
      <c r="BP6" s="387">
        <v>195</v>
      </c>
      <c r="BS6" s="209" t="s">
        <v>104</v>
      </c>
      <c r="BT6" s="210"/>
      <c r="BU6" s="210"/>
      <c r="BV6" s="210"/>
      <c r="BW6" s="210"/>
      <c r="BX6" s="210"/>
      <c r="BY6" s="211" t="s">
        <v>410</v>
      </c>
      <c r="BZ6" s="230">
        <v>3000</v>
      </c>
      <c r="CA6" s="387">
        <v>195</v>
      </c>
      <c r="CC6" s="209"/>
      <c r="CD6" s="210"/>
      <c r="CE6" s="210"/>
      <c r="CF6" s="210"/>
      <c r="CG6" s="210"/>
      <c r="CH6" s="210"/>
      <c r="CI6" s="210"/>
      <c r="CJ6" s="210"/>
      <c r="CK6" s="211" t="s">
        <v>410</v>
      </c>
      <c r="CL6" s="230">
        <v>3000</v>
      </c>
      <c r="CM6" s="387">
        <v>195</v>
      </c>
      <c r="CP6" s="209" t="s">
        <v>104</v>
      </c>
      <c r="CQ6" s="210"/>
      <c r="CR6" s="210"/>
      <c r="CS6" s="210"/>
      <c r="CT6" s="210"/>
      <c r="CU6" s="210"/>
      <c r="CV6" s="211" t="s">
        <v>410</v>
      </c>
      <c r="CW6" s="230">
        <v>3000</v>
      </c>
      <c r="CX6" s="387">
        <v>195</v>
      </c>
      <c r="CZ6" s="209" t="s">
        <v>104</v>
      </c>
      <c r="DA6" s="210"/>
      <c r="DB6" s="210"/>
      <c r="DC6" s="210"/>
      <c r="DD6" s="210"/>
      <c r="DE6" s="210"/>
      <c r="DF6" s="211" t="s">
        <v>410</v>
      </c>
      <c r="DG6" s="230">
        <v>3000</v>
      </c>
      <c r="DH6" s="387">
        <v>195</v>
      </c>
      <c r="DJ6" s="209" t="s">
        <v>104</v>
      </c>
      <c r="DK6" s="210"/>
      <c r="DL6" s="210"/>
      <c r="DM6" s="210"/>
      <c r="DN6" s="210"/>
      <c r="DO6" s="210"/>
      <c r="DP6" s="211" t="s">
        <v>410</v>
      </c>
      <c r="DQ6" s="230">
        <v>3000</v>
      </c>
      <c r="DR6" s="387">
        <v>195</v>
      </c>
      <c r="DT6" s="209" t="s">
        <v>31</v>
      </c>
      <c r="DU6" s="210"/>
      <c r="DV6" s="210"/>
      <c r="DW6" s="210"/>
      <c r="DX6" s="210"/>
      <c r="DY6" s="210"/>
      <c r="DZ6" s="210"/>
      <c r="EA6" s="210"/>
      <c r="EB6" s="211" t="s">
        <v>410</v>
      </c>
      <c r="EC6" s="230">
        <v>3000</v>
      </c>
      <c r="ED6" s="387">
        <v>195</v>
      </c>
      <c r="EF6" s="209" t="s">
        <v>349</v>
      </c>
      <c r="EG6" s="210"/>
      <c r="EH6" s="210"/>
      <c r="EI6" s="210"/>
      <c r="EJ6" s="210"/>
      <c r="EK6" s="210"/>
      <c r="EL6" s="206" t="s">
        <v>30</v>
      </c>
      <c r="EM6" s="230">
        <v>4260</v>
      </c>
      <c r="EN6" s="387">
        <v>235</v>
      </c>
      <c r="EP6" s="209" t="s">
        <v>349</v>
      </c>
      <c r="EQ6" s="210"/>
      <c r="ER6" s="210"/>
      <c r="ES6" s="210"/>
      <c r="ET6" s="210"/>
      <c r="EU6" s="210"/>
      <c r="EV6" s="206" t="s">
        <v>30</v>
      </c>
      <c r="EW6" s="230">
        <v>4260</v>
      </c>
      <c r="EX6" s="387">
        <v>235</v>
      </c>
      <c r="EY6" s="4"/>
      <c r="EZ6" s="209"/>
      <c r="FA6" s="210"/>
      <c r="FB6" s="210"/>
      <c r="FC6" s="210"/>
      <c r="FD6" s="210"/>
      <c r="FE6" s="210"/>
      <c r="FF6" s="585" t="s">
        <v>516</v>
      </c>
      <c r="FG6" s="593">
        <v>4260</v>
      </c>
      <c r="FH6" s="594">
        <v>10000</v>
      </c>
      <c r="FI6" s="437"/>
      <c r="FJ6" s="209" t="s">
        <v>109</v>
      </c>
      <c r="FK6" s="210"/>
      <c r="FL6" s="210"/>
      <c r="FM6" s="210"/>
      <c r="FN6" s="210"/>
      <c r="FO6" s="210"/>
      <c r="FP6" s="210"/>
      <c r="FQ6" s="210"/>
      <c r="FR6" s="210" t="s">
        <v>109</v>
      </c>
      <c r="FS6" s="230">
        <v>2500</v>
      </c>
      <c r="FT6" s="230">
        <v>50</v>
      </c>
      <c r="FU6" s="492"/>
      <c r="FV6" s="210" t="s">
        <v>109</v>
      </c>
      <c r="FW6" s="210"/>
      <c r="FX6" s="210"/>
      <c r="FY6" s="210"/>
      <c r="FZ6" s="210"/>
      <c r="GA6" s="210"/>
      <c r="GB6" s="210"/>
      <c r="GC6" s="210"/>
      <c r="GF6" s="210" t="s">
        <v>109</v>
      </c>
      <c r="GG6" s="230">
        <v>2500</v>
      </c>
      <c r="GH6" s="230">
        <v>50</v>
      </c>
      <c r="GI6" s="499"/>
      <c r="GJ6" s="209"/>
      <c r="GK6" s="210"/>
      <c r="GL6" s="210"/>
      <c r="GM6" s="210"/>
      <c r="GN6" s="210"/>
      <c r="GO6" s="210"/>
      <c r="GP6" s="210"/>
      <c r="GQ6" s="221"/>
      <c r="GR6" s="499"/>
      <c r="GS6" s="209"/>
      <c r="GT6" s="210"/>
      <c r="GU6" s="210"/>
      <c r="GV6" s="210"/>
      <c r="GW6" s="210"/>
      <c r="GX6" s="210"/>
      <c r="GY6" s="210"/>
      <c r="GZ6" s="221"/>
      <c r="HA6" s="499"/>
      <c r="HB6" s="209"/>
      <c r="HC6" s="210"/>
      <c r="HD6" s="210"/>
      <c r="HE6" s="210"/>
      <c r="HF6" s="210"/>
      <c r="HG6" s="210"/>
      <c r="HH6" s="210"/>
      <c r="HI6" s="221"/>
      <c r="HJ6" s="499"/>
      <c r="HK6" s="209"/>
      <c r="HL6" s="210"/>
      <c r="HM6" s="210"/>
      <c r="HN6" s="210"/>
      <c r="HO6" s="210"/>
      <c r="HP6" s="210"/>
      <c r="HQ6" s="210"/>
      <c r="HR6" s="221"/>
      <c r="HS6" s="502"/>
      <c r="HT6" s="199"/>
      <c r="HU6" s="199"/>
      <c r="HV6" s="199"/>
      <c r="HW6" s="199"/>
      <c r="HX6" s="199"/>
      <c r="HY6" s="199"/>
      <c r="HZ6" s="199"/>
      <c r="IA6" s="199"/>
      <c r="IB6" s="199"/>
      <c r="IC6" s="199"/>
      <c r="ID6" s="199"/>
    </row>
    <row r="7" spans="2:238" ht="45.6" customHeight="1" x14ac:dyDescent="0.3">
      <c r="B7" s="426" t="s">
        <v>475</v>
      </c>
      <c r="E7" s="72"/>
      <c r="F7" s="556" t="s">
        <v>365</v>
      </c>
      <c r="G7" s="418">
        <v>1</v>
      </c>
      <c r="I7" s="209" t="s">
        <v>233</v>
      </c>
      <c r="J7" s="549">
        <v>40</v>
      </c>
      <c r="K7" s="209" t="s">
        <v>243</v>
      </c>
      <c r="L7" s="542">
        <v>35</v>
      </c>
      <c r="M7" s="209" t="s">
        <v>254</v>
      </c>
      <c r="N7" s="542">
        <v>30</v>
      </c>
      <c r="O7" s="554" t="s">
        <v>322</v>
      </c>
      <c r="P7" s="542">
        <v>485</v>
      </c>
      <c r="Q7" s="538" t="s">
        <v>376</v>
      </c>
      <c r="R7" s="102"/>
      <c r="S7" s="183"/>
      <c r="T7" s="122"/>
      <c r="U7" s="122"/>
      <c r="V7" s="451"/>
      <c r="W7" s="122"/>
      <c r="X7" s="212" t="s">
        <v>109</v>
      </c>
      <c r="Y7" s="213"/>
      <c r="Z7" s="210"/>
      <c r="AA7" s="210"/>
      <c r="AB7" s="213"/>
      <c r="AC7" s="213"/>
      <c r="AD7" s="213"/>
      <c r="AE7" s="213" t="s">
        <v>413</v>
      </c>
      <c r="AF7" s="214" t="s">
        <v>409</v>
      </c>
      <c r="AG7" s="388" t="s">
        <v>409</v>
      </c>
      <c r="AI7" s="212" t="s">
        <v>109</v>
      </c>
      <c r="AJ7" s="213" t="s">
        <v>349</v>
      </c>
      <c r="AK7" s="213"/>
      <c r="AL7" s="213"/>
      <c r="AM7" s="210"/>
      <c r="AN7" s="213"/>
      <c r="AO7" s="213"/>
      <c r="AP7" s="213"/>
      <c r="AQ7" s="213" t="s">
        <v>413</v>
      </c>
      <c r="AR7" s="214" t="s">
        <v>409</v>
      </c>
      <c r="AS7" s="388" t="s">
        <v>409</v>
      </c>
      <c r="AU7" s="232" t="s">
        <v>109</v>
      </c>
      <c r="AV7" s="213"/>
      <c r="AW7" s="213"/>
      <c r="AX7" s="213"/>
      <c r="AY7" s="213"/>
      <c r="AZ7" s="213"/>
      <c r="BA7" s="213"/>
      <c r="BB7" s="213" t="s">
        <v>413</v>
      </c>
      <c r="BC7" s="214" t="s">
        <v>409</v>
      </c>
      <c r="BD7" s="388" t="s">
        <v>409</v>
      </c>
      <c r="BF7" s="212" t="s">
        <v>109</v>
      </c>
      <c r="BG7" s="213" t="s">
        <v>349</v>
      </c>
      <c r="BH7" s="210"/>
      <c r="BI7" s="210"/>
      <c r="BJ7" s="213"/>
      <c r="BK7" s="213"/>
      <c r="BL7" s="213"/>
      <c r="BM7" s="213"/>
      <c r="BN7" s="213" t="s">
        <v>413</v>
      </c>
      <c r="BO7" s="214" t="s">
        <v>409</v>
      </c>
      <c r="BP7" s="388" t="s">
        <v>409</v>
      </c>
      <c r="BS7" s="212"/>
      <c r="BT7" s="213"/>
      <c r="BU7" s="210"/>
      <c r="BV7" s="210"/>
      <c r="BW7" s="213"/>
      <c r="BX7" s="213"/>
      <c r="BY7" s="213" t="s">
        <v>425</v>
      </c>
      <c r="BZ7" s="367">
        <v>5050</v>
      </c>
      <c r="CA7" s="388">
        <v>98</v>
      </c>
      <c r="CC7" s="212" t="s">
        <v>109</v>
      </c>
      <c r="CD7" s="213" t="s">
        <v>349</v>
      </c>
      <c r="CE7" s="210"/>
      <c r="CF7" s="210"/>
      <c r="CG7" s="213"/>
      <c r="CH7" s="213"/>
      <c r="CI7" s="213"/>
      <c r="CJ7" s="213"/>
      <c r="CK7" s="213" t="s">
        <v>413</v>
      </c>
      <c r="CL7" s="214" t="s">
        <v>409</v>
      </c>
      <c r="CM7" s="388" t="s">
        <v>409</v>
      </c>
      <c r="CP7" s="212"/>
      <c r="CQ7" s="213"/>
      <c r="CR7" s="210"/>
      <c r="CS7" s="210"/>
      <c r="CT7" s="213"/>
      <c r="CU7" s="213"/>
      <c r="CV7" s="213" t="s">
        <v>425</v>
      </c>
      <c r="CW7" s="367">
        <v>5050</v>
      </c>
      <c r="CX7" s="388">
        <v>98</v>
      </c>
      <c r="CZ7" s="212"/>
      <c r="DA7" s="213"/>
      <c r="DB7" s="210"/>
      <c r="DC7" s="210"/>
      <c r="DD7" s="213"/>
      <c r="DE7" s="213"/>
      <c r="DF7" s="213" t="s">
        <v>425</v>
      </c>
      <c r="DG7" s="367">
        <v>5050</v>
      </c>
      <c r="DH7" s="388">
        <v>98</v>
      </c>
      <c r="DJ7" s="212"/>
      <c r="DK7" s="213"/>
      <c r="DL7" s="210"/>
      <c r="DM7" s="210"/>
      <c r="DN7" s="213"/>
      <c r="DO7" s="213"/>
      <c r="DP7" s="213" t="s">
        <v>425</v>
      </c>
      <c r="DQ7" s="367">
        <v>5050</v>
      </c>
      <c r="DR7" s="388">
        <v>98</v>
      </c>
      <c r="DT7" s="212"/>
      <c r="DU7" s="213"/>
      <c r="DV7" s="210"/>
      <c r="DW7" s="210"/>
      <c r="DX7" s="213"/>
      <c r="DY7" s="213"/>
      <c r="DZ7" s="213"/>
      <c r="EA7" s="213"/>
      <c r="EB7" s="213" t="s">
        <v>430</v>
      </c>
      <c r="EC7" s="367">
        <v>0</v>
      </c>
      <c r="ED7" s="388">
        <v>600</v>
      </c>
      <c r="EF7" s="212"/>
      <c r="EG7" s="213"/>
      <c r="EH7" s="213"/>
      <c r="EI7" s="213"/>
      <c r="EJ7" s="213"/>
      <c r="EK7" s="213"/>
      <c r="EL7" s="213"/>
      <c r="EM7" s="213"/>
      <c r="EN7" s="213"/>
      <c r="EO7" s="478"/>
      <c r="EP7" s="212"/>
      <c r="EQ7" s="213"/>
      <c r="ER7" s="213"/>
      <c r="ES7" s="213"/>
      <c r="ET7" s="213"/>
      <c r="EU7" s="213"/>
      <c r="EV7" s="213"/>
      <c r="EW7" s="213"/>
      <c r="EX7" s="213"/>
      <c r="EY7" s="514"/>
      <c r="EZ7" s="212"/>
      <c r="FA7" s="213"/>
      <c r="FB7" s="213"/>
      <c r="FC7" s="213"/>
      <c r="FD7" s="213"/>
      <c r="FE7" s="213"/>
      <c r="FF7" s="213"/>
      <c r="FG7" s="213"/>
      <c r="FH7" s="213"/>
      <c r="FI7" s="478"/>
      <c r="FJ7" s="212" t="s">
        <v>349</v>
      </c>
      <c r="FK7" s="213"/>
      <c r="FL7" s="213"/>
      <c r="FM7" s="213"/>
      <c r="FN7" s="213"/>
      <c r="FO7" s="213"/>
      <c r="FP7" s="213"/>
      <c r="FQ7" s="213"/>
      <c r="FR7" s="213" t="s">
        <v>349</v>
      </c>
      <c r="FS7" s="367">
        <v>10000</v>
      </c>
      <c r="FT7" s="404">
        <v>160</v>
      </c>
      <c r="FU7" s="472"/>
      <c r="FV7" s="213"/>
      <c r="FW7" s="213"/>
      <c r="FX7" s="213"/>
      <c r="FY7" s="213"/>
      <c r="FZ7" s="213"/>
      <c r="GA7" s="213"/>
      <c r="GB7" s="213"/>
      <c r="GC7" s="213"/>
      <c r="GF7" s="213" t="s">
        <v>349</v>
      </c>
      <c r="GG7" s="367">
        <v>10000</v>
      </c>
      <c r="GH7" s="404">
        <v>160</v>
      </c>
      <c r="GI7" s="478"/>
      <c r="GJ7" s="212"/>
      <c r="GK7" s="213"/>
      <c r="GL7" s="213"/>
      <c r="GM7" s="213"/>
      <c r="GN7" s="213"/>
      <c r="GO7" s="213"/>
      <c r="GP7" s="213"/>
      <c r="GQ7" s="233"/>
      <c r="GR7" s="478"/>
      <c r="GS7" s="212"/>
      <c r="GT7" s="213"/>
      <c r="GU7" s="213"/>
      <c r="GV7" s="213"/>
      <c r="GW7" s="213"/>
      <c r="GX7" s="213"/>
      <c r="GY7" s="213"/>
      <c r="GZ7" s="233"/>
      <c r="HA7" s="478"/>
      <c r="HB7" s="212"/>
      <c r="HC7" s="213"/>
      <c r="HD7" s="213"/>
      <c r="HE7" s="213"/>
      <c r="HF7" s="213"/>
      <c r="HG7" s="213"/>
      <c r="HH7" s="213"/>
      <c r="HI7" s="233"/>
      <c r="HJ7" s="478"/>
      <c r="HK7" s="212"/>
      <c r="HL7" s="213"/>
      <c r="HM7" s="213"/>
      <c r="HN7" s="213"/>
      <c r="HO7" s="213"/>
      <c r="HP7" s="213"/>
      <c r="HQ7" s="213"/>
      <c r="HR7" s="233"/>
      <c r="HS7" s="503"/>
      <c r="HT7" s="199"/>
      <c r="HU7" s="199"/>
      <c r="HV7" s="199"/>
      <c r="HW7" s="199"/>
      <c r="HX7" s="199"/>
      <c r="HY7" s="199"/>
      <c r="HZ7" s="199"/>
      <c r="IA7" s="199"/>
      <c r="IB7" s="199"/>
      <c r="IC7" s="199"/>
      <c r="ID7" s="199"/>
    </row>
    <row r="8" spans="2:238" ht="57.6" x14ac:dyDescent="0.3">
      <c r="B8" s="196" t="s">
        <v>333</v>
      </c>
      <c r="E8" s="72"/>
      <c r="F8" s="557" t="s">
        <v>348</v>
      </c>
      <c r="G8" s="527">
        <v>3</v>
      </c>
      <c r="I8" s="209" t="s">
        <v>235</v>
      </c>
      <c r="J8" s="549">
        <v>35</v>
      </c>
      <c r="K8" s="209" t="s">
        <v>244</v>
      </c>
      <c r="L8" s="542">
        <v>80</v>
      </c>
      <c r="M8" s="209" t="s">
        <v>507</v>
      </c>
      <c r="N8" s="542">
        <v>30</v>
      </c>
      <c r="O8" s="554" t="s">
        <v>324</v>
      </c>
      <c r="P8" s="542">
        <v>555</v>
      </c>
      <c r="Q8" s="539" t="s">
        <v>339</v>
      </c>
      <c r="R8" s="103"/>
      <c r="S8" s="200"/>
      <c r="T8" s="215"/>
      <c r="U8" s="215"/>
      <c r="V8" s="452"/>
      <c r="W8" s="215"/>
      <c r="X8" s="216">
        <v>3</v>
      </c>
      <c r="Y8" s="217"/>
      <c r="Z8" s="217"/>
      <c r="AA8" s="155" t="s">
        <v>393</v>
      </c>
      <c r="AB8" s="217"/>
      <c r="AC8" s="180" t="s">
        <v>460</v>
      </c>
      <c r="AD8" s="181">
        <v>4.9000000000000004</v>
      </c>
      <c r="AE8" s="217"/>
      <c r="AF8" s="218"/>
      <c r="AG8" s="222"/>
      <c r="AH8" s="440"/>
      <c r="AI8" s="216">
        <v>4</v>
      </c>
      <c r="AJ8" s="217"/>
      <c r="AK8" s="217"/>
      <c r="AL8" s="217" t="s">
        <v>378</v>
      </c>
      <c r="AM8" s="155"/>
      <c r="AN8" s="217"/>
      <c r="AO8" s="180" t="s">
        <v>460</v>
      </c>
      <c r="AP8" s="181">
        <v>4.9000000000000004</v>
      </c>
      <c r="AQ8" s="217"/>
      <c r="AR8" s="217"/>
      <c r="AS8" s="218"/>
      <c r="AT8" s="440"/>
      <c r="AU8" s="389">
        <v>3</v>
      </c>
      <c r="AV8" s="217"/>
      <c r="AW8" s="217"/>
      <c r="AX8" s="155" t="s">
        <v>378</v>
      </c>
      <c r="AY8" s="223"/>
      <c r="AZ8" s="180" t="s">
        <v>460</v>
      </c>
      <c r="BA8" s="181">
        <v>4.9000000000000004</v>
      </c>
      <c r="BB8" s="223"/>
      <c r="BC8" s="223"/>
      <c r="BD8" s="103"/>
      <c r="BE8" s="103"/>
      <c r="BF8" s="216">
        <v>5</v>
      </c>
      <c r="BG8" s="217"/>
      <c r="BH8" s="217"/>
      <c r="BI8" s="155" t="s">
        <v>394</v>
      </c>
      <c r="BJ8" s="217"/>
      <c r="BK8" s="217"/>
      <c r="BL8" s="217"/>
      <c r="BM8" s="217"/>
      <c r="BN8" s="217"/>
      <c r="BO8" s="218"/>
      <c r="BP8" s="222"/>
      <c r="BQ8" s="222"/>
      <c r="BR8" s="440"/>
      <c r="BS8" s="216">
        <v>5</v>
      </c>
      <c r="BT8" s="217"/>
      <c r="BU8" s="217"/>
      <c r="BV8" s="155"/>
      <c r="BW8" s="217"/>
      <c r="BX8" s="217"/>
      <c r="BY8" s="217"/>
      <c r="BZ8" s="218"/>
      <c r="CA8" s="222"/>
      <c r="CB8" s="440"/>
      <c r="CC8" s="216">
        <v>4</v>
      </c>
      <c r="CD8" s="217"/>
      <c r="CE8" s="217"/>
      <c r="CF8" s="155" t="s">
        <v>394</v>
      </c>
      <c r="CG8" s="217"/>
      <c r="CH8" s="217"/>
      <c r="CI8" s="217"/>
      <c r="CJ8" s="217"/>
      <c r="CK8" s="217"/>
      <c r="CL8" s="218"/>
      <c r="CM8" s="222"/>
      <c r="CN8" s="222"/>
      <c r="CO8" s="222"/>
      <c r="CP8" s="216">
        <v>4</v>
      </c>
      <c r="CQ8" s="217"/>
      <c r="CR8" s="217"/>
      <c r="CS8" s="155"/>
      <c r="CT8" s="217"/>
      <c r="CU8" s="217"/>
      <c r="CV8" s="217"/>
      <c r="CW8" s="218"/>
      <c r="CX8" s="222"/>
      <c r="CY8" s="440"/>
      <c r="CZ8" s="216">
        <v>5</v>
      </c>
      <c r="DA8" s="217"/>
      <c r="DB8" s="217"/>
      <c r="DC8" s="155"/>
      <c r="DD8" s="217"/>
      <c r="DE8" s="217"/>
      <c r="DF8" s="217"/>
      <c r="DG8" s="218"/>
      <c r="DH8" s="222"/>
      <c r="DI8" s="440"/>
      <c r="DJ8" s="216">
        <v>4</v>
      </c>
      <c r="DK8" s="217"/>
      <c r="DL8" s="217"/>
      <c r="DM8" s="155"/>
      <c r="DN8" s="217"/>
      <c r="DO8" s="217"/>
      <c r="DP8" s="217"/>
      <c r="DQ8" s="218"/>
      <c r="DR8" s="222"/>
      <c r="DS8" s="440"/>
      <c r="DT8" s="216">
        <v>10</v>
      </c>
      <c r="DU8" s="217"/>
      <c r="DV8" s="217"/>
      <c r="DW8" s="155"/>
      <c r="DX8" s="180" t="s">
        <v>460</v>
      </c>
      <c r="DY8" s="181">
        <v>4.9000000000000004</v>
      </c>
      <c r="DZ8" s="181"/>
      <c r="EA8" s="181"/>
      <c r="EB8" s="217"/>
      <c r="EC8" s="218"/>
      <c r="ED8" s="222"/>
      <c r="EE8" s="440"/>
      <c r="EF8" s="216">
        <v>4</v>
      </c>
      <c r="EG8" s="217"/>
      <c r="EH8" s="217"/>
      <c r="EI8" s="217"/>
      <c r="EJ8" s="217"/>
      <c r="EK8" s="217"/>
      <c r="EL8" s="217"/>
      <c r="EM8" s="217"/>
      <c r="EN8" s="223"/>
      <c r="EO8" s="479"/>
      <c r="EP8" s="216">
        <v>4</v>
      </c>
      <c r="EQ8" s="217"/>
      <c r="ER8" s="217"/>
      <c r="ES8" s="217"/>
      <c r="ET8" s="217"/>
      <c r="EU8" s="217"/>
      <c r="EV8" s="217"/>
      <c r="EW8" s="217"/>
      <c r="EX8" s="223"/>
      <c r="EY8" s="8"/>
      <c r="EZ8" s="216">
        <v>4</v>
      </c>
      <c r="FC8" s="206" t="s">
        <v>512</v>
      </c>
      <c r="FD8" s="580">
        <v>0.5</v>
      </c>
      <c r="FE8" s="217" t="s">
        <v>138</v>
      </c>
      <c r="FF8" s="581">
        <v>1</v>
      </c>
      <c r="FG8" s="217" t="s">
        <v>516</v>
      </c>
      <c r="FH8" s="223"/>
      <c r="FI8" s="479"/>
      <c r="FJ8" s="219"/>
      <c r="FK8" s="230"/>
      <c r="FL8" s="230"/>
      <c r="FM8" s="230"/>
      <c r="FN8" s="230" t="s">
        <v>446</v>
      </c>
      <c r="FO8" s="230"/>
      <c r="FP8" s="230"/>
      <c r="FQ8" s="230"/>
      <c r="FR8" s="230" t="s">
        <v>395</v>
      </c>
      <c r="FS8" s="221"/>
      <c r="FT8" s="72"/>
      <c r="FU8" s="447"/>
      <c r="FV8" s="273">
        <v>5</v>
      </c>
      <c r="FW8" s="405" t="s">
        <v>452</v>
      </c>
      <c r="FX8" s="405"/>
      <c r="FY8" s="405">
        <v>0.4</v>
      </c>
      <c r="FZ8" s="72"/>
      <c r="GA8" s="180" t="s">
        <v>460</v>
      </c>
      <c r="GB8" s="181">
        <v>4.9000000000000004</v>
      </c>
      <c r="GC8" s="181"/>
      <c r="GD8" s="223" t="s">
        <v>355</v>
      </c>
      <c r="GE8" s="274" t="s">
        <v>395</v>
      </c>
      <c r="GF8" s="230" t="s">
        <v>461</v>
      </c>
      <c r="GG8" s="223"/>
      <c r="GH8" s="223"/>
      <c r="GI8" s="479"/>
      <c r="GJ8" s="227"/>
      <c r="GK8" s="223"/>
      <c r="GL8" s="223"/>
      <c r="GM8" s="223"/>
      <c r="GN8" s="223"/>
      <c r="GO8" s="223"/>
      <c r="GP8" s="223"/>
      <c r="GQ8" s="103"/>
      <c r="GR8" s="479"/>
      <c r="GS8" s="227"/>
      <c r="GT8" s="223"/>
      <c r="GU8" s="223"/>
      <c r="GV8" s="223"/>
      <c r="GW8" s="223"/>
      <c r="GX8" s="223"/>
      <c r="GY8" s="223"/>
      <c r="GZ8" s="103"/>
      <c r="HA8" s="479"/>
      <c r="HB8" s="227"/>
      <c r="HC8" s="223"/>
      <c r="HD8" s="223"/>
      <c r="HE8" s="223"/>
      <c r="HF8" s="223"/>
      <c r="HG8" s="223"/>
      <c r="HH8" s="223"/>
      <c r="HI8" s="103"/>
      <c r="HJ8" s="479"/>
      <c r="HK8" s="227"/>
      <c r="HL8" s="223"/>
      <c r="HM8" s="223"/>
      <c r="HN8" s="223"/>
      <c r="HO8" s="223"/>
      <c r="HP8" s="223"/>
      <c r="HQ8" s="223"/>
      <c r="HR8" s="103"/>
      <c r="HS8" s="504"/>
      <c r="HT8" s="199"/>
      <c r="HU8" s="199"/>
      <c r="HV8" s="199"/>
      <c r="HW8" s="199"/>
      <c r="HX8" s="199"/>
      <c r="HY8" s="199"/>
      <c r="HZ8" s="199"/>
      <c r="IA8" s="199"/>
      <c r="IB8" s="199"/>
      <c r="IC8" s="199"/>
      <c r="ID8" s="199"/>
    </row>
    <row r="9" spans="2:238" ht="43.2" customHeight="1" x14ac:dyDescent="0.3">
      <c r="B9" s="268" t="s">
        <v>341</v>
      </c>
      <c r="E9" s="72"/>
      <c r="I9" s="209" t="s">
        <v>236</v>
      </c>
      <c r="J9" s="549">
        <v>30</v>
      </c>
      <c r="K9" s="209" t="s">
        <v>246</v>
      </c>
      <c r="L9" s="542">
        <v>35</v>
      </c>
      <c r="M9" s="209" t="s">
        <v>256</v>
      </c>
      <c r="N9" s="542">
        <v>25</v>
      </c>
      <c r="O9" s="554"/>
      <c r="P9" s="542"/>
      <c r="Q9" s="540" t="s">
        <v>340</v>
      </c>
      <c r="R9" s="72"/>
      <c r="S9" s="228"/>
      <c r="T9" s="229"/>
      <c r="U9" s="229"/>
      <c r="V9" s="453"/>
      <c r="W9" s="229"/>
      <c r="X9" s="219">
        <v>20</v>
      </c>
      <c r="Y9" s="230"/>
      <c r="Z9" s="230"/>
      <c r="AA9" s="253">
        <v>100</v>
      </c>
      <c r="AB9" s="230"/>
      <c r="AC9" s="230" t="s">
        <v>461</v>
      </c>
      <c r="AD9" s="402">
        <v>0.7</v>
      </c>
      <c r="AE9" s="230"/>
      <c r="AF9" s="231"/>
      <c r="AG9" s="220"/>
      <c r="AH9" s="441"/>
      <c r="AI9" s="219">
        <v>20</v>
      </c>
      <c r="AJ9" s="230"/>
      <c r="AK9" s="230"/>
      <c r="AL9" s="230" t="s">
        <v>415</v>
      </c>
      <c r="AM9" s="253"/>
      <c r="AN9" s="230"/>
      <c r="AO9" s="230" t="s">
        <v>461</v>
      </c>
      <c r="AP9" s="402">
        <v>0.7</v>
      </c>
      <c r="AQ9" s="230"/>
      <c r="AR9" s="230"/>
      <c r="AS9" s="231"/>
      <c r="AT9" s="441"/>
      <c r="AU9" s="224">
        <v>20</v>
      </c>
      <c r="AV9" s="230"/>
      <c r="AW9" s="230"/>
      <c r="AX9" s="253">
        <v>100</v>
      </c>
      <c r="AY9" s="221"/>
      <c r="AZ9" s="230" t="s">
        <v>461</v>
      </c>
      <c r="BA9" s="402">
        <v>0.7</v>
      </c>
      <c r="BB9" s="221"/>
      <c r="BC9" s="221"/>
      <c r="BD9" s="72"/>
      <c r="BE9" s="72"/>
      <c r="BF9" s="282" t="s">
        <v>335</v>
      </c>
      <c r="BG9" s="230"/>
      <c r="BH9" s="230"/>
      <c r="BI9" s="266">
        <v>0.33</v>
      </c>
      <c r="BJ9" s="230"/>
      <c r="BK9" s="230"/>
      <c r="BL9" s="230"/>
      <c r="BM9" s="230"/>
      <c r="BN9" s="230"/>
      <c r="BO9" s="231"/>
      <c r="BP9" s="220"/>
      <c r="BQ9" s="220"/>
      <c r="BR9" s="441"/>
      <c r="BS9" s="219">
        <v>20</v>
      </c>
      <c r="BT9" s="230"/>
      <c r="BU9" s="230"/>
      <c r="BV9" s="266"/>
      <c r="BW9" s="230"/>
      <c r="BX9" s="230"/>
      <c r="BY9" s="230"/>
      <c r="BZ9" s="231"/>
      <c r="CA9" s="220"/>
      <c r="CB9" s="441"/>
      <c r="CC9" s="282" t="s">
        <v>335</v>
      </c>
      <c r="CD9" s="230"/>
      <c r="CE9" s="230"/>
      <c r="CF9" s="266">
        <v>0.33</v>
      </c>
      <c r="CG9" s="230"/>
      <c r="CH9" s="230"/>
      <c r="CI9" s="230"/>
      <c r="CJ9" s="230"/>
      <c r="CK9" s="230"/>
      <c r="CL9" s="231"/>
      <c r="CM9" s="220"/>
      <c r="CN9" s="220"/>
      <c r="CO9" s="220"/>
      <c r="CP9" s="219">
        <v>20</v>
      </c>
      <c r="CQ9" s="230"/>
      <c r="CR9" s="230"/>
      <c r="CS9" s="266"/>
      <c r="CT9" s="230"/>
      <c r="CU9" s="230"/>
      <c r="CV9" s="230"/>
      <c r="CW9" s="231"/>
      <c r="CX9" s="220"/>
      <c r="CY9" s="441"/>
      <c r="CZ9" s="219">
        <v>20</v>
      </c>
      <c r="DA9" s="230"/>
      <c r="DB9" s="230"/>
      <c r="DC9" s="266"/>
      <c r="DD9" s="230"/>
      <c r="DE9" s="230"/>
      <c r="DF9" s="230"/>
      <c r="DG9" s="231"/>
      <c r="DH9" s="220"/>
      <c r="DI9" s="441"/>
      <c r="DJ9" s="219">
        <v>20</v>
      </c>
      <c r="DK9" s="230"/>
      <c r="DL9" s="230"/>
      <c r="DM9" s="266"/>
      <c r="DN9" s="230"/>
      <c r="DO9" s="230"/>
      <c r="DP9" s="230"/>
      <c r="DQ9" s="231"/>
      <c r="DR9" s="220"/>
      <c r="DS9" s="441"/>
      <c r="DT9" s="219">
        <v>50</v>
      </c>
      <c r="DU9" s="230"/>
      <c r="DV9" s="230"/>
      <c r="DW9" s="266"/>
      <c r="DX9" s="230" t="s">
        <v>461</v>
      </c>
      <c r="DY9" s="402">
        <v>0.7</v>
      </c>
      <c r="DZ9" s="230"/>
      <c r="EA9" s="230"/>
      <c r="EB9" s="230"/>
      <c r="EC9" s="231"/>
      <c r="ED9" s="220"/>
      <c r="EE9" s="441"/>
      <c r="EF9" s="556" t="s">
        <v>351</v>
      </c>
      <c r="EG9" s="250">
        <v>0.25</v>
      </c>
      <c r="EH9" s="230"/>
      <c r="EK9" s="230"/>
      <c r="EL9" s="230"/>
      <c r="EM9" s="230"/>
      <c r="EN9" s="221"/>
      <c r="EO9" s="447"/>
      <c r="EP9" s="219"/>
      <c r="EQ9" s="230"/>
      <c r="ER9" s="230"/>
      <c r="ES9" s="230"/>
      <c r="ET9" s="230"/>
      <c r="EU9" s="230"/>
      <c r="EV9" s="230"/>
      <c r="EW9" s="230"/>
      <c r="EX9" s="221"/>
      <c r="EY9" s="4"/>
      <c r="FC9" s="224" t="s">
        <v>130</v>
      </c>
      <c r="FD9" s="250">
        <v>1</v>
      </c>
      <c r="FE9" s="230" t="s">
        <v>141</v>
      </c>
      <c r="FF9" s="582">
        <v>0.5</v>
      </c>
      <c r="FG9" s="230"/>
      <c r="FH9" s="221"/>
      <c r="FI9" s="447"/>
      <c r="FJ9" s="219"/>
      <c r="FK9" s="230"/>
      <c r="FL9" s="230"/>
      <c r="FM9" s="230"/>
      <c r="FN9" s="402">
        <v>0.7</v>
      </c>
      <c r="FO9" s="230" t="s">
        <v>447</v>
      </c>
      <c r="FP9" s="180" t="s">
        <v>496</v>
      </c>
      <c r="FQ9" s="181">
        <v>1.7</v>
      </c>
      <c r="FR9" s="230">
        <v>100</v>
      </c>
      <c r="FS9" s="221" t="s">
        <v>422</v>
      </c>
      <c r="FT9" s="72"/>
      <c r="FU9" s="492"/>
      <c r="FW9" s="405" t="s">
        <v>457</v>
      </c>
      <c r="FX9" s="405"/>
      <c r="FY9" s="230">
        <v>340</v>
      </c>
      <c r="GA9" s="180" t="s">
        <v>496</v>
      </c>
      <c r="GB9" s="181">
        <v>1.7</v>
      </c>
      <c r="GC9" s="402"/>
      <c r="GD9" s="221" t="s">
        <v>356</v>
      </c>
      <c r="GE9" s="225">
        <v>50</v>
      </c>
      <c r="GF9" s="402">
        <v>0.7</v>
      </c>
      <c r="GG9" s="221"/>
      <c r="GH9" s="221"/>
      <c r="GI9" s="447"/>
      <c r="GJ9" s="226"/>
      <c r="GK9" s="221"/>
      <c r="GL9" s="221"/>
      <c r="GM9" s="221"/>
      <c r="GN9" s="221"/>
      <c r="GO9" s="221"/>
      <c r="GP9" s="221"/>
      <c r="GQ9" s="72"/>
      <c r="GR9" s="447"/>
      <c r="GS9" s="226"/>
      <c r="GT9" s="221"/>
      <c r="GU9" s="221"/>
      <c r="GV9" s="221"/>
      <c r="GW9" s="221"/>
      <c r="GX9" s="221"/>
      <c r="GY9" s="221"/>
      <c r="GZ9" s="72"/>
      <c r="HA9" s="447"/>
      <c r="HB9" s="226"/>
      <c r="HC9" s="221"/>
      <c r="HD9" s="221"/>
      <c r="HE9" s="221"/>
      <c r="HF9" s="221"/>
      <c r="HG9" s="221"/>
      <c r="HH9" s="221"/>
      <c r="HI9" s="72"/>
      <c r="HJ9" s="447"/>
      <c r="HK9" s="226"/>
      <c r="HL9" s="221"/>
      <c r="HM9" s="221"/>
      <c r="HN9" s="221"/>
      <c r="HO9" s="221"/>
      <c r="HP9" s="221"/>
      <c r="HQ9" s="221"/>
      <c r="HR9" s="72"/>
      <c r="HS9" s="492"/>
      <c r="HT9" s="199"/>
      <c r="HU9" s="199"/>
      <c r="HV9" s="199"/>
      <c r="HW9" s="199"/>
      <c r="HX9" s="199"/>
      <c r="HY9" s="199"/>
      <c r="HZ9" s="199"/>
      <c r="IA9" s="199"/>
      <c r="IB9" s="199"/>
      <c r="IC9" s="199"/>
      <c r="ID9" s="199"/>
    </row>
    <row r="10" spans="2:238" ht="45.6" customHeight="1" collapsed="1" x14ac:dyDescent="0.3">
      <c r="B10" s="178" t="s">
        <v>337</v>
      </c>
      <c r="E10" s="72"/>
      <c r="I10" s="212" t="s">
        <v>14</v>
      </c>
      <c r="J10" s="551">
        <v>60</v>
      </c>
      <c r="K10" s="212" t="s">
        <v>247</v>
      </c>
      <c r="L10" s="543">
        <v>30</v>
      </c>
      <c r="M10" s="212" t="s">
        <v>257</v>
      </c>
      <c r="N10" s="543">
        <v>20</v>
      </c>
      <c r="O10" s="552" t="s">
        <v>501</v>
      </c>
      <c r="P10" s="555">
        <v>2.1</v>
      </c>
      <c r="Q10" s="547" t="s">
        <v>345</v>
      </c>
      <c r="R10" s="102"/>
      <c r="S10" s="235"/>
      <c r="T10" s="236"/>
      <c r="U10" s="236"/>
      <c r="V10" s="454"/>
      <c r="W10" s="236"/>
      <c r="X10" s="366">
        <v>25</v>
      </c>
      <c r="Y10" s="367"/>
      <c r="Z10" s="367"/>
      <c r="AA10" s="367"/>
      <c r="AB10" s="367"/>
      <c r="AC10" s="367"/>
      <c r="AD10" s="367"/>
      <c r="AE10" s="367"/>
      <c r="AF10" s="237"/>
      <c r="AG10" s="234"/>
      <c r="AH10" s="442"/>
      <c r="AI10" s="366">
        <v>25</v>
      </c>
      <c r="AJ10" s="367"/>
      <c r="AK10" s="367"/>
      <c r="AL10" s="367"/>
      <c r="AM10" s="367"/>
      <c r="AN10" s="367"/>
      <c r="AO10" s="367"/>
      <c r="AP10" s="367"/>
      <c r="AQ10" s="367"/>
      <c r="AR10" s="367"/>
      <c r="AS10" s="237"/>
      <c r="AT10" s="442"/>
      <c r="AU10" s="368">
        <v>25</v>
      </c>
      <c r="AV10" s="367"/>
      <c r="AW10" s="367"/>
      <c r="AX10" s="233"/>
      <c r="AY10" s="233"/>
      <c r="AZ10" s="367"/>
      <c r="BA10" s="367"/>
      <c r="BB10" s="233"/>
      <c r="BC10" s="233"/>
      <c r="BD10" s="102"/>
      <c r="BE10" s="102"/>
      <c r="BF10" s="366">
        <v>25</v>
      </c>
      <c r="BG10" s="367"/>
      <c r="BH10" s="367"/>
      <c r="BI10" s="367"/>
      <c r="BJ10" s="367"/>
      <c r="BK10" s="367"/>
      <c r="BL10" s="367"/>
      <c r="BM10" s="367"/>
      <c r="BN10" s="367"/>
      <c r="BO10" s="237"/>
      <c r="BP10" s="234"/>
      <c r="BQ10" s="234"/>
      <c r="BR10" s="442"/>
      <c r="BS10" s="366">
        <v>25</v>
      </c>
      <c r="BT10" s="367"/>
      <c r="BU10" s="367"/>
      <c r="BV10" s="367"/>
      <c r="BW10" s="367"/>
      <c r="BX10" s="367"/>
      <c r="BY10" s="367"/>
      <c r="BZ10" s="237"/>
      <c r="CA10" s="234"/>
      <c r="CB10" s="442"/>
      <c r="CC10" s="366">
        <v>25</v>
      </c>
      <c r="CD10" s="367"/>
      <c r="CE10" s="367"/>
      <c r="CF10" s="367"/>
      <c r="CG10" s="367"/>
      <c r="CH10" s="367"/>
      <c r="CI10" s="367"/>
      <c r="CJ10" s="367"/>
      <c r="CK10" s="367"/>
      <c r="CL10" s="237"/>
      <c r="CM10" s="234"/>
      <c r="CN10" s="234"/>
      <c r="CO10" s="234"/>
      <c r="CP10" s="366">
        <v>25</v>
      </c>
      <c r="CQ10" s="367"/>
      <c r="CR10" s="367"/>
      <c r="CS10" s="367"/>
      <c r="CT10" s="367"/>
      <c r="CU10" s="367"/>
      <c r="CV10" s="367"/>
      <c r="CW10" s="237"/>
      <c r="CX10" s="234"/>
      <c r="CY10" s="442"/>
      <c r="CZ10" s="366">
        <v>25</v>
      </c>
      <c r="DA10" s="367"/>
      <c r="DB10" s="367"/>
      <c r="DC10" s="367"/>
      <c r="DD10" s="367"/>
      <c r="DE10" s="367"/>
      <c r="DF10" s="367"/>
      <c r="DG10" s="237"/>
      <c r="DH10" s="234"/>
      <c r="DI10" s="442"/>
      <c r="DJ10" s="366">
        <v>25</v>
      </c>
      <c r="DK10" s="367"/>
      <c r="DL10" s="367"/>
      <c r="DM10" s="367"/>
      <c r="DN10" s="367"/>
      <c r="DO10" s="367"/>
      <c r="DP10" s="367"/>
      <c r="DQ10" s="237"/>
      <c r="DR10" s="234"/>
      <c r="DS10" s="442"/>
      <c r="DT10" s="366">
        <v>25</v>
      </c>
      <c r="DU10" s="367"/>
      <c r="DV10" s="367"/>
      <c r="DW10" s="367"/>
      <c r="DX10" s="102"/>
      <c r="DY10" s="367"/>
      <c r="DZ10" s="367"/>
      <c r="EA10" s="367"/>
      <c r="EB10" s="367"/>
      <c r="EC10" s="237"/>
      <c r="ED10" s="234"/>
      <c r="EE10" s="442"/>
      <c r="EF10" s="366"/>
      <c r="EG10" s="367"/>
      <c r="EH10" s="367"/>
      <c r="EI10" s="367"/>
      <c r="EJ10" s="367"/>
      <c r="EK10" s="367"/>
      <c r="EL10" s="367"/>
      <c r="EM10" s="367"/>
      <c r="EN10" s="233"/>
      <c r="EO10" s="480"/>
      <c r="EP10" s="366"/>
      <c r="EQ10" s="367"/>
      <c r="ER10" s="367"/>
      <c r="ES10" s="367"/>
      <c r="ET10" s="367"/>
      <c r="EU10" s="367"/>
      <c r="EV10" s="367"/>
      <c r="EW10" s="367"/>
      <c r="EX10" s="233"/>
      <c r="EY10" s="5"/>
      <c r="EZ10" s="366"/>
      <c r="FA10" s="367"/>
      <c r="FB10" s="367"/>
      <c r="FC10" s="366" t="s">
        <v>135</v>
      </c>
      <c r="FD10" s="583">
        <v>1</v>
      </c>
      <c r="FE10" s="367" t="s">
        <v>514</v>
      </c>
      <c r="FF10" s="584">
        <v>1</v>
      </c>
      <c r="FG10" s="585" t="s">
        <v>515</v>
      </c>
      <c r="FH10" s="233"/>
      <c r="FI10" s="480"/>
      <c r="FJ10" s="366"/>
      <c r="FK10" s="367"/>
      <c r="FL10" s="367"/>
      <c r="FM10" s="367"/>
      <c r="FN10" s="367">
        <v>50</v>
      </c>
      <c r="FO10" s="367" t="s">
        <v>449</v>
      </c>
      <c r="FP10" s="367"/>
      <c r="FQ10" s="367"/>
      <c r="FR10" s="367"/>
      <c r="FS10" s="233"/>
      <c r="FT10" s="102"/>
      <c r="FU10" s="472"/>
      <c r="FV10" s="101"/>
      <c r="FW10" s="558" t="s">
        <v>458</v>
      </c>
      <c r="FX10" s="558"/>
      <c r="FY10" s="102">
        <v>0.89</v>
      </c>
      <c r="FZ10" s="367">
        <v>50</v>
      </c>
      <c r="GA10" s="367" t="s">
        <v>449</v>
      </c>
      <c r="GB10" s="406"/>
      <c r="GC10" s="406"/>
      <c r="GD10" s="233" t="s">
        <v>357</v>
      </c>
      <c r="GE10" s="233"/>
      <c r="GF10" s="233"/>
      <c r="GG10" s="233"/>
      <c r="GH10" s="233"/>
      <c r="GI10" s="480"/>
      <c r="GJ10" s="232"/>
      <c r="GK10" s="233"/>
      <c r="GL10" s="233"/>
      <c r="GM10" s="233"/>
      <c r="GN10" s="233"/>
      <c r="GO10" s="233"/>
      <c r="GP10" s="233"/>
      <c r="GQ10" s="102"/>
      <c r="GR10" s="480"/>
      <c r="GS10" s="232"/>
      <c r="GT10" s="233"/>
      <c r="GU10" s="233"/>
      <c r="GV10" s="233"/>
      <c r="GW10" s="233"/>
      <c r="GX10" s="233"/>
      <c r="GY10" s="233"/>
      <c r="GZ10" s="102"/>
      <c r="HA10" s="480"/>
      <c r="HB10" s="232"/>
      <c r="HC10" s="233"/>
      <c r="HD10" s="233"/>
      <c r="HE10" s="233"/>
      <c r="HF10" s="233"/>
      <c r="HG10" s="233"/>
      <c r="HH10" s="233"/>
      <c r="HI10" s="102"/>
      <c r="HJ10" s="480"/>
      <c r="HK10" s="232"/>
      <c r="HL10" s="233"/>
      <c r="HM10" s="233"/>
      <c r="HN10" s="233"/>
      <c r="HO10" s="233"/>
      <c r="HP10" s="233"/>
      <c r="HQ10" s="233"/>
      <c r="HR10" s="102"/>
      <c r="HS10" s="472"/>
      <c r="HT10" s="199"/>
      <c r="HU10" s="199"/>
      <c r="HV10" s="199"/>
      <c r="HW10" s="199"/>
      <c r="HX10" s="199"/>
      <c r="HY10" s="199"/>
      <c r="HZ10" s="199"/>
      <c r="IA10" s="199"/>
      <c r="IB10" s="199"/>
      <c r="IC10" s="199"/>
      <c r="ID10" s="199"/>
    </row>
    <row r="11" spans="2:238" hidden="1" outlineLevel="1" x14ac:dyDescent="0.3">
      <c r="F11" s="394"/>
      <c r="G11" s="394"/>
      <c r="H11" s="193"/>
      <c r="I11" s="193"/>
      <c r="J11" s="193"/>
      <c r="K11" s="98"/>
      <c r="L11" s="98"/>
      <c r="M11" s="98"/>
      <c r="N11" s="98"/>
      <c r="O11" s="98"/>
      <c r="R11" s="190"/>
      <c r="S11" s="190"/>
      <c r="T11" s="190"/>
      <c r="U11" s="190"/>
      <c r="V11" s="455"/>
      <c r="W11" s="190"/>
      <c r="X11" s="72"/>
      <c r="AB11" s="156"/>
      <c r="AC11" s="156"/>
      <c r="AD11" s="156"/>
      <c r="AE11" s="156"/>
      <c r="AF11" s="163"/>
      <c r="AG11" s="156"/>
      <c r="AH11" s="443"/>
      <c r="AI11" s="156"/>
      <c r="AJ11" s="156"/>
      <c r="AK11" s="156"/>
      <c r="AM11" s="156"/>
      <c r="AN11" s="156"/>
      <c r="AO11" s="156"/>
      <c r="AP11" s="156"/>
      <c r="AQ11" s="156"/>
      <c r="AR11" s="72"/>
      <c r="AS11" s="156"/>
      <c r="AT11" s="443"/>
      <c r="AU11" s="156"/>
      <c r="AV11" s="156"/>
      <c r="AW11" s="156"/>
      <c r="AX11" s="141"/>
      <c r="AY11" s="141"/>
      <c r="AZ11" s="156"/>
      <c r="BA11" s="156"/>
      <c r="BB11" s="141"/>
      <c r="BC11" s="141"/>
      <c r="BD11" s="156"/>
      <c r="BE11" s="163"/>
      <c r="BF11" s="156"/>
      <c r="BG11" s="156"/>
      <c r="BH11" s="156"/>
      <c r="BI11" s="156"/>
      <c r="BJ11" s="156"/>
      <c r="BK11" s="156"/>
      <c r="BL11" s="156"/>
      <c r="BM11" s="156"/>
      <c r="BN11" s="156"/>
      <c r="BO11" s="72"/>
      <c r="BP11" s="156"/>
      <c r="BQ11" s="156"/>
      <c r="BR11" s="443"/>
      <c r="BS11" s="156"/>
      <c r="BT11" s="156"/>
      <c r="BU11" s="156"/>
      <c r="BV11" s="156"/>
      <c r="BW11" s="156"/>
      <c r="BX11" s="156"/>
      <c r="BY11" s="156"/>
      <c r="BZ11" s="72"/>
      <c r="CA11" s="156"/>
      <c r="CB11" s="443"/>
      <c r="CC11" s="156"/>
      <c r="CD11" s="156"/>
      <c r="CE11" s="156"/>
      <c r="CF11" s="156"/>
      <c r="CG11" s="156"/>
      <c r="CH11" s="156"/>
      <c r="CI11" s="156"/>
      <c r="CJ11" s="156"/>
      <c r="CK11" s="156"/>
      <c r="CL11" s="72"/>
      <c r="CM11" s="156"/>
      <c r="CN11" s="156"/>
      <c r="CO11" s="163"/>
      <c r="CP11" s="156"/>
      <c r="CQ11" s="156"/>
      <c r="CR11" s="156"/>
      <c r="CS11" s="156"/>
      <c r="CT11" s="156"/>
      <c r="CU11" s="156"/>
      <c r="CV11" s="156"/>
      <c r="CW11" s="72"/>
      <c r="CX11" s="156"/>
      <c r="CY11" s="443"/>
      <c r="CZ11" s="156"/>
      <c r="DA11" s="156"/>
      <c r="DB11" s="156"/>
      <c r="DC11" s="156"/>
      <c r="DD11" s="156"/>
      <c r="DE11" s="156"/>
      <c r="DF11" s="156"/>
      <c r="DG11" s="72"/>
      <c r="DH11" s="156"/>
      <c r="DI11" s="443"/>
      <c r="DJ11" s="156"/>
      <c r="DK11" s="156"/>
      <c r="DL11" s="156"/>
      <c r="DM11" s="156"/>
      <c r="DN11" s="156"/>
      <c r="DO11" s="156"/>
      <c r="DP11" s="156"/>
      <c r="DQ11" s="72"/>
      <c r="DR11" s="156"/>
      <c r="DS11" s="443"/>
      <c r="DT11" s="156"/>
      <c r="DU11" s="156"/>
      <c r="DV11" s="156"/>
      <c r="DW11" s="156"/>
      <c r="DX11" s="156"/>
      <c r="DY11" s="156"/>
      <c r="DZ11" s="156"/>
      <c r="EA11" s="156"/>
      <c r="EB11" s="156"/>
      <c r="EC11" s="72"/>
      <c r="ED11" s="156"/>
      <c r="EE11" s="443"/>
      <c r="EF11" s="156"/>
      <c r="EG11" s="156"/>
      <c r="EH11" s="156"/>
      <c r="EI11" s="156"/>
      <c r="EJ11" s="156"/>
      <c r="EK11" s="156"/>
      <c r="EL11" s="156"/>
      <c r="EM11" s="141"/>
      <c r="EN11" s="141"/>
      <c r="EO11" s="481"/>
      <c r="EP11" s="156"/>
      <c r="EQ11" s="156"/>
      <c r="ER11" s="156"/>
      <c r="ES11" s="156"/>
      <c r="ET11" s="156"/>
      <c r="EU11" s="156"/>
      <c r="EV11" s="156"/>
      <c r="EW11" s="141"/>
      <c r="EX11" s="141"/>
      <c r="EY11" s="570"/>
      <c r="EZ11" s="156"/>
      <c r="FA11" s="156"/>
      <c r="FB11" s="156"/>
      <c r="FC11" s="156"/>
      <c r="FD11" s="156"/>
      <c r="FE11" s="156"/>
      <c r="FF11" s="156"/>
      <c r="FG11" s="141"/>
      <c r="FH11" s="141"/>
      <c r="FI11" s="481"/>
      <c r="FJ11" s="174"/>
      <c r="FK11" s="174"/>
      <c r="FL11" s="174"/>
      <c r="FM11" s="174"/>
      <c r="FN11" s="174"/>
      <c r="FO11" s="174"/>
      <c r="FP11" s="174"/>
      <c r="FQ11" s="174"/>
      <c r="FR11" s="174"/>
      <c r="FS11" s="174"/>
      <c r="FT11" s="174"/>
      <c r="FU11" s="481"/>
      <c r="FV11" s="184"/>
      <c r="FW11" s="184"/>
      <c r="FX11" s="184"/>
      <c r="FY11" s="184"/>
      <c r="FZ11" s="184"/>
      <c r="GA11" s="184"/>
      <c r="GB11" s="184"/>
      <c r="GC11" s="184"/>
      <c r="GD11" s="141"/>
      <c r="GE11" s="141"/>
      <c r="GF11" s="141"/>
      <c r="GG11" s="141"/>
      <c r="GH11" s="141"/>
      <c r="GI11" s="481"/>
      <c r="GJ11" s="141"/>
      <c r="GK11" s="141"/>
      <c r="GL11" s="141"/>
      <c r="GM11" s="141"/>
      <c r="GN11" s="141"/>
      <c r="GO11" s="141"/>
      <c r="GP11" s="141"/>
      <c r="GQ11" s="141"/>
      <c r="GR11" s="481"/>
      <c r="GS11" s="141"/>
      <c r="GT11" s="141"/>
      <c r="GU11" s="141"/>
      <c r="GV11" s="141"/>
      <c r="GW11" s="141"/>
      <c r="GX11" s="141"/>
      <c r="GY11" s="141"/>
      <c r="GZ11" s="141"/>
      <c r="HA11" s="481"/>
      <c r="HB11" s="141"/>
      <c r="HC11" s="141"/>
      <c r="HD11" s="141"/>
      <c r="HE11" s="141"/>
      <c r="HF11" s="141"/>
      <c r="HG11" s="141"/>
      <c r="HH11" s="141"/>
      <c r="HI11" s="141"/>
      <c r="HJ11" s="481"/>
      <c r="HK11" s="140"/>
      <c r="HL11" s="141"/>
      <c r="HM11" s="141"/>
      <c r="HN11" s="141"/>
      <c r="HO11" s="141"/>
      <c r="HP11" s="141"/>
      <c r="HQ11" s="141"/>
      <c r="HR11" s="141"/>
      <c r="HS11" s="505"/>
      <c r="HT11" s="221"/>
      <c r="HU11" s="221"/>
      <c r="HV11" s="72"/>
      <c r="HW11" s="72"/>
      <c r="HX11" s="72"/>
    </row>
    <row r="12" spans="2:238" ht="16.95" hidden="1" customHeight="1" outlineLevel="1" x14ac:dyDescent="0.35">
      <c r="B12" s="251" t="s">
        <v>391</v>
      </c>
      <c r="F12" s="144"/>
      <c r="G12" s="144"/>
      <c r="S12" s="251" t="s">
        <v>392</v>
      </c>
      <c r="T12" s="190"/>
      <c r="U12" s="190"/>
      <c r="V12" s="455"/>
      <c r="W12" s="190"/>
      <c r="X12" s="156"/>
      <c r="Y12" s="156"/>
      <c r="Z12" s="156"/>
      <c r="AA12" s="156"/>
      <c r="AB12" s="156"/>
      <c r="AC12" s="156"/>
      <c r="AD12" s="156"/>
      <c r="AE12" s="156"/>
      <c r="AF12" s="163"/>
      <c r="AG12" s="156"/>
      <c r="AH12" s="443"/>
      <c r="AI12" s="156"/>
      <c r="AJ12" s="156"/>
      <c r="AK12" s="156"/>
      <c r="AL12" s="156"/>
      <c r="AM12" s="156"/>
      <c r="AN12" s="156"/>
      <c r="AO12" s="156"/>
      <c r="AP12" s="156"/>
      <c r="AQ12" s="156"/>
      <c r="AR12" s="72"/>
      <c r="AS12" s="156"/>
      <c r="AT12" s="443"/>
      <c r="AU12" s="156"/>
      <c r="AV12" s="156"/>
      <c r="AW12" s="156"/>
      <c r="AX12" s="141"/>
      <c r="AY12" s="141"/>
      <c r="AZ12" s="156"/>
      <c r="BA12" s="156"/>
      <c r="BB12" s="141"/>
      <c r="BC12" s="141"/>
      <c r="BD12" s="156"/>
      <c r="BE12" s="163"/>
      <c r="BF12" s="156"/>
      <c r="BG12" s="156"/>
      <c r="BH12" s="156"/>
      <c r="BI12" s="156"/>
      <c r="BJ12" s="156"/>
      <c r="BK12" s="156"/>
      <c r="BL12" s="156"/>
      <c r="BM12" s="156"/>
      <c r="BN12" s="156"/>
      <c r="BO12" s="72"/>
      <c r="BP12" s="156"/>
      <c r="BQ12" s="156"/>
      <c r="BR12" s="443"/>
      <c r="BS12" s="156"/>
      <c r="BT12" s="156"/>
      <c r="BU12" s="156"/>
      <c r="BV12" s="156"/>
      <c r="BW12" s="156"/>
      <c r="BX12" s="156"/>
      <c r="BY12" s="156"/>
      <c r="BZ12" s="72"/>
      <c r="CA12" s="156"/>
      <c r="CB12" s="443"/>
      <c r="CC12" s="156"/>
      <c r="CD12" s="156"/>
      <c r="CE12" s="156"/>
      <c r="CF12" s="156"/>
      <c r="CG12" s="156"/>
      <c r="CH12" s="156"/>
      <c r="CI12" s="156"/>
      <c r="CJ12" s="156"/>
      <c r="CK12" s="156"/>
      <c r="CL12" s="72"/>
      <c r="CM12" s="156"/>
      <c r="CN12" s="156"/>
      <c r="CO12" s="163"/>
      <c r="CP12" s="156"/>
      <c r="CQ12" s="156"/>
      <c r="CR12" s="156"/>
      <c r="CS12" s="156"/>
      <c r="CT12" s="156"/>
      <c r="CU12" s="156"/>
      <c r="CV12" s="156"/>
      <c r="CW12" s="72"/>
      <c r="CX12" s="156"/>
      <c r="CY12" s="443"/>
      <c r="CZ12" s="156"/>
      <c r="DA12" s="156"/>
      <c r="DB12" s="156"/>
      <c r="DC12" s="156"/>
      <c r="DD12" s="156"/>
      <c r="DE12" s="156"/>
      <c r="DF12" s="156"/>
      <c r="DG12" s="72"/>
      <c r="DH12" s="156"/>
      <c r="DI12" s="443"/>
      <c r="DJ12" s="156"/>
      <c r="DK12" s="156"/>
      <c r="DL12" s="156"/>
      <c r="DM12" s="156"/>
      <c r="DN12" s="156"/>
      <c r="DO12" s="156"/>
      <c r="DP12" s="156"/>
      <c r="DQ12" s="72"/>
      <c r="DR12" s="156"/>
      <c r="DS12" s="443"/>
      <c r="DT12" s="156"/>
      <c r="DU12" s="156"/>
      <c r="DV12" s="156"/>
      <c r="DW12" s="156"/>
      <c r="DX12" s="156"/>
      <c r="DY12" s="156"/>
      <c r="DZ12" s="156"/>
      <c r="EA12" s="156"/>
      <c r="EB12" s="156"/>
      <c r="EC12" s="72"/>
      <c r="ED12" s="156"/>
      <c r="EE12" s="443"/>
      <c r="EF12" s="156"/>
      <c r="EG12" s="156"/>
      <c r="EH12" s="156"/>
      <c r="EI12" s="156"/>
      <c r="EJ12" s="156"/>
      <c r="EK12" s="156"/>
      <c r="EL12" s="156"/>
      <c r="EM12" s="141"/>
      <c r="EN12" s="141"/>
      <c r="EO12" s="481"/>
      <c r="EP12" s="156"/>
      <c r="EQ12" s="156"/>
      <c r="ER12" s="156"/>
      <c r="ES12" s="156"/>
      <c r="ET12" s="156"/>
      <c r="EU12" s="156"/>
      <c r="EV12" s="156"/>
      <c r="EW12" s="141"/>
      <c r="EX12" s="141"/>
      <c r="EY12" s="570"/>
      <c r="EZ12" s="156"/>
      <c r="FA12" s="156"/>
      <c r="FB12" s="156"/>
      <c r="FC12" s="156"/>
      <c r="FD12" s="156"/>
      <c r="FE12" s="156"/>
      <c r="FF12" s="156"/>
      <c r="FG12" s="141"/>
      <c r="FH12" s="141"/>
      <c r="FI12" s="481"/>
      <c r="FJ12" s="174"/>
      <c r="FK12" s="174"/>
      <c r="FL12" s="174"/>
      <c r="FM12" s="174"/>
      <c r="FN12" s="174"/>
      <c r="FO12" s="174"/>
      <c r="FP12" s="174"/>
      <c r="FQ12" s="174"/>
      <c r="FR12" s="174"/>
      <c r="FS12" s="174"/>
      <c r="FT12" s="174"/>
      <c r="FU12" s="481"/>
      <c r="FV12" s="184"/>
      <c r="FW12" s="184"/>
      <c r="FX12" s="184"/>
      <c r="FY12" s="184"/>
      <c r="FZ12" s="184"/>
      <c r="GA12" s="184"/>
      <c r="GB12" s="184"/>
      <c r="GC12" s="184"/>
      <c r="GD12" s="141"/>
      <c r="GE12" s="141"/>
      <c r="GF12" s="141"/>
      <c r="GG12" s="141"/>
      <c r="GH12" s="141"/>
      <c r="GI12" s="481"/>
      <c r="GJ12" s="141"/>
      <c r="GK12" s="141"/>
      <c r="GL12" s="141"/>
      <c r="GM12" s="141"/>
      <c r="GN12" s="141"/>
      <c r="GO12" s="141"/>
      <c r="GP12" s="141"/>
      <c r="GQ12" s="141"/>
      <c r="GR12" s="481"/>
      <c r="GS12" s="141"/>
      <c r="GT12" s="141"/>
      <c r="GU12" s="141"/>
      <c r="GV12" s="141"/>
      <c r="GW12" s="141"/>
      <c r="GX12" s="141"/>
      <c r="GY12" s="141"/>
      <c r="GZ12" s="141"/>
      <c r="HA12" s="481"/>
      <c r="HB12" s="141"/>
      <c r="HC12" s="141"/>
      <c r="HD12" s="141"/>
      <c r="HE12" s="141"/>
      <c r="HF12" s="141"/>
      <c r="HG12" s="141"/>
      <c r="HH12" s="141"/>
      <c r="HI12" s="141"/>
      <c r="HJ12" s="481"/>
      <c r="HK12" s="141"/>
      <c r="HL12" s="141"/>
      <c r="HM12" s="141"/>
      <c r="HN12" s="141"/>
      <c r="HO12" s="141"/>
      <c r="HP12" s="141"/>
      <c r="HQ12" s="141"/>
      <c r="HR12" s="141"/>
      <c r="HS12" s="505"/>
      <c r="HT12" s="221"/>
      <c r="HU12" s="221"/>
      <c r="HV12" s="72"/>
      <c r="HW12" s="72"/>
      <c r="HX12" s="72"/>
      <c r="HY12" s="72"/>
    </row>
    <row r="13" spans="2:238" ht="16.95" hidden="1" customHeight="1" outlineLevel="1" x14ac:dyDescent="0.3">
      <c r="R13" s="190"/>
      <c r="S13" s="190"/>
      <c r="T13" s="190"/>
      <c r="U13" s="191"/>
      <c r="V13" s="456"/>
      <c r="W13" s="191"/>
      <c r="X13" s="157"/>
      <c r="Y13" s="157"/>
      <c r="Z13" s="157"/>
      <c r="AA13" s="157"/>
      <c r="AB13" s="157"/>
      <c r="AC13" s="157"/>
      <c r="AD13" s="157"/>
      <c r="AE13" s="157"/>
      <c r="AF13" s="164"/>
      <c r="AG13" s="157"/>
      <c r="AH13" s="444"/>
      <c r="AI13" s="157"/>
      <c r="AJ13" s="157"/>
      <c r="AK13" s="157"/>
      <c r="AL13" s="157"/>
      <c r="AM13" s="157"/>
      <c r="AN13" s="157"/>
      <c r="AO13" s="157"/>
      <c r="AP13" s="157"/>
      <c r="AQ13" s="157"/>
      <c r="AR13" s="102"/>
      <c r="AS13" s="157"/>
      <c r="AT13" s="444"/>
      <c r="AU13" s="157"/>
      <c r="AV13" s="157"/>
      <c r="AW13" s="157"/>
      <c r="AX13" s="142"/>
      <c r="AY13" s="142"/>
      <c r="AZ13" s="157"/>
      <c r="BA13" s="157"/>
      <c r="BB13" s="142"/>
      <c r="BC13" s="142"/>
      <c r="BD13" s="157"/>
      <c r="BE13" s="164"/>
      <c r="BF13" s="157"/>
      <c r="BG13" s="157"/>
      <c r="BH13" s="157"/>
      <c r="BI13" s="157"/>
      <c r="BJ13" s="157"/>
      <c r="BK13" s="157"/>
      <c r="BL13" s="157"/>
      <c r="BM13" s="157"/>
      <c r="BN13" s="157"/>
      <c r="BO13" s="102"/>
      <c r="BP13" s="157"/>
      <c r="BQ13" s="157"/>
      <c r="BR13" s="444"/>
      <c r="BS13" s="157"/>
      <c r="BT13" s="157"/>
      <c r="BU13" s="157"/>
      <c r="BV13" s="157"/>
      <c r="BW13" s="157"/>
      <c r="BX13" s="157"/>
      <c r="BY13" s="157"/>
      <c r="BZ13" s="102"/>
      <c r="CA13" s="157"/>
      <c r="CB13" s="444"/>
      <c r="CC13" s="157"/>
      <c r="CD13" s="157"/>
      <c r="CE13" s="157"/>
      <c r="CF13" s="157"/>
      <c r="CG13" s="157"/>
      <c r="CH13" s="157"/>
      <c r="CI13" s="157"/>
      <c r="CJ13" s="157"/>
      <c r="CK13" s="157"/>
      <c r="CL13" s="102"/>
      <c r="CM13" s="157"/>
      <c r="CN13" s="157"/>
      <c r="CO13" s="164"/>
      <c r="CP13" s="157"/>
      <c r="CQ13" s="157"/>
      <c r="CR13" s="157"/>
      <c r="CS13" s="157"/>
      <c r="CT13" s="157"/>
      <c r="CU13" s="157"/>
      <c r="CV13" s="157"/>
      <c r="CW13" s="102"/>
      <c r="CX13" s="157"/>
      <c r="CY13" s="444"/>
      <c r="CZ13" s="157"/>
      <c r="DA13" s="157"/>
      <c r="DB13" s="157"/>
      <c r="DC13" s="157"/>
      <c r="DD13" s="157"/>
      <c r="DE13" s="157"/>
      <c r="DF13" s="157"/>
      <c r="DG13" s="102"/>
      <c r="DH13" s="157"/>
      <c r="DI13" s="444"/>
      <c r="DJ13" s="157"/>
      <c r="DK13" s="157"/>
      <c r="DL13" s="157"/>
      <c r="DM13" s="157"/>
      <c r="DN13" s="157"/>
      <c r="DO13" s="157"/>
      <c r="DP13" s="157"/>
      <c r="DQ13" s="102"/>
      <c r="DR13" s="157"/>
      <c r="DS13" s="444"/>
      <c r="DT13" s="157"/>
      <c r="DU13" s="157"/>
      <c r="DV13" s="157"/>
      <c r="DW13" s="157"/>
      <c r="DX13" s="157"/>
      <c r="DY13" s="157"/>
      <c r="DZ13" s="157"/>
      <c r="EA13" s="157"/>
      <c r="EB13" s="157"/>
      <c r="EC13" s="102"/>
      <c r="ED13" s="157"/>
      <c r="EE13" s="444"/>
      <c r="EF13" s="157"/>
      <c r="EG13" s="157"/>
      <c r="EH13" s="157"/>
      <c r="EI13" s="157"/>
      <c r="EJ13" s="157"/>
      <c r="EK13" s="157"/>
      <c r="EL13" s="157"/>
      <c r="EM13" s="142"/>
      <c r="EN13" s="142"/>
      <c r="EO13" s="482"/>
      <c r="EP13" s="157"/>
      <c r="EQ13" s="157"/>
      <c r="ER13" s="157"/>
      <c r="ES13" s="157"/>
      <c r="ET13" s="157"/>
      <c r="EU13" s="157"/>
      <c r="EV13" s="157"/>
      <c r="EW13" s="142"/>
      <c r="EX13" s="142"/>
      <c r="EY13" s="571"/>
      <c r="EZ13" s="157"/>
      <c r="FA13" s="157"/>
      <c r="FB13" s="157"/>
      <c r="FC13" s="157"/>
      <c r="FD13" s="157"/>
      <c r="FE13" s="157"/>
      <c r="FF13" s="157"/>
      <c r="FG13" s="142"/>
      <c r="FH13" s="142"/>
      <c r="FI13" s="482"/>
      <c r="FJ13" s="175"/>
      <c r="FK13" s="175"/>
      <c r="FL13" s="175"/>
      <c r="FM13" s="175"/>
      <c r="FN13" s="175"/>
      <c r="FO13" s="175"/>
      <c r="FP13" s="175"/>
      <c r="FQ13" s="175"/>
      <c r="FR13" s="175"/>
      <c r="FS13" s="175"/>
      <c r="FT13" s="175"/>
      <c r="FU13" s="482"/>
      <c r="FV13" s="254"/>
      <c r="FW13" s="254"/>
      <c r="FX13" s="254"/>
      <c r="FY13" s="254"/>
      <c r="FZ13" s="254"/>
      <c r="GA13" s="254"/>
      <c r="GB13" s="254"/>
      <c r="GC13" s="254"/>
      <c r="GD13" s="142"/>
      <c r="GE13" s="142"/>
      <c r="GF13" s="142"/>
      <c r="GG13" s="142"/>
      <c r="GH13" s="142"/>
      <c r="GI13" s="482"/>
      <c r="GJ13" s="142"/>
      <c r="GK13" s="142"/>
      <c r="GL13" s="142"/>
      <c r="GM13" s="142"/>
      <c r="GN13" s="142"/>
      <c r="GO13" s="142"/>
      <c r="GP13" s="142"/>
      <c r="GQ13" s="142"/>
      <c r="GR13" s="482"/>
      <c r="GS13" s="142"/>
      <c r="GT13" s="142"/>
      <c r="GU13" s="142"/>
      <c r="GV13" s="142"/>
      <c r="GW13" s="142"/>
      <c r="GX13" s="142"/>
      <c r="GY13" s="142"/>
      <c r="GZ13" s="142"/>
      <c r="HA13" s="482"/>
      <c r="HB13" s="142"/>
      <c r="HC13" s="142"/>
      <c r="HD13" s="142"/>
      <c r="HE13" s="142"/>
      <c r="HF13" s="142"/>
      <c r="HG13" s="142"/>
      <c r="HH13" s="142"/>
      <c r="HI13" s="142"/>
      <c r="HJ13" s="482"/>
      <c r="HK13" s="142"/>
      <c r="HL13" s="142"/>
      <c r="HM13" s="142"/>
      <c r="HN13" s="142"/>
      <c r="HO13" s="142"/>
      <c r="HP13" s="142"/>
      <c r="HQ13" s="142"/>
      <c r="HR13" s="142"/>
      <c r="HS13" s="506"/>
      <c r="HT13" s="233"/>
      <c r="HU13" s="233"/>
      <c r="HV13" s="102"/>
      <c r="HW13" s="102"/>
      <c r="HX13" s="102"/>
      <c r="HY13" s="102"/>
    </row>
    <row r="14" spans="2:238" s="162" customFormat="1" ht="74.25" customHeight="1" collapsed="1" x14ac:dyDescent="0.3">
      <c r="B14" s="106" t="s">
        <v>15</v>
      </c>
      <c r="C14" s="106" t="s">
        <v>16</v>
      </c>
      <c r="D14" s="106" t="s">
        <v>334</v>
      </c>
      <c r="E14" s="107" t="s">
        <v>388</v>
      </c>
      <c r="F14" s="106" t="s">
        <v>386</v>
      </c>
      <c r="G14" s="106" t="s">
        <v>387</v>
      </c>
      <c r="H14" s="106" t="s">
        <v>290</v>
      </c>
      <c r="I14" s="107" t="s">
        <v>498</v>
      </c>
      <c r="J14" s="107" t="s">
        <v>407</v>
      </c>
      <c r="K14" s="107" t="s">
        <v>473</v>
      </c>
      <c r="L14" s="106" t="s">
        <v>444</v>
      </c>
      <c r="M14" s="107" t="s">
        <v>408</v>
      </c>
      <c r="N14" s="107" t="s">
        <v>445</v>
      </c>
      <c r="O14" s="107" t="s">
        <v>367</v>
      </c>
      <c r="P14" s="107" t="s">
        <v>338</v>
      </c>
      <c r="Q14" s="106" t="s">
        <v>390</v>
      </c>
      <c r="S14" s="106" t="s">
        <v>369</v>
      </c>
      <c r="T14" s="106" t="s">
        <v>371</v>
      </c>
      <c r="U14" s="110" t="s">
        <v>370</v>
      </c>
      <c r="V14" s="457" t="s">
        <v>372</v>
      </c>
      <c r="W14" s="110"/>
      <c r="X14" s="106" t="s">
        <v>369</v>
      </c>
      <c r="Y14" s="106" t="s">
        <v>406</v>
      </c>
      <c r="Z14" s="106" t="s">
        <v>464</v>
      </c>
      <c r="AA14" s="106" t="s">
        <v>379</v>
      </c>
      <c r="AB14" s="106" t="s">
        <v>380</v>
      </c>
      <c r="AC14" s="106" t="s">
        <v>494</v>
      </c>
      <c r="AD14" s="106" t="s">
        <v>497</v>
      </c>
      <c r="AE14" s="106" t="s">
        <v>377</v>
      </c>
      <c r="AF14" s="106" t="s">
        <v>381</v>
      </c>
      <c r="AG14" s="106" t="s">
        <v>370</v>
      </c>
      <c r="AH14" s="445" t="s">
        <v>372</v>
      </c>
      <c r="AI14" s="106" t="s">
        <v>369</v>
      </c>
      <c r="AJ14" s="106" t="s">
        <v>382</v>
      </c>
      <c r="AK14" s="106" t="s">
        <v>464</v>
      </c>
      <c r="AL14" s="106" t="s">
        <v>379</v>
      </c>
      <c r="AM14" s="106" t="s">
        <v>380</v>
      </c>
      <c r="AN14" s="106" t="s">
        <v>470</v>
      </c>
      <c r="AO14" s="106" t="s">
        <v>494</v>
      </c>
      <c r="AP14" s="106" t="s">
        <v>497</v>
      </c>
      <c r="AQ14" s="106" t="s">
        <v>414</v>
      </c>
      <c r="AR14" s="106" t="s">
        <v>381</v>
      </c>
      <c r="AS14" s="106" t="s">
        <v>370</v>
      </c>
      <c r="AT14" s="445" t="s">
        <v>372</v>
      </c>
      <c r="AU14" s="110" t="s">
        <v>369</v>
      </c>
      <c r="AV14" s="106" t="s">
        <v>382</v>
      </c>
      <c r="AW14" s="106" t="s">
        <v>464</v>
      </c>
      <c r="AX14" s="106" t="s">
        <v>379</v>
      </c>
      <c r="AY14" s="106" t="s">
        <v>380</v>
      </c>
      <c r="AZ14" s="106" t="s">
        <v>494</v>
      </c>
      <c r="BA14" s="106" t="s">
        <v>497</v>
      </c>
      <c r="BB14" s="106" t="s">
        <v>377</v>
      </c>
      <c r="BC14" s="106" t="s">
        <v>381</v>
      </c>
      <c r="BD14" s="106" t="s">
        <v>370</v>
      </c>
      <c r="BE14" s="106" t="s">
        <v>372</v>
      </c>
      <c r="BF14" s="106" t="s">
        <v>369</v>
      </c>
      <c r="BG14" s="106" t="s">
        <v>382</v>
      </c>
      <c r="BH14" s="106" t="s">
        <v>464</v>
      </c>
      <c r="BI14" s="106" t="s">
        <v>379</v>
      </c>
      <c r="BJ14" s="106" t="s">
        <v>380</v>
      </c>
      <c r="BK14" s="106" t="s">
        <v>377</v>
      </c>
      <c r="BL14" s="106" t="s">
        <v>396</v>
      </c>
      <c r="BM14" s="106" t="s">
        <v>419</v>
      </c>
      <c r="BN14" s="106" t="s">
        <v>418</v>
      </c>
      <c r="BO14" s="106" t="s">
        <v>381</v>
      </c>
      <c r="BP14" s="106" t="s">
        <v>370</v>
      </c>
      <c r="BQ14" s="106" t="s">
        <v>420</v>
      </c>
      <c r="BR14" s="445" t="s">
        <v>421</v>
      </c>
      <c r="BS14" s="110" t="s">
        <v>369</v>
      </c>
      <c r="BT14" s="106" t="s">
        <v>382</v>
      </c>
      <c r="BU14" s="106" t="s">
        <v>464</v>
      </c>
      <c r="BV14" s="106" t="s">
        <v>379</v>
      </c>
      <c r="BW14" s="106" t="s">
        <v>380</v>
      </c>
      <c r="BX14" s="106" t="s">
        <v>377</v>
      </c>
      <c r="BY14" s="106" t="s">
        <v>426</v>
      </c>
      <c r="BZ14" s="106" t="s">
        <v>381</v>
      </c>
      <c r="CA14" s="106" t="s">
        <v>370</v>
      </c>
      <c r="CB14" s="445" t="s">
        <v>372</v>
      </c>
      <c r="CC14" s="110" t="s">
        <v>369</v>
      </c>
      <c r="CD14" s="106" t="s">
        <v>382</v>
      </c>
      <c r="CE14" s="106" t="s">
        <v>463</v>
      </c>
      <c r="CF14" s="106" t="s">
        <v>379</v>
      </c>
      <c r="CG14" s="106" t="s">
        <v>380</v>
      </c>
      <c r="CH14" s="106" t="s">
        <v>377</v>
      </c>
      <c r="CI14" s="106" t="s">
        <v>396</v>
      </c>
      <c r="CJ14" s="106" t="s">
        <v>419</v>
      </c>
      <c r="CK14" s="106" t="s">
        <v>418</v>
      </c>
      <c r="CL14" s="106" t="s">
        <v>381</v>
      </c>
      <c r="CM14" s="106" t="s">
        <v>370</v>
      </c>
      <c r="CN14" s="106" t="s">
        <v>420</v>
      </c>
      <c r="CO14" s="106" t="s">
        <v>421</v>
      </c>
      <c r="CP14" s="110" t="s">
        <v>369</v>
      </c>
      <c r="CQ14" s="106" t="s">
        <v>382</v>
      </c>
      <c r="CR14" s="106" t="s">
        <v>463</v>
      </c>
      <c r="CS14" s="106" t="s">
        <v>379</v>
      </c>
      <c r="CT14" s="106" t="s">
        <v>380</v>
      </c>
      <c r="CU14" s="106" t="s">
        <v>377</v>
      </c>
      <c r="CV14" s="106" t="s">
        <v>426</v>
      </c>
      <c r="CW14" s="106" t="s">
        <v>381</v>
      </c>
      <c r="CX14" s="106" t="s">
        <v>370</v>
      </c>
      <c r="CY14" s="445" t="s">
        <v>372</v>
      </c>
      <c r="CZ14" s="110" t="s">
        <v>369</v>
      </c>
      <c r="DA14" s="106" t="s">
        <v>382</v>
      </c>
      <c r="DB14" s="106" t="s">
        <v>463</v>
      </c>
      <c r="DC14" s="106" t="s">
        <v>379</v>
      </c>
      <c r="DD14" s="106" t="s">
        <v>380</v>
      </c>
      <c r="DE14" s="106" t="s">
        <v>377</v>
      </c>
      <c r="DF14" s="106" t="s">
        <v>426</v>
      </c>
      <c r="DG14" s="106" t="s">
        <v>381</v>
      </c>
      <c r="DH14" s="106" t="s">
        <v>370</v>
      </c>
      <c r="DI14" s="445" t="s">
        <v>372</v>
      </c>
      <c r="DJ14" s="110" t="s">
        <v>369</v>
      </c>
      <c r="DK14" s="106" t="s">
        <v>382</v>
      </c>
      <c r="DL14" s="106" t="s">
        <v>463</v>
      </c>
      <c r="DM14" s="106" t="s">
        <v>379</v>
      </c>
      <c r="DN14" s="106" t="s">
        <v>380</v>
      </c>
      <c r="DO14" s="106" t="s">
        <v>377</v>
      </c>
      <c r="DP14" s="106" t="s">
        <v>426</v>
      </c>
      <c r="DQ14" s="106" t="s">
        <v>381</v>
      </c>
      <c r="DR14" s="106" t="s">
        <v>370</v>
      </c>
      <c r="DS14" s="445" t="s">
        <v>372</v>
      </c>
      <c r="DT14" s="110" t="s">
        <v>369</v>
      </c>
      <c r="DU14" s="106" t="s">
        <v>382</v>
      </c>
      <c r="DV14" s="106" t="s">
        <v>463</v>
      </c>
      <c r="DW14" s="106" t="s">
        <v>379</v>
      </c>
      <c r="DX14" s="106" t="s">
        <v>380</v>
      </c>
      <c r="DY14" s="106" t="s">
        <v>377</v>
      </c>
      <c r="DZ14" s="106" t="s">
        <v>494</v>
      </c>
      <c r="EA14" s="106" t="s">
        <v>495</v>
      </c>
      <c r="EB14" s="106" t="s">
        <v>427</v>
      </c>
      <c r="EC14" s="106" t="s">
        <v>381</v>
      </c>
      <c r="ED14" s="106" t="s">
        <v>370</v>
      </c>
      <c r="EE14" s="445" t="s">
        <v>372</v>
      </c>
      <c r="EF14" s="106" t="s">
        <v>369</v>
      </c>
      <c r="EG14" s="106" t="s">
        <v>382</v>
      </c>
      <c r="EH14" s="106" t="s">
        <v>463</v>
      </c>
      <c r="EI14" s="106" t="s">
        <v>379</v>
      </c>
      <c r="EJ14" s="106" t="s">
        <v>471</v>
      </c>
      <c r="EK14" s="106" t="s">
        <v>456</v>
      </c>
      <c r="EL14" s="106" t="s">
        <v>418</v>
      </c>
      <c r="EM14" s="106" t="s">
        <v>381</v>
      </c>
      <c r="EN14" s="106" t="s">
        <v>370</v>
      </c>
      <c r="EO14" s="445" t="s">
        <v>372</v>
      </c>
      <c r="EP14" s="106" t="s">
        <v>369</v>
      </c>
      <c r="EQ14" s="106" t="s">
        <v>382</v>
      </c>
      <c r="ER14" s="106" t="s">
        <v>463</v>
      </c>
      <c r="ES14" s="106" t="s">
        <v>379</v>
      </c>
      <c r="ET14" s="106" t="s">
        <v>431</v>
      </c>
      <c r="EU14" s="106" t="s">
        <v>472</v>
      </c>
      <c r="EV14" s="106" t="s">
        <v>433</v>
      </c>
      <c r="EW14" s="106" t="s">
        <v>381</v>
      </c>
      <c r="EX14" s="106" t="s">
        <v>434</v>
      </c>
      <c r="EY14" s="106" t="s">
        <v>372</v>
      </c>
      <c r="EZ14" s="106" t="s">
        <v>369</v>
      </c>
      <c r="FA14" s="106" t="s">
        <v>382</v>
      </c>
      <c r="FB14" s="106" t="s">
        <v>463</v>
      </c>
      <c r="FC14" s="106" t="s">
        <v>379</v>
      </c>
      <c r="FD14" s="106" t="s">
        <v>471</v>
      </c>
      <c r="FE14" s="106" t="s">
        <v>456</v>
      </c>
      <c r="FF14" s="106" t="s">
        <v>418</v>
      </c>
      <c r="FG14" s="106" t="s">
        <v>381</v>
      </c>
      <c r="FH14" s="106" t="s">
        <v>370</v>
      </c>
      <c r="FI14" s="445" t="s">
        <v>372</v>
      </c>
      <c r="FJ14" s="106" t="s">
        <v>369</v>
      </c>
      <c r="FK14" s="106" t="s">
        <v>382</v>
      </c>
      <c r="FL14" s="106" t="s">
        <v>463</v>
      </c>
      <c r="FM14" s="106" t="s">
        <v>379</v>
      </c>
      <c r="FN14" s="106" t="s">
        <v>437</v>
      </c>
      <c r="FO14" s="106" t="s">
        <v>432</v>
      </c>
      <c r="FP14" s="106" t="s">
        <v>433</v>
      </c>
      <c r="FQ14" s="106" t="s">
        <v>436</v>
      </c>
      <c r="FR14" s="106" t="s">
        <v>381</v>
      </c>
      <c r="FS14" s="106" t="s">
        <v>370</v>
      </c>
      <c r="FT14" s="106" t="s">
        <v>448</v>
      </c>
      <c r="FU14" s="445" t="s">
        <v>372</v>
      </c>
      <c r="FV14" s="106" t="s">
        <v>369</v>
      </c>
      <c r="FW14" s="106" t="s">
        <v>382</v>
      </c>
      <c r="FX14" s="106" t="s">
        <v>463</v>
      </c>
      <c r="FY14" s="106" t="s">
        <v>379</v>
      </c>
      <c r="FZ14" s="106" t="s">
        <v>455</v>
      </c>
      <c r="GA14" s="106" t="s">
        <v>456</v>
      </c>
      <c r="GB14" s="106" t="s">
        <v>418</v>
      </c>
      <c r="GC14" s="106" t="s">
        <v>436</v>
      </c>
      <c r="GD14" s="106" t="s">
        <v>381</v>
      </c>
      <c r="GE14" s="106" t="s">
        <v>370</v>
      </c>
      <c r="GF14" s="106" t="s">
        <v>454</v>
      </c>
      <c r="GG14" s="106" t="s">
        <v>453</v>
      </c>
      <c r="GH14" s="106" t="s">
        <v>459</v>
      </c>
      <c r="GI14" s="445" t="s">
        <v>372</v>
      </c>
      <c r="GJ14" s="106" t="s">
        <v>369</v>
      </c>
      <c r="GK14" s="106" t="s">
        <v>382</v>
      </c>
      <c r="GL14" s="106" t="s">
        <v>463</v>
      </c>
      <c r="GM14" s="106" t="s">
        <v>379</v>
      </c>
      <c r="GN14" s="106" t="s">
        <v>439</v>
      </c>
      <c r="GO14" s="106" t="s">
        <v>433</v>
      </c>
      <c r="GP14" s="106" t="s">
        <v>438</v>
      </c>
      <c r="GQ14" s="106" t="s">
        <v>347</v>
      </c>
      <c r="GR14" s="445" t="s">
        <v>372</v>
      </c>
      <c r="GS14" s="106" t="s">
        <v>369</v>
      </c>
      <c r="GT14" s="106" t="s">
        <v>382</v>
      </c>
      <c r="GU14" s="106" t="s">
        <v>463</v>
      </c>
      <c r="GV14" s="106" t="s">
        <v>379</v>
      </c>
      <c r="GW14" s="106" t="s">
        <v>440</v>
      </c>
      <c r="GX14" s="106" t="s">
        <v>433</v>
      </c>
      <c r="GY14" s="106" t="s">
        <v>441</v>
      </c>
      <c r="GZ14" s="106" t="s">
        <v>347</v>
      </c>
      <c r="HA14" s="445" t="s">
        <v>372</v>
      </c>
      <c r="HB14" s="106" t="s">
        <v>369</v>
      </c>
      <c r="HC14" s="106" t="s">
        <v>382</v>
      </c>
      <c r="HD14" s="106" t="s">
        <v>463</v>
      </c>
      <c r="HE14" s="106" t="s">
        <v>379</v>
      </c>
      <c r="HF14" s="106" t="s">
        <v>440</v>
      </c>
      <c r="HG14" s="106" t="s">
        <v>433</v>
      </c>
      <c r="HH14" s="106" t="s">
        <v>442</v>
      </c>
      <c r="HI14" s="106" t="s">
        <v>347</v>
      </c>
      <c r="HJ14" s="445" t="s">
        <v>372</v>
      </c>
      <c r="HK14" s="106" t="s">
        <v>369</v>
      </c>
      <c r="HL14" s="106" t="s">
        <v>382</v>
      </c>
      <c r="HM14" s="106" t="s">
        <v>463</v>
      </c>
      <c r="HN14" s="106" t="s">
        <v>379</v>
      </c>
      <c r="HO14" s="106" t="s">
        <v>443</v>
      </c>
      <c r="HP14" s="106" t="s">
        <v>433</v>
      </c>
      <c r="HQ14" s="106" t="s">
        <v>438</v>
      </c>
      <c r="HR14" s="106" t="s">
        <v>347</v>
      </c>
      <c r="HS14" s="445" t="s">
        <v>372</v>
      </c>
    </row>
    <row r="15" spans="2:238" s="72" customFormat="1" hidden="1" outlineLevel="1" x14ac:dyDescent="0.3">
      <c r="B15" s="40" t="s">
        <v>230</v>
      </c>
      <c r="C15" s="40" t="s">
        <v>258</v>
      </c>
      <c r="D15" s="117">
        <v>500</v>
      </c>
      <c r="E15" s="118">
        <v>17.899999999999999</v>
      </c>
      <c r="F15" s="120">
        <f t="shared" ref="F15:F78" si="0">((31.65/3.6)/1000)*E15*D15</f>
        <v>78.685416666666654</v>
      </c>
      <c r="G15" s="121">
        <f t="shared" ref="G15:G78" si="1">(D15*O15*P15*3)/1000</f>
        <v>8.3340735000000006</v>
      </c>
      <c r="H15" s="117">
        <f>I15</f>
        <v>36.75</v>
      </c>
      <c r="I15" s="528">
        <f t="shared" ref="I15:I26" si="2">$J$3*$P$10*$D15/1000</f>
        <v>36.75</v>
      </c>
      <c r="J15" s="373">
        <f>IF(M15&gt;0,G15*1000/M15,0)</f>
        <v>20.092465753424658</v>
      </c>
      <c r="K15" s="114">
        <v>1.2E-2</v>
      </c>
      <c r="L15" s="168">
        <f>(F15/H15)*1000</f>
        <v>2141.0997732426299</v>
      </c>
      <c r="M15" s="373">
        <f>365*24/2*P15</f>
        <v>414.786</v>
      </c>
      <c r="N15" s="373">
        <f>($K15*$F15*1000)/$H15</f>
        <v>25.693197278911562</v>
      </c>
      <c r="O15" s="121">
        <v>58.67</v>
      </c>
      <c r="P15" s="116">
        <v>9.4700000000000006E-2</v>
      </c>
      <c r="Q15" s="395">
        <f t="shared" ref="Q15:Q78" si="3">+(F15-G15)/F15</f>
        <v>0.89408363260875312</v>
      </c>
      <c r="S15" s="189">
        <f t="shared" ref="S15:S78" si="4">($F15+$G15)/(T15+U15)</f>
        <v>1.0682029744929733</v>
      </c>
      <c r="T15" s="168">
        <f t="shared" ref="T15:T78" si="5">$G15/COP_KM*Ek</f>
        <v>2.7780245000000003</v>
      </c>
      <c r="U15" s="382">
        <f t="shared" ref="U15:U78" si="6">$F15*Eg</f>
        <v>78.685416666666654</v>
      </c>
      <c r="V15" s="427">
        <f>(+$T$4+$H15*$U$4)+IF($J15&gt;0,($T$5+$J15*$U$5),0)</f>
        <v>17552.294520547945</v>
      </c>
      <c r="W15" s="132"/>
      <c r="X15" s="255"/>
      <c r="Y15" s="255"/>
      <c r="Z15" s="255"/>
      <c r="AA15" s="111"/>
      <c r="AB15" s="111"/>
      <c r="AC15" s="111"/>
      <c r="AD15" s="111"/>
      <c r="AE15" s="111"/>
      <c r="AF15" s="111"/>
      <c r="AG15" s="111"/>
      <c r="AH15" s="460"/>
      <c r="AI15" s="261">
        <f t="shared" ref="AI15:AI78" si="7">($F15+$G15)/(AR15+AS15)</f>
        <v>3.3878003127235203</v>
      </c>
      <c r="AJ15" s="256">
        <f>+(($T15+$U15)-(AR15+AS15))/AT15*1000</f>
        <v>0.84924435899485484</v>
      </c>
      <c r="AK15" s="256">
        <f t="shared" ref="AK15:AK78" si="8">AI15*AJ15</f>
        <v>2.877070304981455</v>
      </c>
      <c r="AL15" s="170">
        <f t="shared" ref="AL15:AL78" si="9">IF($H15&lt;$AA$9,$F15,+$AA$9*$L15*(1+($H15-$AA$9)/$H15)/1000)</f>
        <v>78.685416666666654</v>
      </c>
      <c r="AM15" s="170">
        <f t="shared" ref="AM15:AM78" si="10">IF($G15&lt;$AL15*(1-1/$AI$8),$G15,AL15*(1-1/$AI$8))</f>
        <v>8.3340735000000006</v>
      </c>
      <c r="AN15" s="170">
        <f t="shared" ref="AN15:AN78" si="11">+AL15*(1-1/$AI$8)-AM15</f>
        <v>50.679988999999992</v>
      </c>
      <c r="AO15" s="483">
        <f>ROUND($AP15*$AP$9,0)</f>
        <v>26</v>
      </c>
      <c r="AP15" s="484">
        <f>ROUND(($AN15*1000)/($AP$8*277.77777778),0)</f>
        <v>37</v>
      </c>
      <c r="AQ15" s="170">
        <f t="shared" ref="AQ15:AQ78" si="12">+IF($G15-AM15&gt;0,($G15-AM15)/$M15*1000,0)</f>
        <v>0</v>
      </c>
      <c r="AR15" s="256">
        <f t="shared" ref="AR15:AR45" si="13">(+AL15/$AI$8+AL15/$AI$10+ABS(AN15)/$AI$9+AM15/$AI$10+($G15-AM15)/COP_KM)*Ek</f>
        <v>25.686133223333329</v>
      </c>
      <c r="AS15" s="256">
        <f t="shared" ref="AS15:AS78" si="14">($F15-AL15)*Eg</f>
        <v>0</v>
      </c>
      <c r="AT15" s="428">
        <f t="shared" ref="AT15:AT46" si="15">IF($H15&lt;PMAX_BES_HOR,+$AR$4+$H15*$AS$4+$AR$5+$H15*$AS$5+$AO15*$AS$6,$AR$4+PMAX_BES_HOR*$AS$4+$AR$5+PMAX_BES_HOR*$AS$5+$AO15*$AS$6+$T$4+($H15-PMAX_BES_HOR)*$U$4)+IF(AQ15&gt;0,$T$5+AQ15*$U$5)</f>
        <v>65678.75</v>
      </c>
      <c r="AU15" s="112"/>
      <c r="AV15" s="256"/>
      <c r="AW15" s="256"/>
      <c r="AX15" s="120"/>
      <c r="AY15" s="120"/>
      <c r="AZ15" s="483"/>
      <c r="BA15" s="484"/>
      <c r="BB15" s="256"/>
      <c r="BC15" s="256"/>
      <c r="BD15" s="256"/>
      <c r="BE15" s="257"/>
      <c r="BF15" s="146">
        <f t="shared" ref="BF15:BF78" si="16">($F15+$G15)/(BO15+BP15)</f>
        <v>1.2705675308516744</v>
      </c>
      <c r="BG15" s="256">
        <f t="shared" ref="BG15:BG78" si="17">+(($T15+$U15)-(BO15+BP15))/BR15*1000</f>
        <v>0.59865536487661153</v>
      </c>
      <c r="BH15" s="256">
        <f t="shared" ref="BH15:BH78" si="18">BG15*BF15</f>
        <v>0.76063206878238454</v>
      </c>
      <c r="BI15" s="120">
        <f t="shared" ref="BI15:BI78" si="19">IF(($F15*(1-1/$BF$8))&gt;(1+$BI$9)*$G15,(1+$BI$9)/(1-1/$BF$8)*$G15,$F15)</f>
        <v>13.855397193750001</v>
      </c>
      <c r="BJ15" s="120">
        <f t="shared" ref="BJ15:BJ78" si="20">IF($G15&lt;$F15*(1-1/$BF$8),$G15,$F15*(1-1/$BF$8))</f>
        <v>8.3340735000000006</v>
      </c>
      <c r="BK15" s="256">
        <v>0</v>
      </c>
      <c r="BL15" s="120">
        <f t="shared" ref="BL15:BL78" si="21">BI15/$L15*1000</f>
        <v>6.4711590589570829</v>
      </c>
      <c r="BM15" s="120">
        <f>$H15-BL15</f>
        <v>30.278840941042915</v>
      </c>
      <c r="BN15" s="170">
        <f t="shared" ref="BN15:BN78" si="22">+IF($G15-BJ15&gt;0,($G15-BL15)/$M15*1000,0)</f>
        <v>0</v>
      </c>
      <c r="BO15" s="170">
        <f t="shared" ref="BO15:BO45" si="23">(+BI15/$BF$8+BI15/$BF$10+BJ15/$BF$10+($G15-BJ15)/COP_KM)*Ek</f>
        <v>3.6586582664999998</v>
      </c>
      <c r="BP15" s="170">
        <f t="shared" ref="BP15:BP46" si="24">($F15-BI15)*Eg</f>
        <v>64.830019472916661</v>
      </c>
      <c r="BQ15" s="390">
        <f t="shared" ref="BQ15:BQ78" si="25">IF(BL15=0,0,IF(BL15&lt;100,$BO$4+BL15*$BP$4,$BO$5+$BP$5*LN(BL15/6.96)))</f>
        <v>13397.358505952468</v>
      </c>
      <c r="BR15" s="428">
        <f>BQ15+IF(BL15&gt;0,$BO$6+$BP$6*BL15,0)+IF(BM15&gt;0,$T$4+$U$4*BM15,0)+IF(BN15&gt;0,$T$5+$U$5*BN15,0)</f>
        <v>21673.176569501247</v>
      </c>
      <c r="BS15" s="146">
        <f t="shared" ref="BS15:BS78" si="26">($F15+$G15)/(BZ15+CA15)</f>
        <v>3.9646986864928162</v>
      </c>
      <c r="BT15" s="256">
        <f t="shared" ref="BT15:BT78" si="27">+(($T15+$U15)-(BZ15+CA15))/CB15*1000</f>
        <v>1.2370195324402689</v>
      </c>
      <c r="BU15" s="256">
        <f t="shared" ref="BU15:BU78" si="28">BT15*BS15</f>
        <v>4.9044097154318917</v>
      </c>
      <c r="BV15" s="170">
        <f t="shared" ref="BV15:BV78" si="29">+$F15</f>
        <v>78.685416666666654</v>
      </c>
      <c r="BW15" s="170">
        <f t="shared" ref="BW15:BW78" si="30">+$G15</f>
        <v>8.3340735000000006</v>
      </c>
      <c r="BX15" s="170">
        <f t="shared" ref="BX15:BX78" si="31">BV15*(1-1/$BS$8)-BW15</f>
        <v>54.614259833333321</v>
      </c>
      <c r="BY15" s="170">
        <f>+BX15/$H15*1000</f>
        <v>1486.1023083900225</v>
      </c>
      <c r="BZ15" s="256">
        <f t="shared" ref="BZ15:BZ78" si="32">((BV15/$BS$8)+(BV15/$BS$10)+ABS(BX15/$BS$9)+(BW15/$BS$10))*$G$4</f>
        <v>21.948575931666664</v>
      </c>
      <c r="CA15" s="256">
        <v>0</v>
      </c>
      <c r="CB15" s="428">
        <f t="shared" ref="CB15:CB78" si="33">IF($H15&lt;100,$BZ$4+$H15*$CA$4,$BZ$5+$CA$5*LN($H15/6.96))+$BZ$6+$H15*$CA$6+$BZ$7+$H15*$CA$7</f>
        <v>48111.5</v>
      </c>
      <c r="CC15" s="146">
        <f t="shared" ref="CC15:CC78" si="34">($F15+$G15)/(CL15+CM15)</f>
        <v>1.2698824647835418</v>
      </c>
      <c r="CD15" s="256">
        <f t="shared" ref="CD15:CD78" si="35">+(($T15+$U15)-(CL15+CM15))/CO15*1000</f>
        <v>1.0815562571771107</v>
      </c>
      <c r="CE15" s="256">
        <f>CC15*CD15</f>
        <v>1.3734493256661315</v>
      </c>
      <c r="CF15" s="120">
        <f t="shared" ref="CF15:CF78" si="36">IF(($F15*(1-1/$CC$8))&gt;(1+$CF$9)*$G15,(1+$CF$9)/(1-1/$CC$8)*$G15,$F15)</f>
        <v>14.779090340000002</v>
      </c>
      <c r="CG15" s="120">
        <f t="shared" ref="CG15:CG78" si="37">IF($G15&lt;$F15*(1-1/$CC$8),$G15,$F15*(1-1/$CC$8))</f>
        <v>8.3340735000000006</v>
      </c>
      <c r="CH15" s="256">
        <v>0</v>
      </c>
      <c r="CI15" s="120">
        <f>CF15/$L15*1000</f>
        <v>6.9025696628875552</v>
      </c>
      <c r="CJ15" s="120">
        <f>$H15-CI15</f>
        <v>29.847430337112446</v>
      </c>
      <c r="CK15" s="170">
        <f t="shared" ref="CK15:CK78" si="38">+IF($G15-CG15&gt;0,($G15-CI15)/$M15*1000,0)</f>
        <v>0</v>
      </c>
      <c r="CL15" s="256">
        <f t="shared" ref="CL15:CL45" si="39">(+CF15/$CC$8+CF15/$CC$10+CG15/$CC$10+($G15-CG15)/COP_KM)*Ek</f>
        <v>4.6192991385999997</v>
      </c>
      <c r="CM15" s="256">
        <f t="shared" ref="CM15:CM77" si="40">($F15-CF15)*Eg</f>
        <v>63.906326326666651</v>
      </c>
      <c r="CN15" s="390">
        <f>IF(CI15=0,0,IF(CI15&lt;100,$CL$4+CI15*$CM$4,$CL$5+$CM$5*LN(CI15/6.96)))</f>
        <v>3623.8490730159665</v>
      </c>
      <c r="CO15" s="428">
        <f>CN15+IF(CI15&gt;0,$BO$6+$BP$6*CI15,0)+IF(CJ15&gt;0,$T$4+$U$4*CJ15,0)+IF(CK15&gt;0,$T$5+$U$5*CK15,0)</f>
        <v>11962.221674134662</v>
      </c>
      <c r="CP15" s="146">
        <f t="shared" ref="CP15:CP78" si="41">($F15+$G15)/(CW15+CX15)</f>
        <v>3.3878003127235203</v>
      </c>
      <c r="CQ15" s="256">
        <f t="shared" ref="CQ15:CQ78" si="42">+(($T15+$U15)-(CW15+CX15))/CY15*1000</f>
        <v>1.4635295893190594</v>
      </c>
      <c r="CR15" s="256">
        <f t="shared" ref="CR15:CR78" si="43">CQ15*CP15</f>
        <v>4.9581460003752351</v>
      </c>
      <c r="CS15" s="120">
        <f t="shared" ref="CS15:CS78" si="44">+$F15</f>
        <v>78.685416666666654</v>
      </c>
      <c r="CT15" s="120">
        <f t="shared" ref="CT15:CT78" si="45">+$G15</f>
        <v>8.3340735000000006</v>
      </c>
      <c r="CU15" s="256">
        <f t="shared" ref="CU15:CU78" si="46">CS15*(1-1/$CP$8)-CT15</f>
        <v>50.679988999999992</v>
      </c>
      <c r="CV15" s="170">
        <f>+CU15/$H15*1000</f>
        <v>1379.0473197278909</v>
      </c>
      <c r="CW15" s="256">
        <f t="shared" ref="CW15:CW78" si="47">((CS15/$CP$8)+(CS15/$CP$10)+ABS(CU15/$CP$9)+(CT15/$CP$10))*$G$4</f>
        <v>25.686133223333329</v>
      </c>
      <c r="CX15" s="256">
        <v>0</v>
      </c>
      <c r="CY15" s="428">
        <f t="shared" ref="CY15:CY78" si="48">IF($H15&lt;100,$CW$4+$H15*$CX$4,$CW$5+$CX$5*LN($H15/6.96))+$CW$6+$H15*$CX$6+$CW$7+$H15*$CX$7</f>
        <v>38111.5</v>
      </c>
      <c r="CZ15" s="146">
        <f t="shared" ref="CZ15:CZ78" si="49">($F15+$G15)/(DG15+DH15)</f>
        <v>3.9646986864928162</v>
      </c>
      <c r="DA15" s="256">
        <f t="shared" ref="DA15:DA78" si="50">+(($T15+$U15)-(DG15+DH15))/DI15*1000</f>
        <v>1.3048214865768499</v>
      </c>
      <c r="DB15" s="256">
        <f t="shared" ref="DB15:DB78" si="51">DA15*CZ15</f>
        <v>5.1732240339388404</v>
      </c>
      <c r="DC15" s="120">
        <f t="shared" ref="DC15:DC78" si="52">+$F15</f>
        <v>78.685416666666654</v>
      </c>
      <c r="DD15" s="120">
        <f t="shared" ref="DD15:DD78" si="53">+$G15</f>
        <v>8.3340735000000006</v>
      </c>
      <c r="DE15" s="256">
        <f t="shared" ref="DE15:DE78" si="54">DC15*(1-1/$CZ$8)-DD15</f>
        <v>54.614259833333321</v>
      </c>
      <c r="DF15" s="170">
        <f>+DE15/$H15*1000</f>
        <v>1486.1023083900225</v>
      </c>
      <c r="DG15" s="256">
        <f t="shared" ref="DG15:DG78" si="55">((DC15/$CZ$8)+(DC15/$CZ$10)+ABS(DE15/$CZ$9)+(DD15/$CZ$10))*$G$4</f>
        <v>21.948575931666664</v>
      </c>
      <c r="DH15" s="256">
        <v>0</v>
      </c>
      <c r="DI15" s="428">
        <f>IF($H15&lt;100,$DG$4+$H15*$DH$4,$DG$5+$DH$5*LN($H15/6.96))+$DG$6+$H15*$DH$6+$DG$7+$H15*$DH$7</f>
        <v>45611.5</v>
      </c>
      <c r="DJ15" s="146">
        <f t="shared" ref="DJ15:DJ78" si="56">($F15+$G15)/(DQ15+DR15)</f>
        <v>3.3878003127235203</v>
      </c>
      <c r="DK15" s="256">
        <f>+(($T15+$U15)-(DQ15+DR15))/DS15*1000</f>
        <v>1.71035701955854</v>
      </c>
      <c r="DL15" s="256">
        <f t="shared" ref="DL15:DL78" si="57">DK15*DJ15</f>
        <v>5.79434804572929</v>
      </c>
      <c r="DM15" s="120">
        <f t="shared" ref="DM15:DM78" si="58">+$F15</f>
        <v>78.685416666666654</v>
      </c>
      <c r="DN15" s="120">
        <f t="shared" ref="DN15:DN78" si="59">+$G15</f>
        <v>8.3340735000000006</v>
      </c>
      <c r="DO15" s="256">
        <f t="shared" ref="DO15:DO78" si="60">DM15*(1-1/$DJ$8)-DN15</f>
        <v>50.679988999999992</v>
      </c>
      <c r="DP15" s="170">
        <f>+DO15/$H15*1000</f>
        <v>1379.0473197278909</v>
      </c>
      <c r="DQ15" s="256">
        <f t="shared" ref="DQ15:DQ78" si="61">((DM15/$DJ$8)+(DM15/$DJ$10)+ABS(DO15/$DJ$9)+(DN15/$DJ$10))*$G$4</f>
        <v>25.686133223333329</v>
      </c>
      <c r="DR15" s="256">
        <v>0</v>
      </c>
      <c r="DS15" s="428">
        <f t="shared" ref="DS15:DS78" si="62">IF($H15&lt;100,$DQ$4+$H15*$DR$4,$DQ$5+$DR$5*LN($H15/6.96))+$DQ$6+$H15*$DR$6+$DQ$7+$H15*$DR$7</f>
        <v>32611.5</v>
      </c>
      <c r="DT15" s="176">
        <f t="shared" ref="DT15:DT78" si="63">($F15+$G15)/(EC15+ED15)</f>
        <v>6.906869349121199</v>
      </c>
      <c r="DU15" s="256">
        <f t="shared" ref="DU15:DU78" si="64">+(($T15+$U15)-(EC15+ED15))/EE15*1000</f>
        <v>1.0749994358934332</v>
      </c>
      <c r="DV15" s="256">
        <f t="shared" ref="DV15:DV78" si="65">DU15*DT15</f>
        <v>7.4248806540949328</v>
      </c>
      <c r="DW15" s="120">
        <f t="shared" ref="DW15:DW78" si="66">+$F15</f>
        <v>78.685416666666654</v>
      </c>
      <c r="DX15" s="120">
        <f t="shared" ref="DX15:DX78" si="67">+$G15</f>
        <v>8.3340735000000006</v>
      </c>
      <c r="DY15" s="256">
        <f t="shared" ref="DY15:DY78" si="68">DW15*(1-1/$DT$8)-DX15</f>
        <v>62.482801499999994</v>
      </c>
      <c r="DZ15" s="483">
        <f>ROUND($EA15*$DY$9,0)</f>
        <v>41</v>
      </c>
      <c r="EA15" s="484">
        <f>ROUND(($F15*1000)/($DY$8*277.77777778),0)</f>
        <v>58</v>
      </c>
      <c r="EB15" s="170">
        <f>+DY15/$H15*1000</f>
        <v>1700.2122857142856</v>
      </c>
      <c r="EC15" s="256">
        <f t="shared" ref="EC15:EC78" si="69">((DW15/$DT$8)+(DW15/$DT$10)+ABS(DY15/$DT$9)+(DX15/$DT$10))*$G$4</f>
        <v>12.598977303333333</v>
      </c>
      <c r="ED15" s="256">
        <v>0</v>
      </c>
      <c r="EE15" s="428">
        <f>IF($H15&lt;100,$EC$4+$H15*$ED$4,$EC$5+$ED$5*LN($H15/6.96))+$EC$6+$H15*$ED$6+$EC$7+$DZ15*$ED$7</f>
        <v>64060</v>
      </c>
      <c r="EF15" s="275">
        <f t="shared" ref="EF15:EF78" si="70">($F15+$G15)/(EM15+EN15)</f>
        <v>1.3044459195553253</v>
      </c>
      <c r="EG15" s="256">
        <f t="shared" ref="EG15:EG78" si="71">+(($T15+$U15)-(EN15+EM15))/EO15*1000</f>
        <v>0.65567226063420414</v>
      </c>
      <c r="EH15" s="256">
        <f t="shared" ref="EH15:EH78" si="72">EG15*EF15</f>
        <v>0.85528900494990334</v>
      </c>
      <c r="EI15" s="473">
        <f t="shared" ref="EI15:EI78" si="73">$F15*$EG$9</f>
        <v>19.671354166666664</v>
      </c>
      <c r="EJ15" s="473">
        <f t="shared" ref="EJ15:EJ78" si="74">$H15*$EG$9</f>
        <v>9.1875</v>
      </c>
      <c r="EK15" s="473">
        <f t="shared" ref="EK15:EK78" si="75">$H15</f>
        <v>36.75</v>
      </c>
      <c r="EL15" s="473">
        <f t="shared" ref="EL15:EL78" si="76">IF($H15*$EG$9&gt;$J15,0,$J15-$EJ15)</f>
        <v>10.904965753424658</v>
      </c>
      <c r="EM15" s="473">
        <f t="shared" ref="EM15:EM46" si="77">(($EG$9*F15)/$EF$8+($G15/COP_KM))*Ek</f>
        <v>7.6958630416666658</v>
      </c>
      <c r="EN15" s="473">
        <f t="shared" ref="EN15:EN46" si="78">((1-$EG$9)*$F15)*Eg</f>
        <v>59.014062499999994</v>
      </c>
      <c r="EO15" s="427">
        <f t="shared" ref="EO15:EO78" si="79">($EK15*$EN$4+$EM$4)+($EL15*$EN$5+$EM$5)+($EJ15*$EN$6+$EM$6)</f>
        <v>22501.357020547945</v>
      </c>
      <c r="EP15" s="261">
        <f t="shared" ref="EP15:EP78" si="80">($F15+$G15)/(EW15+EX15)</f>
        <v>1.3044459195553253</v>
      </c>
      <c r="EQ15" s="256">
        <f t="shared" ref="EQ15:EQ46" si="81">+(($T15+$U15)-(EX15+EW15))/EY15*1000</f>
        <v>1.1100171635474461</v>
      </c>
      <c r="ER15" s="256">
        <f t="shared" ref="ER15:ER78" si="82">EQ15*EP15</f>
        <v>1.4479573596258422</v>
      </c>
      <c r="ES15" s="473">
        <f t="shared" ref="ES15:ES78" si="83">+$F15</f>
        <v>78.685416666666654</v>
      </c>
      <c r="ET15" s="473">
        <f t="shared" ref="ET15:ET78" si="84">$H15*$EG$9</f>
        <v>9.1875</v>
      </c>
      <c r="EU15" s="473">
        <f t="shared" ref="EU15:EU78" si="85">$H15</f>
        <v>36.75</v>
      </c>
      <c r="EV15" s="473">
        <f t="shared" ref="EV15:EV78" si="86">IF($H15*$EG$9&gt;$J15,0,$J15-$ET15)</f>
        <v>10.904965753424658</v>
      </c>
      <c r="EW15" s="473">
        <f t="shared" ref="EW15:EW46" si="87">((($EG$9*$F15)/$EP$8)+($G15/COP_KM))*Ek</f>
        <v>7.6958630416666658</v>
      </c>
      <c r="EX15" s="473">
        <f t="shared" ref="EX15:EX46" si="88">((1-$EG$9)*$F15)*Ebiom_p</f>
        <v>59.014062499999994</v>
      </c>
      <c r="EY15" s="572">
        <f>($EX$4*$H15/3)+($EX$5*$H15/3)+($EX$6*$H15/3)</f>
        <v>13291.25</v>
      </c>
      <c r="EZ15" s="275">
        <f>($F15+$G15)/(FG15+FH15)</f>
        <v>1.4082626820270152</v>
      </c>
      <c r="FA15" s="256">
        <f t="shared" ref="FA15:FA25" si="89">+(($T15+$U15)-(FH15+FG15))/FI15*1000</f>
        <v>0.87422968084560571</v>
      </c>
      <c r="FB15" s="256">
        <f t="shared" ref="FB15:FB25" si="90">FA15*EZ15</f>
        <v>1.2311450350552542</v>
      </c>
      <c r="FC15" s="473">
        <f t="shared" ref="FC15:FC25" si="91">$F15*$EG$9</f>
        <v>19.671354166666664</v>
      </c>
      <c r="FD15" s="473">
        <f t="shared" ref="FD15:FD25" si="92">$H15*$EG$9</f>
        <v>9.1875</v>
      </c>
      <c r="FE15" s="473">
        <f t="shared" ref="FE15:FE25" si="93">$H15</f>
        <v>36.75</v>
      </c>
      <c r="FF15" s="473">
        <f t="shared" ref="FF15:FF25" si="94">IF($H15*$EG$9&gt;$J15,0,$J15-$EJ15)</f>
        <v>10.904965753424658</v>
      </c>
      <c r="FG15" s="473">
        <f t="shared" ref="FG15:FG25" si="95">(($EG$9*Z15)/$EF$8+($G15/COP_KM))*Ek</f>
        <v>2.7780245000000003</v>
      </c>
      <c r="FH15" s="473">
        <f t="shared" ref="FH15:FH25" si="96">((1-$EG$9)*$F15)*Eg</f>
        <v>59.014062499999994</v>
      </c>
      <c r="FI15" s="427">
        <f t="shared" ref="FI15:FI25" si="97">($EK15*$EN$4+$EM$4)+($EL15*$EN$5+$EM$5)+($EJ15*$EN$6+$EM$6)</f>
        <v>22501.357020547945</v>
      </c>
      <c r="FJ15" s="276">
        <f t="shared" ref="FJ15:FJ78" si="98">($F15+$G15)/(FR15+FS15)</f>
        <v>1.0804790099525989</v>
      </c>
      <c r="FK15" s="256">
        <f t="shared" ref="FK15:FK46" si="99">+(($T15+$U15)-($FS15+$FR15))/$FU15*1000</f>
        <v>4.5672168421039973E-2</v>
      </c>
      <c r="FL15" s="256">
        <f t="shared" ref="FL15:FL78" si="100">FJ15*FK15</f>
        <v>4.9347819317953623E-2</v>
      </c>
      <c r="FM15" s="483">
        <f t="shared" ref="FM15:FM46" si="101">($FR$9/100)*$F15*$K15</f>
        <v>0.94422499999999987</v>
      </c>
      <c r="FN15" s="483">
        <f t="shared" ref="FN15:FN78" si="102">ROUND($FT15*$FN$9,0)</f>
        <v>1</v>
      </c>
      <c r="FO15" s="483">
        <f t="shared" ref="FO15:FO78" si="103">$H15</f>
        <v>36.75</v>
      </c>
      <c r="FP15" s="483">
        <f t="shared" ref="FP15:FP78" si="104">$J15</f>
        <v>20.092465753424658</v>
      </c>
      <c r="FQ15" s="483">
        <f>FT15/3*300</f>
        <v>200</v>
      </c>
      <c r="FR15" s="483">
        <f t="shared" ref="FR15:FR46" si="105">(($F15*$K15*($FR$9/100)/$FN$10)+($G15/COP_KM))*Ek</f>
        <v>2.7969090000000003</v>
      </c>
      <c r="FS15" s="483">
        <f t="shared" ref="FS15:FS46" si="106">((($K15*$F15)-(($GB$9/3.6)*$FT15))+((1-$K15)*$F15))*Eg</f>
        <v>77.740972222222211</v>
      </c>
      <c r="FT15" s="484">
        <f t="shared" ref="FT15:FT46" si="107">ROUND(($K15*$F15*($FR$9/100)*1000)/($FQ$9*277.77777778),0)</f>
        <v>2</v>
      </c>
      <c r="FU15" s="427">
        <f t="shared" ref="FU15:FU78" si="108">($FT$6*$FO15+$FS$6)+($FT$7*$FP15+$FS$7)+($FT$5*$FQ15+$FS$5)+($FT$4*$FN15+$FS$4)</f>
        <v>20265.294520547945</v>
      </c>
      <c r="FV15" s="276">
        <f t="shared" ref="FV15:FV78" si="109">($F15+$G15)/(GD15+GE15)</f>
        <v>1.6832472720281109</v>
      </c>
      <c r="FW15" s="256">
        <f t="shared" ref="FW15:FW46" si="110">+(($T15+$U15)-($GD15+$GE15))/$GI15*1000</f>
        <v>0.91247303070444441</v>
      </c>
      <c r="FX15" s="256">
        <f t="shared" ref="FX15:FX78" si="111">FV15*FW15</f>
        <v>1.5359177397324788</v>
      </c>
      <c r="FY15" s="483">
        <f t="shared" ref="FY15:FY46" si="112">(($GE$9/100)*$F15*$K15)+($FY$8*$F15)</f>
        <v>31.946279166666663</v>
      </c>
      <c r="FZ15" s="483">
        <f t="shared" ref="FZ15:FZ78" si="113">ROUND($GH15*$GF$9,0)</f>
        <v>17</v>
      </c>
      <c r="GA15" s="483">
        <f t="shared" ref="GA15:GA78" si="114">$H15</f>
        <v>36.75</v>
      </c>
      <c r="GB15" s="483">
        <f t="shared" ref="GB15:GB78" si="115">$J15</f>
        <v>20.092465753424658</v>
      </c>
      <c r="GC15" s="483">
        <f t="shared" ref="GC15:GC78" si="116">GG15/3*300</f>
        <v>100</v>
      </c>
      <c r="GD15" s="483">
        <f t="shared" ref="GD15:GD46" si="117">((((1-$FY$8)*$F15)/$FV$8)+($G15/COP_KM)+((($K15*$F15)/$GE$9)/$FZ$10))*Ek-($GH15*$FY$9*$FY$10/1000)</f>
        <v>4.9582521899999987</v>
      </c>
      <c r="GE15" s="483">
        <f t="shared" ref="GE15:GE46" si="118">(1-$FY$8)*$F15-(($GE$9/100)*$F15*$K15)</f>
        <v>46.739137499999991</v>
      </c>
      <c r="GF15" s="484">
        <f t="shared" ref="GF15:GF46" si="119">ROUND(($FY$8*$F15*1000)/($GB$8*277.77777778),0)</f>
        <v>23</v>
      </c>
      <c r="GG15" s="493">
        <f t="shared" ref="GG15:GG46" si="120">ROUND((($GE$9/100)*$F15*$K15*1000)/($GB$9*277.77777778),0)</f>
        <v>1</v>
      </c>
      <c r="GH15" s="493">
        <f t="shared" ref="GH15:GH78" si="121">$GF15+$GG15</f>
        <v>24</v>
      </c>
      <c r="GI15" s="427">
        <f t="shared" ref="GI15:GI78" si="122">($GH$6*$GA15+$GG$6)+($GH$7*$GB15+$GG$7)+($GH$5*$GC15+$GG$5)+($GH$4*$FZ15+$GG$4)</f>
        <v>32621.294520547945</v>
      </c>
      <c r="GJ15" s="185">
        <f t="shared" ref="GJ15:GJ46" si="123">($F15+$G15)/($GP15+$GQ15)</f>
        <v>1.0682029744929733</v>
      </c>
      <c r="GK15" s="256">
        <f>(GP15-GQ15)/GR15*1000</f>
        <v>1.9679252455730842</v>
      </c>
      <c r="GL15" s="256">
        <f t="shared" ref="GL15:GL78" si="124">GJ15*GK15</f>
        <v>2.1021436009009835</v>
      </c>
      <c r="GM15" s="256">
        <f t="shared" ref="GM15:GM78" si="125">$F15</f>
        <v>78.685416666666654</v>
      </c>
      <c r="GN15" s="256">
        <f t="shared" ref="GN15:GN78" si="126">$H15</f>
        <v>36.75</v>
      </c>
      <c r="GO15" s="256">
        <f t="shared" ref="GO15:GO78" si="127">$J15</f>
        <v>20.092465753424658</v>
      </c>
      <c r="GP15" s="256">
        <f>$F15*Ebiom_pellet</f>
        <v>78.685416666666654</v>
      </c>
      <c r="GQ15" s="256">
        <f t="shared" ref="GQ15:GQ46" si="128">$G15/COP_KM</f>
        <v>2.7780245000000003</v>
      </c>
      <c r="GR15" s="427">
        <f t="shared" ref="GR15:GR78" si="129">($GN15*$GQ$4+$GP$4)+($GO15*$GQ$5+$GP$5)</f>
        <v>38572.294520547948</v>
      </c>
      <c r="GS15" s="185">
        <f t="shared" ref="GS15:GS78" si="130">($F15+$G15)/(GY15+GZ15)</f>
        <v>1.0682029744929733</v>
      </c>
      <c r="GT15" s="256">
        <f>+($GY15-$GZ15)/$HA15*1000</f>
        <v>1.1214505385333788</v>
      </c>
      <c r="GU15" s="256">
        <f t="shared" ref="GU15:GU78" si="131">GS15*GT15</f>
        <v>1.197936801008102</v>
      </c>
      <c r="GV15" s="256">
        <f t="shared" ref="GV15:GV78" si="132">$F15</f>
        <v>78.685416666666654</v>
      </c>
      <c r="GW15" s="256">
        <f t="shared" ref="GW15:GW78" si="133">$H15</f>
        <v>36.75</v>
      </c>
      <c r="GX15" s="256">
        <f t="shared" ref="GX15:GX78" si="134">$J15</f>
        <v>20.092465753424658</v>
      </c>
      <c r="GY15" s="256">
        <f t="shared" ref="GY15:GY46" si="135">$F15*Ebiom_shreds</f>
        <v>78.685416666666654</v>
      </c>
      <c r="GZ15" s="256">
        <f t="shared" ref="GZ15:GZ46" si="136">$G15/COP_KM</f>
        <v>2.7780245000000003</v>
      </c>
      <c r="HA15" s="427">
        <f t="shared" ref="HA15:HA78" si="137">($GW15*$GZ$4+$GY$4)+($GZ$5*$GX15+$GY$5)</f>
        <v>67686.794520547948</v>
      </c>
      <c r="HB15" s="185">
        <f t="shared" ref="HB15:HB78" si="138">($F15+$G15)/(HH15+HI15)</f>
        <v>1.0682029744929733</v>
      </c>
      <c r="HC15" s="256">
        <f>($HH15-$HI15)/$HJ15*1000</f>
        <v>0.24240824420844626</v>
      </c>
      <c r="HD15" s="256">
        <f t="shared" ref="HD15:HD78" si="139">HB15*HC15</f>
        <v>0.25894120750508137</v>
      </c>
      <c r="HE15" s="256">
        <f t="shared" ref="HE15:HE78" si="140">$F15</f>
        <v>78.685416666666654</v>
      </c>
      <c r="HF15" s="256">
        <f t="shared" ref="HF15:HF78" si="141">$H15</f>
        <v>36.75</v>
      </c>
      <c r="HG15" s="256">
        <f t="shared" ref="HG15:HG78" si="142">$J15</f>
        <v>20.092465753424658</v>
      </c>
      <c r="HH15" s="256">
        <f t="shared" ref="HH15:HH46" si="143">$F15*Ebiom_snip</f>
        <v>78.685416666666654</v>
      </c>
      <c r="HI15" s="256">
        <f t="shared" ref="HI15:HI45" si="144">($G15/COP_KM)*Ek</f>
        <v>2.7780245000000003</v>
      </c>
      <c r="HJ15" s="427">
        <f t="shared" ref="HJ15:HJ78" si="145">($HF15*$HI$4+$HH$4)+($HH$5*$HG15+$HI$5)</f>
        <v>313138.65753424657</v>
      </c>
      <c r="HK15" s="185">
        <f t="shared" ref="HK15:HK46" si="146">($F15+$G15)/($GP15+$GQ15)</f>
        <v>1.0682029744929733</v>
      </c>
      <c r="HL15" s="256">
        <f>($HQ15-$HR15)/$HS15*1000</f>
        <v>1.8407370031322621</v>
      </c>
      <c r="HM15" s="256">
        <f t="shared" ref="HM15:HM78" si="147">HK15*HL15</f>
        <v>1.9662807420051638</v>
      </c>
      <c r="HN15" s="256">
        <f t="shared" ref="HN15:HN78" si="148">$F15</f>
        <v>78.685416666666654</v>
      </c>
      <c r="HO15" s="256">
        <f t="shared" ref="HO15:HO78" si="149">$H15</f>
        <v>36.75</v>
      </c>
      <c r="HP15" s="256">
        <f t="shared" ref="HP15:HP78" si="150">$J15</f>
        <v>20.092465753424658</v>
      </c>
      <c r="HQ15" s="256">
        <f t="shared" ref="HQ15:HQ46" si="151">$F15*Ebiom_pellet</f>
        <v>78.685416666666654</v>
      </c>
      <c r="HR15" s="256">
        <f t="shared" ref="HR15:HR45" si="152">($G15/COP_KM)*Ek</f>
        <v>2.7780245000000003</v>
      </c>
      <c r="HS15" s="466">
        <f t="shared" ref="HS15:HS78" si="153">($HO15*$HR$4+$HQ$4)+($HR$5*$HO15+$HQ$5)</f>
        <v>41237.5</v>
      </c>
    </row>
    <row r="16" spans="2:238" s="72" customFormat="1" hidden="1" outlineLevel="1" x14ac:dyDescent="0.3">
      <c r="B16" s="40" t="s">
        <v>230</v>
      </c>
      <c r="C16" s="40" t="s">
        <v>259</v>
      </c>
      <c r="D16" s="117">
        <v>1000</v>
      </c>
      <c r="E16" s="118">
        <v>13.8</v>
      </c>
      <c r="F16" s="120">
        <f t="shared" si="0"/>
        <v>121.325</v>
      </c>
      <c r="G16" s="121">
        <f t="shared" si="1"/>
        <v>16.068695999999999</v>
      </c>
      <c r="H16" s="117">
        <f t="shared" ref="H16:H21" si="154">I16</f>
        <v>73.5</v>
      </c>
      <c r="I16" s="528">
        <f t="shared" si="2"/>
        <v>73.5</v>
      </c>
      <c r="J16" s="373">
        <f t="shared" ref="J16:J79" si="155">IF(M16&gt;0,G16*1000/M16,0)</f>
        <v>38.739726027397261</v>
      </c>
      <c r="K16" s="114">
        <v>1.2E-2</v>
      </c>
      <c r="L16" s="168">
        <f t="shared" ref="L16:L79" si="156">(F16/H16)*1000</f>
        <v>1650.6802721088436</v>
      </c>
      <c r="M16" s="373">
        <f t="shared" ref="M16:M79" si="157">365*24/2*P16</f>
        <v>414.786</v>
      </c>
      <c r="N16" s="373">
        <f t="shared" ref="N16:N79" si="158">($K16*$F16*1000)/$H16</f>
        <v>19.808163265306121</v>
      </c>
      <c r="O16" s="121">
        <v>56.56</v>
      </c>
      <c r="P16" s="116">
        <v>9.4700000000000006E-2</v>
      </c>
      <c r="Q16" s="395">
        <f t="shared" si="3"/>
        <v>0.86755659592004941</v>
      </c>
      <c r="S16" s="189">
        <f t="shared" si="4"/>
        <v>1.084562360429207</v>
      </c>
      <c r="T16" s="168">
        <f t="shared" si="5"/>
        <v>5.3562319999999994</v>
      </c>
      <c r="U16" s="382">
        <f t="shared" si="6"/>
        <v>121.325</v>
      </c>
      <c r="V16" s="427">
        <f t="shared" ref="V16:V79" si="159">(+$T$4+$H16*$U$4)+IF($J16&gt;0,($T$5+$J16*$U$5),0)</f>
        <v>22373.356164383564</v>
      </c>
      <c r="W16" s="132"/>
      <c r="X16" s="255"/>
      <c r="Y16" s="255"/>
      <c r="Z16" s="255"/>
      <c r="AA16" s="111"/>
      <c r="AB16" s="111"/>
      <c r="AC16" s="111"/>
      <c r="AD16" s="111"/>
      <c r="AE16" s="111"/>
      <c r="AF16" s="111"/>
      <c r="AG16" s="111"/>
      <c r="AH16" s="460"/>
      <c r="AI16" s="261">
        <f t="shared" si="7"/>
        <v>3.4718830049385176</v>
      </c>
      <c r="AJ16" s="256">
        <f t="shared" ref="AJ16:AJ79" si="160">+(($T16+$U16)-(AR16+AS16))/AT16*1000</f>
        <v>0.75380638608484973</v>
      </c>
      <c r="AK16" s="256">
        <f t="shared" si="8"/>
        <v>2.6171275808621126</v>
      </c>
      <c r="AL16" s="170">
        <f t="shared" si="9"/>
        <v>121.325</v>
      </c>
      <c r="AM16" s="170">
        <f t="shared" si="10"/>
        <v>16.068695999999999</v>
      </c>
      <c r="AN16" s="170">
        <f t="shared" si="11"/>
        <v>74.925054000000003</v>
      </c>
      <c r="AO16" s="170">
        <f t="shared" ref="AO16:AO79" si="161">ROUND($AP16*$AP$9,0)</f>
        <v>39</v>
      </c>
      <c r="AP16" s="170">
        <f t="shared" ref="AP16:AP79" si="162">ROUND(($AN16*1000)/($AP$8*277.77777778),0)</f>
        <v>55</v>
      </c>
      <c r="AQ16" s="170">
        <f t="shared" si="12"/>
        <v>0</v>
      </c>
      <c r="AR16" s="256">
        <f t="shared" si="13"/>
        <v>39.573250539999997</v>
      </c>
      <c r="AS16" s="256">
        <f t="shared" si="14"/>
        <v>0</v>
      </c>
      <c r="AT16" s="428">
        <f t="shared" si="15"/>
        <v>115557.5</v>
      </c>
      <c r="AU16" s="112"/>
      <c r="AV16" s="256"/>
      <c r="AW16" s="256"/>
      <c r="AX16" s="120"/>
      <c r="AY16" s="120"/>
      <c r="AZ16" s="120"/>
      <c r="BA16" s="120"/>
      <c r="BB16" s="256"/>
      <c r="BC16" s="256"/>
      <c r="BD16" s="256"/>
      <c r="BE16" s="257"/>
      <c r="BF16" s="146">
        <f t="shared" si="16"/>
        <v>1.351436216709518</v>
      </c>
      <c r="BG16" s="256">
        <f t="shared" si="17"/>
        <v>0.83337278751608723</v>
      </c>
      <c r="BH16" s="256">
        <f t="shared" si="18"/>
        <v>1.1262501670694058</v>
      </c>
      <c r="BI16" s="120">
        <f t="shared" si="19"/>
        <v>26.714207099999999</v>
      </c>
      <c r="BJ16" s="120">
        <f t="shared" si="20"/>
        <v>16.068695999999999</v>
      </c>
      <c r="BK16" s="256">
        <v>0</v>
      </c>
      <c r="BL16" s="120">
        <f t="shared" si="21"/>
        <v>16.183756207294458</v>
      </c>
      <c r="BM16" s="120">
        <f t="shared" ref="BM16:BM79" si="163">$H16-BL16</f>
        <v>57.316243792705542</v>
      </c>
      <c r="BN16" s="170">
        <f t="shared" si="22"/>
        <v>0</v>
      </c>
      <c r="BO16" s="170">
        <f t="shared" si="23"/>
        <v>7.0541575440000006</v>
      </c>
      <c r="BP16" s="170">
        <f t="shared" si="24"/>
        <v>94.610792900000007</v>
      </c>
      <c r="BQ16" s="390">
        <f t="shared" si="25"/>
        <v>18496.472008829591</v>
      </c>
      <c r="BR16" s="428">
        <f t="shared" ref="BR16:BR79" si="164">BQ16+IF(BL16&gt;0,$BO$6+$BP$6*BL16,0)+IF(BM16&gt;0,$T$4+$U$4*BM16,0)+IF(BN16&gt;0,$T$5+$U$5*BN16,0)</f>
        <v>30018.116658887287</v>
      </c>
      <c r="BS16" s="146">
        <f t="shared" si="26"/>
        <v>4.0636623457893908</v>
      </c>
      <c r="BT16" s="256">
        <f t="shared" si="27"/>
        <v>1.1880178445243244</v>
      </c>
      <c r="BU16" s="256">
        <f t="shared" si="28"/>
        <v>4.8277033809193712</v>
      </c>
      <c r="BV16" s="170">
        <f t="shared" si="29"/>
        <v>121.325</v>
      </c>
      <c r="BW16" s="170">
        <f t="shared" si="30"/>
        <v>16.068695999999999</v>
      </c>
      <c r="BX16" s="170">
        <f t="shared" si="31"/>
        <v>80.991304</v>
      </c>
      <c r="BY16" s="170">
        <f t="shared" ref="BY16:BY79" si="165">+BX16/$H16*1000</f>
        <v>1101.9225034013605</v>
      </c>
      <c r="BZ16" s="256">
        <f t="shared" si="32"/>
        <v>33.810313039999997</v>
      </c>
      <c r="CA16" s="256">
        <v>0</v>
      </c>
      <c r="CB16" s="466">
        <f>IF($H16&lt;100,$BZ$4+$H16*$CA$4,$BZ$5+$CA$5*LN($H16/6.96))+$BZ$6+$H16*$CA$6+$BZ$7+$H16*$CA$7</f>
        <v>78173</v>
      </c>
      <c r="CC16" s="146">
        <f t="shared" si="34"/>
        <v>1.3504899117596045</v>
      </c>
      <c r="CD16" s="256">
        <f t="shared" si="35"/>
        <v>1.2026929449391988</v>
      </c>
      <c r="CE16" s="256">
        <f t="shared" ref="CE16:CE79" si="166">CC16*CD16</f>
        <v>1.6242246890848375</v>
      </c>
      <c r="CF16" s="120">
        <f t="shared" si="36"/>
        <v>28.495154240000002</v>
      </c>
      <c r="CG16" s="120">
        <f t="shared" si="37"/>
        <v>16.068695999999999</v>
      </c>
      <c r="CH16" s="256">
        <v>0</v>
      </c>
      <c r="CI16" s="120">
        <f t="shared" ref="CI16:CI79" si="167">CF16/$L16*1000</f>
        <v>17.262673287780753</v>
      </c>
      <c r="CJ16" s="120">
        <f t="shared" ref="CJ16:CJ79" si="168">$H16-CI16</f>
        <v>56.237326712219243</v>
      </c>
      <c r="CK16" s="170">
        <f t="shared" si="38"/>
        <v>0</v>
      </c>
      <c r="CL16" s="256">
        <f t="shared" si="39"/>
        <v>8.9063425696000014</v>
      </c>
      <c r="CM16" s="256">
        <f t="shared" si="40"/>
        <v>92.829845759999998</v>
      </c>
      <c r="CN16" s="390">
        <f t="shared" ref="CN16:CN79" si="169">IF(CI16=0,0,IF(CI16&lt;100,$CL$4+CI16*$CM$4,$CL$5+$CM$5*LN(CI16/6.96)))</f>
        <v>9062.9034760848954</v>
      </c>
      <c r="CO16" s="428">
        <f t="shared" ref="CO16:CO79" si="170">CN16+IF(CI16&gt;0,$BO$6+$BP$6*CI16,0)+IF(CJ16&gt;0,$T$4+$U$4*CJ16,0)+IF(CK16&gt;0,$T$5+$U$5*CK16,0)</f>
        <v>20740.991102813103</v>
      </c>
      <c r="CP16" s="146">
        <f t="shared" si="41"/>
        <v>3.4718830049385176</v>
      </c>
      <c r="CQ16" s="256">
        <f t="shared" si="42"/>
        <v>1.2777489836152145</v>
      </c>
      <c r="CR16" s="256">
        <f t="shared" si="43"/>
        <v>4.4361949807911278</v>
      </c>
      <c r="CS16" s="120">
        <f t="shared" si="44"/>
        <v>121.325</v>
      </c>
      <c r="CT16" s="120">
        <f t="shared" si="45"/>
        <v>16.068695999999999</v>
      </c>
      <c r="CU16" s="256">
        <f t="shared" si="46"/>
        <v>74.925054000000003</v>
      </c>
      <c r="CV16" s="170">
        <f t="shared" ref="CV16:CV79" si="171">+CU16/$H16*1000</f>
        <v>1019.3884897959184</v>
      </c>
      <c r="CW16" s="256">
        <f t="shared" si="47"/>
        <v>39.573250539999997</v>
      </c>
      <c r="CX16" s="256">
        <v>0</v>
      </c>
      <c r="CY16" s="466">
        <f t="shared" si="48"/>
        <v>68173</v>
      </c>
      <c r="CZ16" s="146">
        <f t="shared" si="49"/>
        <v>4.0636623457893908</v>
      </c>
      <c r="DA16" s="256">
        <f t="shared" si="50"/>
        <v>1.2272662503138505</v>
      </c>
      <c r="DB16" s="256">
        <f t="shared" si="51"/>
        <v>4.9871956496585312</v>
      </c>
      <c r="DC16" s="120">
        <f t="shared" si="52"/>
        <v>121.325</v>
      </c>
      <c r="DD16" s="120">
        <f t="shared" si="53"/>
        <v>16.068695999999999</v>
      </c>
      <c r="DE16" s="256">
        <f t="shared" si="54"/>
        <v>80.991304</v>
      </c>
      <c r="DF16" s="170">
        <f t="shared" ref="DF16:DF79" si="172">+DE16/$H16*1000</f>
        <v>1101.9225034013605</v>
      </c>
      <c r="DG16" s="256">
        <f t="shared" si="55"/>
        <v>33.810313039999997</v>
      </c>
      <c r="DH16" s="256">
        <v>0</v>
      </c>
      <c r="DI16" s="466">
        <f t="shared" ref="DI16:DI79" si="173">IF($H16&lt;100,$DG$4+$H16*$DH$4,$DG$5+$DH$5*LN($H16/6.96))+$DG$6+$H16*$DH$6+$DG$7+$H16*$DH$7</f>
        <v>75673</v>
      </c>
      <c r="DJ16" s="146">
        <f t="shared" si="56"/>
        <v>3.4718830049385176</v>
      </c>
      <c r="DK16" s="256">
        <f t="shared" ref="DK16:DK79" si="174">+(($T16+$U16)-(DQ16+DR16))/DS16*1000</f>
        <v>1.3898805140969799</v>
      </c>
      <c r="DL16" s="256">
        <f t="shared" si="57"/>
        <v>4.8255025357885142</v>
      </c>
      <c r="DM16" s="120">
        <f t="shared" si="58"/>
        <v>121.325</v>
      </c>
      <c r="DN16" s="120">
        <f t="shared" si="59"/>
        <v>16.068695999999999</v>
      </c>
      <c r="DO16" s="256">
        <f t="shared" si="60"/>
        <v>74.925054000000003</v>
      </c>
      <c r="DP16" s="170">
        <f t="shared" ref="DP16:DP79" si="175">+DO16/$H16*1000</f>
        <v>1019.3884897959184</v>
      </c>
      <c r="DQ16" s="256">
        <f t="shared" si="61"/>
        <v>39.573250539999997</v>
      </c>
      <c r="DR16" s="256">
        <v>0</v>
      </c>
      <c r="DS16" s="427">
        <f t="shared" si="62"/>
        <v>62673</v>
      </c>
      <c r="DT16" s="176">
        <f t="shared" si="63"/>
        <v>7.049183835548372</v>
      </c>
      <c r="DU16" s="256">
        <f t="shared" si="64"/>
        <v>1.0394735073700543</v>
      </c>
      <c r="DV16" s="256">
        <f t="shared" si="65"/>
        <v>7.3274398456337586</v>
      </c>
      <c r="DW16" s="120">
        <f t="shared" si="66"/>
        <v>121.325</v>
      </c>
      <c r="DX16" s="120">
        <f t="shared" si="67"/>
        <v>16.068695999999999</v>
      </c>
      <c r="DY16" s="256">
        <f t="shared" si="68"/>
        <v>93.123804000000007</v>
      </c>
      <c r="DZ16" s="256">
        <f t="shared" ref="DZ16:DZ79" si="176">ROUND($EA16*$DY$9,0)</f>
        <v>62</v>
      </c>
      <c r="EA16" s="256">
        <f t="shared" ref="EA16:EA79" si="177">ROUND(($F16*1000)/($DY$8*277.77777778),0)</f>
        <v>89</v>
      </c>
      <c r="EB16" s="170">
        <f t="shared" ref="EB16:EB79" si="178">+DY16/$H16*1000</f>
        <v>1266.990530612245</v>
      </c>
      <c r="EC16" s="256">
        <f t="shared" si="69"/>
        <v>19.490723920000001</v>
      </c>
      <c r="ED16" s="256">
        <v>0</v>
      </c>
      <c r="EE16" s="428">
        <f>IF($H16&lt;100,$EC$4+$H16*$ED$4,$EC$5+$ED$5*LN($H16/6.96))+$EC$6+$H16*$ED$6+$EC$7+$DZ16*$ED$7</f>
        <v>103120</v>
      </c>
      <c r="EF16" s="275">
        <f t="shared" si="70"/>
        <v>1.3219474821299066</v>
      </c>
      <c r="EG16" s="256">
        <f t="shared" si="71"/>
        <v>0.81211119706602719</v>
      </c>
      <c r="EH16" s="256">
        <f t="shared" si="72"/>
        <v>1.0735683521709392</v>
      </c>
      <c r="EI16" s="473">
        <f t="shared" si="73"/>
        <v>30.331250000000001</v>
      </c>
      <c r="EJ16" s="473">
        <f t="shared" si="74"/>
        <v>18.375</v>
      </c>
      <c r="EK16" s="473">
        <f t="shared" si="75"/>
        <v>73.5</v>
      </c>
      <c r="EL16" s="473">
        <f t="shared" si="76"/>
        <v>20.364726027397261</v>
      </c>
      <c r="EM16" s="473">
        <f t="shared" si="77"/>
        <v>12.9390445</v>
      </c>
      <c r="EN16" s="473">
        <f t="shared" si="78"/>
        <v>90.993750000000006</v>
      </c>
      <c r="EO16" s="427">
        <f t="shared" si="79"/>
        <v>28011.481164383564</v>
      </c>
      <c r="EP16" s="261">
        <f t="shared" si="80"/>
        <v>1.3219474821299066</v>
      </c>
      <c r="EQ16" s="256">
        <f t="shared" si="81"/>
        <v>0.85576742217624402</v>
      </c>
      <c r="ER16" s="256">
        <f t="shared" si="82"/>
        <v>1.1312795890346867</v>
      </c>
      <c r="ES16" s="473">
        <f t="shared" si="83"/>
        <v>121.325</v>
      </c>
      <c r="ET16" s="473">
        <f t="shared" si="84"/>
        <v>18.375</v>
      </c>
      <c r="EU16" s="473">
        <f t="shared" si="85"/>
        <v>73.5</v>
      </c>
      <c r="EV16" s="473">
        <f t="shared" si="86"/>
        <v>20.364726027397261</v>
      </c>
      <c r="EW16" s="473">
        <f t="shared" si="87"/>
        <v>12.9390445</v>
      </c>
      <c r="EX16" s="473">
        <f t="shared" si="88"/>
        <v>90.993750000000006</v>
      </c>
      <c r="EY16" s="572">
        <f t="shared" ref="EY16:EY79" si="179">($EX$4*$H16/3)+($EX$5*$H16/3)+($EX$6*$H16/3)</f>
        <v>26582.5</v>
      </c>
      <c r="EZ16" s="275">
        <f t="shared" ref="EZ16:EZ25" si="180">($F16+$G16)/(FG16+FH16)</f>
        <v>1.4259856945276854</v>
      </c>
      <c r="FA16" s="256">
        <f t="shared" si="89"/>
        <v>1.0828149294213689</v>
      </c>
      <c r="FB16" s="256">
        <f t="shared" si="90"/>
        <v>1.5440785991758774</v>
      </c>
      <c r="FC16" s="473">
        <f t="shared" si="91"/>
        <v>30.331250000000001</v>
      </c>
      <c r="FD16" s="473">
        <f t="shared" si="92"/>
        <v>18.375</v>
      </c>
      <c r="FE16" s="473">
        <f t="shared" si="93"/>
        <v>73.5</v>
      </c>
      <c r="FF16" s="473">
        <f t="shared" si="94"/>
        <v>20.364726027397261</v>
      </c>
      <c r="FG16" s="473">
        <f t="shared" si="95"/>
        <v>5.3562319999999994</v>
      </c>
      <c r="FH16" s="473">
        <f t="shared" si="96"/>
        <v>90.993750000000006</v>
      </c>
      <c r="FI16" s="427">
        <f t="shared" si="97"/>
        <v>28011.481164383564</v>
      </c>
      <c r="FJ16" s="276">
        <f t="shared" si="98"/>
        <v>1.0965732058054005</v>
      </c>
      <c r="FK16" s="256">
        <f t="shared" si="99"/>
        <v>5.3213028344438605E-2</v>
      </c>
      <c r="FL16" s="256">
        <f t="shared" si="100"/>
        <v>5.8351981082274684E-2</v>
      </c>
      <c r="FM16" s="483">
        <f t="shared" si="101"/>
        <v>1.4559</v>
      </c>
      <c r="FN16" s="483">
        <f t="shared" si="102"/>
        <v>2</v>
      </c>
      <c r="FO16" s="483">
        <f t="shared" si="103"/>
        <v>73.5</v>
      </c>
      <c r="FP16" s="483">
        <f t="shared" si="104"/>
        <v>38.739726027397261</v>
      </c>
      <c r="FQ16" s="483">
        <f t="shared" ref="FQ16:FQ79" si="181">FT16/3*300</f>
        <v>300</v>
      </c>
      <c r="FR16" s="483">
        <f t="shared" si="105"/>
        <v>5.3853499999999999</v>
      </c>
      <c r="FS16" s="483">
        <f t="shared" si="106"/>
        <v>119.90833333333333</v>
      </c>
      <c r="FT16" s="484">
        <f t="shared" si="107"/>
        <v>3</v>
      </c>
      <c r="FU16" s="427">
        <f t="shared" si="108"/>
        <v>26075.356164383564</v>
      </c>
      <c r="FV16" s="276">
        <f t="shared" si="109"/>
        <v>1.7070919205253716</v>
      </c>
      <c r="FW16" s="256">
        <f t="shared" si="110"/>
        <v>1.0112915096863657</v>
      </c>
      <c r="FX16" s="256">
        <f t="shared" si="111"/>
        <v>1.7263675654815005</v>
      </c>
      <c r="FY16" s="483">
        <f t="shared" si="112"/>
        <v>49.257950000000001</v>
      </c>
      <c r="FZ16" s="483">
        <f t="shared" si="113"/>
        <v>27</v>
      </c>
      <c r="GA16" s="483">
        <f t="shared" si="114"/>
        <v>73.5</v>
      </c>
      <c r="GB16" s="483">
        <f t="shared" si="115"/>
        <v>38.739726027397261</v>
      </c>
      <c r="GC16" s="483">
        <f t="shared" si="116"/>
        <v>200</v>
      </c>
      <c r="GD16" s="483">
        <f t="shared" si="117"/>
        <v>8.4170143599999996</v>
      </c>
      <c r="GE16" s="483">
        <f t="shared" si="118"/>
        <v>72.067049999999995</v>
      </c>
      <c r="GF16" s="484">
        <f t="shared" si="119"/>
        <v>36</v>
      </c>
      <c r="GG16" s="493">
        <f t="shared" si="120"/>
        <v>2</v>
      </c>
      <c r="GH16" s="493">
        <f t="shared" si="121"/>
        <v>38</v>
      </c>
      <c r="GI16" s="427">
        <f t="shared" si="122"/>
        <v>45681.356164383564</v>
      </c>
      <c r="GJ16" s="185">
        <f t="shared" si="123"/>
        <v>1.084562360429207</v>
      </c>
      <c r="GK16" s="256">
        <f t="shared" ref="GK16:GK79" si="182">(GP16-GQ16)/GR16*1000</f>
        <v>1.7331183884291177</v>
      </c>
      <c r="GL16" s="256">
        <f t="shared" si="124"/>
        <v>1.8796749702579469</v>
      </c>
      <c r="GM16" s="256">
        <f t="shared" si="125"/>
        <v>121.325</v>
      </c>
      <c r="GN16" s="256">
        <f t="shared" si="126"/>
        <v>73.5</v>
      </c>
      <c r="GO16" s="256">
        <f t="shared" si="127"/>
        <v>38.739726027397261</v>
      </c>
      <c r="GP16" s="256">
        <f t="shared" ref="GP16:GP46" si="183">$F16*Ebiom_pellet</f>
        <v>121.325</v>
      </c>
      <c r="GQ16" s="256">
        <f t="shared" si="128"/>
        <v>5.3562319999999994</v>
      </c>
      <c r="GR16" s="427">
        <f t="shared" si="129"/>
        <v>66913.356164383556</v>
      </c>
      <c r="GS16" s="185">
        <f t="shared" si="130"/>
        <v>1.084562360429207</v>
      </c>
      <c r="GT16" s="256">
        <f t="shared" ref="GT16:GT79" si="184">+($GY16-$GZ16)/$HA16*1000</f>
        <v>1.4169773871987779</v>
      </c>
      <c r="GU16" s="256">
        <f t="shared" si="131"/>
        <v>1.5368003397351169</v>
      </c>
      <c r="GV16" s="256">
        <f t="shared" si="132"/>
        <v>121.325</v>
      </c>
      <c r="GW16" s="256">
        <f t="shared" si="133"/>
        <v>73.5</v>
      </c>
      <c r="GX16" s="256">
        <f t="shared" si="134"/>
        <v>38.739726027397261</v>
      </c>
      <c r="GY16" s="256">
        <f t="shared" si="135"/>
        <v>121.325</v>
      </c>
      <c r="GZ16" s="256">
        <f t="shared" si="136"/>
        <v>5.3562319999999994</v>
      </c>
      <c r="HA16" s="427">
        <f t="shared" si="137"/>
        <v>81842.356164383556</v>
      </c>
      <c r="HB16" s="185">
        <f t="shared" si="138"/>
        <v>1.084562360429207</v>
      </c>
      <c r="HC16" s="256">
        <f t="shared" ref="HC16:HC79" si="185">($HH16-$HI16)/$HJ16*1000</f>
        <v>0.22664968096115065</v>
      </c>
      <c r="HD16" s="256">
        <f t="shared" si="139"/>
        <v>0.24581571297375224</v>
      </c>
      <c r="HE16" s="256">
        <f t="shared" si="140"/>
        <v>121.325</v>
      </c>
      <c r="HF16" s="256">
        <f t="shared" si="141"/>
        <v>73.5</v>
      </c>
      <c r="HG16" s="256">
        <f t="shared" si="142"/>
        <v>38.739726027397261</v>
      </c>
      <c r="HH16" s="256">
        <f t="shared" si="143"/>
        <v>121.325</v>
      </c>
      <c r="HI16" s="256">
        <f t="shared" si="144"/>
        <v>5.3562319999999994</v>
      </c>
      <c r="HJ16" s="427">
        <f t="shared" si="145"/>
        <v>511665.26027397258</v>
      </c>
      <c r="HK16" s="185">
        <f t="shared" si="146"/>
        <v>1.084562360429207</v>
      </c>
      <c r="HL16" s="256">
        <f t="shared" ref="HL16:HL79" si="186">($HQ16-$HR16)/$HS16*1000</f>
        <v>1.6001209796481546</v>
      </c>
      <c r="HM16" s="256">
        <f t="shared" si="147"/>
        <v>1.7354309866594975</v>
      </c>
      <c r="HN16" s="256">
        <f t="shared" si="148"/>
        <v>121.325</v>
      </c>
      <c r="HO16" s="256">
        <f t="shared" si="149"/>
        <v>73.5</v>
      </c>
      <c r="HP16" s="256">
        <f t="shared" si="150"/>
        <v>38.739726027397261</v>
      </c>
      <c r="HQ16" s="256">
        <f t="shared" si="151"/>
        <v>121.325</v>
      </c>
      <c r="HR16" s="256">
        <f t="shared" si="152"/>
        <v>5.3562319999999994</v>
      </c>
      <c r="HS16" s="466">
        <f t="shared" si="153"/>
        <v>72475</v>
      </c>
    </row>
    <row r="17" spans="1:227" s="72" customFormat="1" hidden="1" outlineLevel="1" x14ac:dyDescent="0.3">
      <c r="B17" s="40" t="s">
        <v>230</v>
      </c>
      <c r="C17" s="40" t="s">
        <v>260</v>
      </c>
      <c r="D17" s="117">
        <v>2000</v>
      </c>
      <c r="E17" s="118">
        <v>11.73</v>
      </c>
      <c r="F17" s="120">
        <f t="shared" si="0"/>
        <v>206.2525</v>
      </c>
      <c r="G17" s="121">
        <f t="shared" si="1"/>
        <v>34.881798000000003</v>
      </c>
      <c r="H17" s="117">
        <f t="shared" si="154"/>
        <v>147</v>
      </c>
      <c r="I17" s="528">
        <f t="shared" si="2"/>
        <v>147</v>
      </c>
      <c r="J17" s="373">
        <f t="shared" si="155"/>
        <v>84.095890410958916</v>
      </c>
      <c r="K17" s="114">
        <v>1.2E-2</v>
      </c>
      <c r="L17" s="168">
        <f t="shared" si="156"/>
        <v>1403.0782312925169</v>
      </c>
      <c r="M17" s="373">
        <f t="shared" si="157"/>
        <v>414.786</v>
      </c>
      <c r="N17" s="373">
        <f t="shared" si="158"/>
        <v>16.836938775510202</v>
      </c>
      <c r="O17" s="121">
        <v>61.39</v>
      </c>
      <c r="P17" s="116">
        <v>9.4700000000000006E-2</v>
      </c>
      <c r="Q17" s="395">
        <f t="shared" si="3"/>
        <v>0.83087818087053489</v>
      </c>
      <c r="S17" s="189">
        <f t="shared" si="4"/>
        <v>1.1067310307282046</v>
      </c>
      <c r="T17" s="168">
        <f t="shared" si="5"/>
        <v>11.627266000000001</v>
      </c>
      <c r="U17" s="382">
        <f t="shared" si="6"/>
        <v>206.2525</v>
      </c>
      <c r="V17" s="427">
        <f t="shared" si="159"/>
        <v>33305.342465753427</v>
      </c>
      <c r="W17" s="132"/>
      <c r="X17" s="255"/>
      <c r="Y17" s="255"/>
      <c r="Z17" s="255"/>
      <c r="AA17" s="111"/>
      <c r="AB17" s="111"/>
      <c r="AC17" s="111"/>
      <c r="AD17" s="111"/>
      <c r="AE17" s="111"/>
      <c r="AF17" s="111"/>
      <c r="AG17" s="111"/>
      <c r="AH17" s="460"/>
      <c r="AI17" s="262">
        <f t="shared" si="7"/>
        <v>2.9631349182084072</v>
      </c>
      <c r="AJ17" s="256">
        <f t="shared" si="160"/>
        <v>0.85769188309568989</v>
      </c>
      <c r="AK17" s="256">
        <f t="shared" si="8"/>
        <v>2.5414567678647617</v>
      </c>
      <c r="AL17" s="170">
        <f t="shared" si="9"/>
        <v>185.16814753112129</v>
      </c>
      <c r="AM17" s="170">
        <f t="shared" si="10"/>
        <v>34.881798000000003</v>
      </c>
      <c r="AN17" s="170">
        <f t="shared" si="11"/>
        <v>103.99431264834095</v>
      </c>
      <c r="AO17" s="170">
        <f t="shared" si="161"/>
        <v>53</v>
      </c>
      <c r="AP17" s="170">
        <f t="shared" si="162"/>
        <v>76</v>
      </c>
      <c r="AQ17" s="170">
        <f t="shared" si="12"/>
        <v>0</v>
      </c>
      <c r="AR17" s="256">
        <f t="shared" si="13"/>
        <v>60.293750336442223</v>
      </c>
      <c r="AS17" s="256">
        <f t="shared" si="14"/>
        <v>21.084352468878706</v>
      </c>
      <c r="AT17" s="428">
        <f t="shared" si="15"/>
        <v>159150</v>
      </c>
      <c r="AU17" s="112"/>
      <c r="AV17" s="256"/>
      <c r="AW17" s="256"/>
      <c r="AX17" s="120"/>
      <c r="AY17" s="120"/>
      <c r="AZ17" s="120"/>
      <c r="BA17" s="120"/>
      <c r="BB17" s="256"/>
      <c r="BC17" s="256"/>
      <c r="BD17" s="256"/>
      <c r="BE17" s="257"/>
      <c r="BF17" s="146">
        <f t="shared" si="16"/>
        <v>1.4741547177875105</v>
      </c>
      <c r="BG17" s="256">
        <f t="shared" si="17"/>
        <v>1.0744570225819687</v>
      </c>
      <c r="BH17" s="256">
        <f t="shared" si="18"/>
        <v>1.5839158888991309</v>
      </c>
      <c r="BI17" s="120">
        <f t="shared" si="19"/>
        <v>57.99098917500001</v>
      </c>
      <c r="BJ17" s="120">
        <f t="shared" si="20"/>
        <v>34.881798000000003</v>
      </c>
      <c r="BK17" s="256">
        <v>0</v>
      </c>
      <c r="BL17" s="120">
        <f t="shared" si="21"/>
        <v>41.331258572502158</v>
      </c>
      <c r="BM17" s="120">
        <f t="shared" si="163"/>
        <v>105.66874142749785</v>
      </c>
      <c r="BN17" s="170">
        <f t="shared" si="22"/>
        <v>0</v>
      </c>
      <c r="BO17" s="170">
        <f t="shared" si="23"/>
        <v>15.313109322000004</v>
      </c>
      <c r="BP17" s="170">
        <f t="shared" si="24"/>
        <v>148.26151082499999</v>
      </c>
      <c r="BQ17" s="390">
        <f t="shared" si="25"/>
        <v>31698.910750563631</v>
      </c>
      <c r="BR17" s="428">
        <f t="shared" si="164"/>
        <v>50541.943243576447</v>
      </c>
      <c r="BS17" s="147">
        <f t="shared" si="26"/>
        <v>4.2008082229078108</v>
      </c>
      <c r="BT17" s="256">
        <f t="shared" si="27"/>
        <v>1.0339291570252349</v>
      </c>
      <c r="BU17" s="256">
        <f t="shared" si="28"/>
        <v>4.3433381047357482</v>
      </c>
      <c r="BV17" s="170">
        <f t="shared" si="29"/>
        <v>206.2525</v>
      </c>
      <c r="BW17" s="170">
        <f t="shared" si="30"/>
        <v>34.881798000000003</v>
      </c>
      <c r="BX17" s="170">
        <f t="shared" si="31"/>
        <v>130.12020200000001</v>
      </c>
      <c r="BY17" s="170">
        <f t="shared" si="165"/>
        <v>885.17144217687087</v>
      </c>
      <c r="BZ17" s="256">
        <f t="shared" si="32"/>
        <v>57.401882020000002</v>
      </c>
      <c r="CA17" s="256">
        <v>0</v>
      </c>
      <c r="CB17" s="466">
        <f t="shared" si="33"/>
        <v>155211.68243452802</v>
      </c>
      <c r="CC17" s="146">
        <f t="shared" si="34"/>
        <v>1.4727623755134014</v>
      </c>
      <c r="CD17" s="256">
        <f t="shared" si="35"/>
        <v>1.2774938714352944</v>
      </c>
      <c r="CE17" s="256">
        <f t="shared" si="166"/>
        <v>1.8814449087988558</v>
      </c>
      <c r="CF17" s="120">
        <f t="shared" si="36"/>
        <v>61.857055120000012</v>
      </c>
      <c r="CG17" s="120">
        <f t="shared" si="37"/>
        <v>34.881798000000003</v>
      </c>
      <c r="CH17" s="256">
        <v>0</v>
      </c>
      <c r="CI17" s="120">
        <f t="shared" si="167"/>
        <v>44.086675810668979</v>
      </c>
      <c r="CJ17" s="120">
        <f t="shared" si="168"/>
        <v>102.91332418933102</v>
      </c>
      <c r="CK17" s="170">
        <f t="shared" si="38"/>
        <v>0</v>
      </c>
      <c r="CL17" s="256">
        <f t="shared" si="39"/>
        <v>19.333817904800004</v>
      </c>
      <c r="CM17" s="256">
        <f t="shared" si="40"/>
        <v>144.39544487999999</v>
      </c>
      <c r="CN17" s="390">
        <f t="shared" si="169"/>
        <v>23145.504800601215</v>
      </c>
      <c r="CO17" s="428">
        <f t="shared" si="170"/>
        <v>42388.072793148218</v>
      </c>
      <c r="CP17" s="147">
        <f t="shared" si="41"/>
        <v>3.5883680379612994</v>
      </c>
      <c r="CQ17" s="256">
        <f t="shared" si="42"/>
        <v>1.1571994725263162</v>
      </c>
      <c r="CR17" s="256">
        <f t="shared" si="43"/>
        <v>4.1524576007591074</v>
      </c>
      <c r="CS17" s="120">
        <f t="shared" si="44"/>
        <v>206.2525</v>
      </c>
      <c r="CT17" s="120">
        <f t="shared" si="45"/>
        <v>34.881798000000003</v>
      </c>
      <c r="CU17" s="256">
        <f t="shared" si="46"/>
        <v>119.80757699999998</v>
      </c>
      <c r="CV17" s="170">
        <f t="shared" si="171"/>
        <v>815.01753061224485</v>
      </c>
      <c r="CW17" s="256">
        <f t="shared" si="47"/>
        <v>67.198875770000001</v>
      </c>
      <c r="CX17" s="256">
        <v>0</v>
      </c>
      <c r="CY17" s="466">
        <f t="shared" si="48"/>
        <v>130211.68243452802</v>
      </c>
      <c r="CZ17" s="147">
        <f t="shared" si="49"/>
        <v>4.2008082229078108</v>
      </c>
      <c r="DA17" s="256">
        <f t="shared" si="50"/>
        <v>1.1695642902460124</v>
      </c>
      <c r="DB17" s="256">
        <f t="shared" si="51"/>
        <v>4.9131152876847866</v>
      </c>
      <c r="DC17" s="120">
        <f t="shared" si="52"/>
        <v>206.2525</v>
      </c>
      <c r="DD17" s="120">
        <f t="shared" si="53"/>
        <v>34.881798000000003</v>
      </c>
      <c r="DE17" s="256">
        <f t="shared" si="54"/>
        <v>130.12020200000001</v>
      </c>
      <c r="DF17" s="170">
        <f t="shared" si="172"/>
        <v>885.17144217687087</v>
      </c>
      <c r="DG17" s="256">
        <f t="shared" si="55"/>
        <v>57.401882020000002</v>
      </c>
      <c r="DH17" s="256">
        <v>0</v>
      </c>
      <c r="DI17" s="466">
        <f t="shared" si="173"/>
        <v>137211.68243452802</v>
      </c>
      <c r="DJ17" s="147">
        <f t="shared" si="56"/>
        <v>3.5883680379612994</v>
      </c>
      <c r="DK17" s="256">
        <f t="shared" si="174"/>
        <v>1.2034091971313425</v>
      </c>
      <c r="DL17" s="256">
        <f t="shared" si="57"/>
        <v>4.3182750995747785</v>
      </c>
      <c r="DM17" s="120">
        <f t="shared" si="58"/>
        <v>206.2525</v>
      </c>
      <c r="DN17" s="120">
        <f t="shared" si="59"/>
        <v>34.881798000000003</v>
      </c>
      <c r="DO17" s="256">
        <f t="shared" si="60"/>
        <v>119.80757699999998</v>
      </c>
      <c r="DP17" s="170">
        <f t="shared" si="175"/>
        <v>815.01753061224485</v>
      </c>
      <c r="DQ17" s="256">
        <f t="shared" si="61"/>
        <v>67.198875770000001</v>
      </c>
      <c r="DR17" s="256">
        <v>0</v>
      </c>
      <c r="DS17" s="427">
        <f t="shared" si="62"/>
        <v>125211.68243452802</v>
      </c>
      <c r="DT17" s="176">
        <f t="shared" si="63"/>
        <v>7.2444179511444986</v>
      </c>
      <c r="DU17" s="256">
        <f>+(($T17+$U17)-(EC17+ED17))/EE17*1000</f>
        <v>0.84809615348978817</v>
      </c>
      <c r="DV17" s="256">
        <f t="shared" si="65"/>
        <v>6.1439629986380213</v>
      </c>
      <c r="DW17" s="120">
        <f t="shared" si="66"/>
        <v>206.2525</v>
      </c>
      <c r="DX17" s="120">
        <f t="shared" si="67"/>
        <v>34.881798000000003</v>
      </c>
      <c r="DY17" s="256">
        <f t="shared" si="68"/>
        <v>150.745452</v>
      </c>
      <c r="DZ17" s="256">
        <f t="shared" si="176"/>
        <v>106</v>
      </c>
      <c r="EA17" s="256">
        <f t="shared" si="177"/>
        <v>152</v>
      </c>
      <c r="EB17" s="170">
        <f t="shared" si="178"/>
        <v>1025.4792653061224</v>
      </c>
      <c r="EC17" s="256">
        <f t="shared" si="69"/>
        <v>33.285530960000003</v>
      </c>
      <c r="ED17" s="256">
        <v>0</v>
      </c>
      <c r="EE17" s="427">
        <f t="shared" ref="EE17:EE80" si="187">IF($H17&lt;100,$EC$4+$H17*$ED$4,$EC$5+$ED$5*LN($H17/6.96))+$EC$6+$H17*$ED$6+$EC$7+$DZ17*$ED$7</f>
        <v>217657.20110912246</v>
      </c>
      <c r="EF17" s="275">
        <f t="shared" si="70"/>
        <v>1.3455597707533011</v>
      </c>
      <c r="EG17" s="256">
        <f t="shared" si="71"/>
        <v>0.9590976294610839</v>
      </c>
      <c r="EH17" s="256">
        <f t="shared" si="72"/>
        <v>1.2905231864276907</v>
      </c>
      <c r="EI17" s="473">
        <f t="shared" si="73"/>
        <v>51.563124999999999</v>
      </c>
      <c r="EJ17" s="473">
        <f t="shared" si="74"/>
        <v>36.75</v>
      </c>
      <c r="EK17" s="473">
        <f t="shared" si="75"/>
        <v>147</v>
      </c>
      <c r="EL17" s="473">
        <f t="shared" si="76"/>
        <v>47.345890410958916</v>
      </c>
      <c r="EM17" s="473">
        <f t="shared" si="77"/>
        <v>24.518047250000002</v>
      </c>
      <c r="EN17" s="473">
        <f t="shared" si="78"/>
        <v>154.68937499999998</v>
      </c>
      <c r="EO17" s="427">
        <f t="shared" si="79"/>
        <v>40321.592465753427</v>
      </c>
      <c r="EP17" s="261">
        <f t="shared" si="80"/>
        <v>1.3455597707533011</v>
      </c>
      <c r="EQ17" s="256">
        <f t="shared" si="81"/>
        <v>0.72740230884980739</v>
      </c>
      <c r="ER17" s="256">
        <f t="shared" si="82"/>
        <v>0.9787632839413688</v>
      </c>
      <c r="ES17" s="473">
        <f t="shared" si="83"/>
        <v>206.2525</v>
      </c>
      <c r="ET17" s="473">
        <f t="shared" si="84"/>
        <v>36.75</v>
      </c>
      <c r="EU17" s="473">
        <f t="shared" si="85"/>
        <v>147</v>
      </c>
      <c r="EV17" s="473">
        <f t="shared" si="86"/>
        <v>47.345890410958916</v>
      </c>
      <c r="EW17" s="473">
        <f t="shared" si="87"/>
        <v>24.518047250000002</v>
      </c>
      <c r="EX17" s="473">
        <f t="shared" si="88"/>
        <v>154.68937499999998</v>
      </c>
      <c r="EY17" s="572">
        <f t="shared" si="179"/>
        <v>53165</v>
      </c>
      <c r="EZ17" s="275">
        <f t="shared" si="180"/>
        <v>1.4498506977422665</v>
      </c>
      <c r="FA17" s="256">
        <f t="shared" si="89"/>
        <v>1.2787968392814451</v>
      </c>
      <c r="FB17" s="256">
        <f t="shared" si="90"/>
        <v>1.8540644897028082</v>
      </c>
      <c r="FC17" s="473">
        <f t="shared" si="91"/>
        <v>51.563124999999999</v>
      </c>
      <c r="FD17" s="473">
        <f t="shared" si="92"/>
        <v>36.75</v>
      </c>
      <c r="FE17" s="473">
        <f t="shared" si="93"/>
        <v>147</v>
      </c>
      <c r="FF17" s="473">
        <f t="shared" si="94"/>
        <v>47.345890410958916</v>
      </c>
      <c r="FG17" s="473">
        <f t="shared" si="95"/>
        <v>11.627266000000001</v>
      </c>
      <c r="FH17" s="473">
        <f t="shared" si="96"/>
        <v>154.68937499999998</v>
      </c>
      <c r="FI17" s="427">
        <f t="shared" si="97"/>
        <v>40321.592465753427</v>
      </c>
      <c r="FJ17" s="276">
        <f t="shared" si="98"/>
        <v>1.1185988832772142</v>
      </c>
      <c r="FK17" s="256">
        <f t="shared" si="99"/>
        <v>5.9294349232451311E-2</v>
      </c>
      <c r="FL17" s="256">
        <f t="shared" si="100"/>
        <v>6.6326592836069176E-2</v>
      </c>
      <c r="FM17" s="483">
        <f t="shared" si="101"/>
        <v>2.4750299999999998</v>
      </c>
      <c r="FN17" s="483">
        <f t="shared" si="102"/>
        <v>4</v>
      </c>
      <c r="FO17" s="483">
        <f t="shared" si="103"/>
        <v>147</v>
      </c>
      <c r="FP17" s="483">
        <f t="shared" si="104"/>
        <v>84.095890410958916</v>
      </c>
      <c r="FQ17" s="483">
        <f t="shared" si="181"/>
        <v>500</v>
      </c>
      <c r="FR17" s="483">
        <f t="shared" si="105"/>
        <v>11.676766600000001</v>
      </c>
      <c r="FS17" s="483">
        <f t="shared" si="106"/>
        <v>203.89138888888888</v>
      </c>
      <c r="FT17" s="484">
        <f t="shared" si="107"/>
        <v>5</v>
      </c>
      <c r="FU17" s="427">
        <f t="shared" si="108"/>
        <v>38985.342465753427</v>
      </c>
      <c r="FV17" s="276">
        <f t="shared" si="109"/>
        <v>1.7282374202498811</v>
      </c>
      <c r="FW17" s="256">
        <f t="shared" si="110"/>
        <v>1.1015189753623431</v>
      </c>
      <c r="FX17" s="256">
        <f t="shared" si="111"/>
        <v>1.9036863123365082</v>
      </c>
      <c r="FY17" s="483">
        <f t="shared" si="112"/>
        <v>83.738515000000007</v>
      </c>
      <c r="FZ17" s="483">
        <f t="shared" si="113"/>
        <v>45</v>
      </c>
      <c r="GA17" s="483">
        <f t="shared" si="114"/>
        <v>147</v>
      </c>
      <c r="GB17" s="483">
        <f t="shared" si="115"/>
        <v>84.095890410958916</v>
      </c>
      <c r="GC17" s="483">
        <f t="shared" si="116"/>
        <v>300</v>
      </c>
      <c r="GD17" s="483">
        <f t="shared" si="117"/>
        <v>17.012156012000002</v>
      </c>
      <c r="GE17" s="483">
        <f t="shared" si="118"/>
        <v>122.51398499999999</v>
      </c>
      <c r="GF17" s="484">
        <f t="shared" si="119"/>
        <v>61</v>
      </c>
      <c r="GG17" s="493">
        <f t="shared" si="120"/>
        <v>3</v>
      </c>
      <c r="GH17" s="493">
        <f t="shared" si="121"/>
        <v>64</v>
      </c>
      <c r="GI17" s="427">
        <f t="shared" si="122"/>
        <v>71132.342465753434</v>
      </c>
      <c r="GJ17" s="185">
        <f t="shared" si="123"/>
        <v>1.1067310307282046</v>
      </c>
      <c r="GK17" s="256">
        <f t="shared" si="182"/>
        <v>1.5584313591754848</v>
      </c>
      <c r="GL17" s="256">
        <f t="shared" si="124"/>
        <v>1.7247643444594412</v>
      </c>
      <c r="GM17" s="256">
        <f t="shared" si="125"/>
        <v>206.2525</v>
      </c>
      <c r="GN17" s="256">
        <f t="shared" si="126"/>
        <v>147</v>
      </c>
      <c r="GO17" s="256">
        <f t="shared" si="127"/>
        <v>84.095890410958916</v>
      </c>
      <c r="GP17" s="256">
        <f t="shared" si="183"/>
        <v>206.2525</v>
      </c>
      <c r="GQ17" s="256">
        <f t="shared" si="128"/>
        <v>11.627266000000001</v>
      </c>
      <c r="GR17" s="427">
        <f t="shared" si="129"/>
        <v>124885.34246575343</v>
      </c>
      <c r="GS17" s="185">
        <f t="shared" si="130"/>
        <v>1.1067310307282046</v>
      </c>
      <c r="GT17" s="256">
        <f t="shared" si="184"/>
        <v>1.7464052108793164</v>
      </c>
      <c r="GU17" s="256">
        <f t="shared" si="131"/>
        <v>1.9328008391055733</v>
      </c>
      <c r="GV17" s="256">
        <f t="shared" si="132"/>
        <v>206.2525</v>
      </c>
      <c r="GW17" s="256">
        <f t="shared" si="133"/>
        <v>147</v>
      </c>
      <c r="GX17" s="256">
        <f t="shared" si="134"/>
        <v>84.095890410958916</v>
      </c>
      <c r="GY17" s="256">
        <f t="shared" si="135"/>
        <v>206.2525</v>
      </c>
      <c r="GZ17" s="256">
        <f t="shared" si="136"/>
        <v>11.627266000000001</v>
      </c>
      <c r="HA17" s="427">
        <f t="shared" si="137"/>
        <v>111443.34246575343</v>
      </c>
      <c r="HB17" s="185">
        <f t="shared" si="138"/>
        <v>1.1067310307282046</v>
      </c>
      <c r="HC17" s="256">
        <f t="shared" si="185"/>
        <v>0.19672330693231183</v>
      </c>
      <c r="HD17" s="256">
        <f t="shared" si="139"/>
        <v>0.21771978824945842</v>
      </c>
      <c r="HE17" s="256">
        <f t="shared" si="140"/>
        <v>206.2525</v>
      </c>
      <c r="HF17" s="256">
        <f t="shared" si="141"/>
        <v>147</v>
      </c>
      <c r="HG17" s="256">
        <f t="shared" si="142"/>
        <v>84.095890410958916</v>
      </c>
      <c r="HH17" s="256">
        <f t="shared" si="143"/>
        <v>206.2525</v>
      </c>
      <c r="HI17" s="256">
        <f t="shared" si="144"/>
        <v>11.627266000000001</v>
      </c>
      <c r="HJ17" s="427">
        <f t="shared" si="145"/>
        <v>989334.90410958917</v>
      </c>
      <c r="HK17" s="185">
        <f t="shared" si="146"/>
        <v>1.1067310307282046</v>
      </c>
      <c r="HL17" s="256">
        <f t="shared" si="186"/>
        <v>1.4422025490922565</v>
      </c>
      <c r="HM17" s="256">
        <f t="shared" si="147"/>
        <v>1.596130313675717</v>
      </c>
      <c r="HN17" s="256">
        <f t="shared" si="148"/>
        <v>206.2525</v>
      </c>
      <c r="HO17" s="256">
        <f t="shared" si="149"/>
        <v>147</v>
      </c>
      <c r="HP17" s="256">
        <f t="shared" si="150"/>
        <v>84.095890410958916</v>
      </c>
      <c r="HQ17" s="256">
        <f t="shared" si="151"/>
        <v>206.2525</v>
      </c>
      <c r="HR17" s="256">
        <f t="shared" si="152"/>
        <v>11.627266000000001</v>
      </c>
      <c r="HS17" s="466">
        <f t="shared" si="153"/>
        <v>134950</v>
      </c>
    </row>
    <row r="18" spans="1:227" s="72" customFormat="1" hidden="1" outlineLevel="1" x14ac:dyDescent="0.3">
      <c r="B18" s="40" t="s">
        <v>230</v>
      </c>
      <c r="C18" s="40" t="s">
        <v>261</v>
      </c>
      <c r="D18" s="117">
        <v>5000</v>
      </c>
      <c r="E18" s="118">
        <v>11.03</v>
      </c>
      <c r="F18" s="120">
        <f t="shared" si="0"/>
        <v>484.86041666666659</v>
      </c>
      <c r="G18" s="121">
        <f t="shared" si="1"/>
        <v>121.39592999999999</v>
      </c>
      <c r="H18" s="117">
        <f t="shared" si="154"/>
        <v>367.5</v>
      </c>
      <c r="I18" s="528">
        <f t="shared" si="2"/>
        <v>367.5</v>
      </c>
      <c r="J18" s="373">
        <f t="shared" si="155"/>
        <v>292.67123287671234</v>
      </c>
      <c r="K18" s="114">
        <v>1.2E-2</v>
      </c>
      <c r="L18" s="168">
        <f t="shared" si="156"/>
        <v>1319.3480725623581</v>
      </c>
      <c r="M18" s="373">
        <f t="shared" si="157"/>
        <v>414.786</v>
      </c>
      <c r="N18" s="373">
        <f t="shared" si="158"/>
        <v>15.832176870748297</v>
      </c>
      <c r="O18" s="121">
        <v>85.46</v>
      </c>
      <c r="P18" s="116">
        <v>9.4700000000000006E-2</v>
      </c>
      <c r="Q18" s="395">
        <f t="shared" si="3"/>
        <v>0.74962705589667133</v>
      </c>
      <c r="S18" s="189">
        <f t="shared" si="4"/>
        <v>1.1540579794435857</v>
      </c>
      <c r="T18" s="168">
        <f t="shared" si="5"/>
        <v>40.465309999999995</v>
      </c>
      <c r="U18" s="382">
        <f t="shared" si="6"/>
        <v>484.86041666666659</v>
      </c>
      <c r="V18" s="427">
        <f t="shared" si="159"/>
        <v>77702.397260273981</v>
      </c>
      <c r="W18" s="132"/>
      <c r="X18" s="255"/>
      <c r="Y18" s="255"/>
      <c r="Z18" s="255"/>
      <c r="AA18" s="111"/>
      <c r="AB18" s="111"/>
      <c r="AC18" s="111"/>
      <c r="AD18" s="111"/>
      <c r="AE18" s="111"/>
      <c r="AF18" s="111"/>
      <c r="AG18" s="111"/>
      <c r="AH18" s="460"/>
      <c r="AI18" s="262">
        <f t="shared" si="7"/>
        <v>1.8352645048098821</v>
      </c>
      <c r="AJ18" s="256">
        <f t="shared" si="160"/>
        <v>1.2713180951748435</v>
      </c>
      <c r="AK18" s="256">
        <f t="shared" si="8"/>
        <v>2.3332049743969017</v>
      </c>
      <c r="AL18" s="170">
        <f t="shared" si="9"/>
        <v>227.96898668764555</v>
      </c>
      <c r="AM18" s="170">
        <f t="shared" si="10"/>
        <v>121.39592999999999</v>
      </c>
      <c r="AN18" s="170">
        <f t="shared" si="11"/>
        <v>49.580810015734158</v>
      </c>
      <c r="AO18" s="170">
        <f t="shared" si="161"/>
        <v>25</v>
      </c>
      <c r="AP18" s="170">
        <f t="shared" si="162"/>
        <v>36</v>
      </c>
      <c r="AQ18" s="170">
        <f t="shared" si="12"/>
        <v>0</v>
      </c>
      <c r="AR18" s="256">
        <f t="shared" si="13"/>
        <v>73.445883840203919</v>
      </c>
      <c r="AS18" s="256">
        <f t="shared" si="14"/>
        <v>256.89142997902104</v>
      </c>
      <c r="AT18" s="428">
        <f t="shared" si="15"/>
        <v>153375</v>
      </c>
      <c r="AU18" s="112"/>
      <c r="AV18" s="256"/>
      <c r="AW18" s="256"/>
      <c r="AX18" s="120"/>
      <c r="AY18" s="120"/>
      <c r="AZ18" s="120"/>
      <c r="BA18" s="120"/>
      <c r="BB18" s="256"/>
      <c r="BC18" s="256"/>
      <c r="BD18" s="256"/>
      <c r="BE18" s="257"/>
      <c r="BF18" s="146">
        <f t="shared" si="16"/>
        <v>1.8025506108243305</v>
      </c>
      <c r="BG18" s="256">
        <f t="shared" si="17"/>
        <v>1.2358360244319195</v>
      </c>
      <c r="BH18" s="256">
        <f t="shared" si="18"/>
        <v>2.2276569807184687</v>
      </c>
      <c r="BI18" s="120">
        <f t="shared" si="19"/>
        <v>201.820733625</v>
      </c>
      <c r="BJ18" s="120">
        <f t="shared" si="20"/>
        <v>121.39592999999999</v>
      </c>
      <c r="BK18" s="256">
        <v>0</v>
      </c>
      <c r="BL18" s="120">
        <f t="shared" si="21"/>
        <v>152.97004469263064</v>
      </c>
      <c r="BM18" s="120">
        <f t="shared" si="163"/>
        <v>214.52995530736936</v>
      </c>
      <c r="BN18" s="170">
        <f t="shared" si="22"/>
        <v>0</v>
      </c>
      <c r="BO18" s="170">
        <f t="shared" si="23"/>
        <v>53.292813269999996</v>
      </c>
      <c r="BP18" s="170">
        <f t="shared" si="24"/>
        <v>283.03968304166659</v>
      </c>
      <c r="BQ18" s="390">
        <f t="shared" si="25"/>
        <v>106871.77613901746</v>
      </c>
      <c r="BR18" s="428">
        <f t="shared" si="164"/>
        <v>152927.4326194489</v>
      </c>
      <c r="BS18" s="147">
        <f t="shared" si="26"/>
        <v>4.5059090040549936</v>
      </c>
      <c r="BT18" s="256">
        <f t="shared" si="27"/>
        <v>1.3768044992391579</v>
      </c>
      <c r="BU18" s="256">
        <f t="shared" si="28"/>
        <v>6.2037557899451485</v>
      </c>
      <c r="BV18" s="170">
        <f t="shared" si="29"/>
        <v>484.86041666666659</v>
      </c>
      <c r="BW18" s="170">
        <f t="shared" si="30"/>
        <v>121.39592999999999</v>
      </c>
      <c r="BX18" s="170">
        <f t="shared" si="31"/>
        <v>266.4924033333333</v>
      </c>
      <c r="BY18" s="170">
        <f t="shared" si="165"/>
        <v>725.14939682539671</v>
      </c>
      <c r="BZ18" s="256">
        <f t="shared" si="32"/>
        <v>134.54695736666665</v>
      </c>
      <c r="CA18" s="256">
        <v>0</v>
      </c>
      <c r="CB18" s="466">
        <f t="shared" si="33"/>
        <v>283830.2529632565</v>
      </c>
      <c r="CC18" s="146">
        <f t="shared" si="34"/>
        <v>1.7996708344753864</v>
      </c>
      <c r="CD18" s="256">
        <f t="shared" si="35"/>
        <v>1.4072756402465185</v>
      </c>
      <c r="CE18" s="256">
        <f t="shared" si="166"/>
        <v>2.5326329258193359</v>
      </c>
      <c r="CF18" s="120">
        <f t="shared" si="36"/>
        <v>215.2754492</v>
      </c>
      <c r="CG18" s="120">
        <f t="shared" si="37"/>
        <v>121.39592999999999</v>
      </c>
      <c r="CH18" s="256">
        <v>0</v>
      </c>
      <c r="CI18" s="120">
        <f t="shared" si="167"/>
        <v>163.16804767213932</v>
      </c>
      <c r="CJ18" s="120">
        <f t="shared" si="168"/>
        <v>204.33195232786068</v>
      </c>
      <c r="CK18" s="170">
        <f t="shared" si="38"/>
        <v>0</v>
      </c>
      <c r="CL18" s="256">
        <f t="shared" si="39"/>
        <v>67.285717468000001</v>
      </c>
      <c r="CM18" s="256">
        <f t="shared" si="40"/>
        <v>269.58496746666663</v>
      </c>
      <c r="CN18" s="390">
        <f t="shared" si="169"/>
        <v>86380.437225688191</v>
      </c>
      <c r="CO18" s="428">
        <f t="shared" si="170"/>
        <v>133914.80413814841</v>
      </c>
      <c r="CP18" s="147">
        <f t="shared" si="41"/>
        <v>3.8473455155432728</v>
      </c>
      <c r="CQ18" s="256">
        <f t="shared" si="42"/>
        <v>1.4208072483726957</v>
      </c>
      <c r="CR18" s="256">
        <f t="shared" si="43"/>
        <v>5.4663363954780673</v>
      </c>
      <c r="CS18" s="120">
        <f t="shared" si="44"/>
        <v>484.86041666666659</v>
      </c>
      <c r="CT18" s="120">
        <f t="shared" si="45"/>
        <v>121.39592999999999</v>
      </c>
      <c r="CU18" s="256">
        <f t="shared" si="46"/>
        <v>242.24938249999994</v>
      </c>
      <c r="CV18" s="170">
        <f t="shared" si="171"/>
        <v>659.18199319727876</v>
      </c>
      <c r="CW18" s="256">
        <f t="shared" si="47"/>
        <v>157.57782715833329</v>
      </c>
      <c r="CX18" s="256">
        <v>0</v>
      </c>
      <c r="CY18" s="466">
        <f t="shared" si="48"/>
        <v>258830.2529632565</v>
      </c>
      <c r="CZ18" s="147">
        <f t="shared" si="49"/>
        <v>4.5059090040549936</v>
      </c>
      <c r="DA18" s="256">
        <f t="shared" si="50"/>
        <v>1.4700312133172218</v>
      </c>
      <c r="DB18" s="256">
        <f t="shared" si="51"/>
        <v>6.6238268803279565</v>
      </c>
      <c r="DC18" s="120">
        <f t="shared" si="52"/>
        <v>484.86041666666659</v>
      </c>
      <c r="DD18" s="120">
        <f t="shared" si="53"/>
        <v>121.39592999999999</v>
      </c>
      <c r="DE18" s="256">
        <f t="shared" si="54"/>
        <v>266.4924033333333</v>
      </c>
      <c r="DF18" s="170">
        <f t="shared" si="172"/>
        <v>725.14939682539671</v>
      </c>
      <c r="DG18" s="256">
        <f t="shared" si="55"/>
        <v>134.54695736666665</v>
      </c>
      <c r="DH18" s="256">
        <v>0</v>
      </c>
      <c r="DI18" s="466">
        <f t="shared" si="173"/>
        <v>265830.2529632565</v>
      </c>
      <c r="DJ18" s="147">
        <f t="shared" si="56"/>
        <v>3.8473455155432728</v>
      </c>
      <c r="DK18" s="256">
        <f t="shared" si="174"/>
        <v>1.4487945988123294</v>
      </c>
      <c r="DL18" s="256">
        <f t="shared" si="57"/>
        <v>5.5740134026839305</v>
      </c>
      <c r="DM18" s="120">
        <f t="shared" si="58"/>
        <v>484.86041666666659</v>
      </c>
      <c r="DN18" s="120">
        <f t="shared" si="59"/>
        <v>121.39592999999999</v>
      </c>
      <c r="DO18" s="256">
        <f t="shared" si="60"/>
        <v>242.24938249999994</v>
      </c>
      <c r="DP18" s="170">
        <f t="shared" si="175"/>
        <v>659.18199319727876</v>
      </c>
      <c r="DQ18" s="256">
        <f t="shared" si="61"/>
        <v>157.57782715833329</v>
      </c>
      <c r="DR18" s="256">
        <v>0</v>
      </c>
      <c r="DS18" s="427">
        <f t="shared" si="62"/>
        <v>253830.2529632565</v>
      </c>
      <c r="DT18" s="176">
        <f t="shared" si="63"/>
        <v>7.6706486480962486</v>
      </c>
      <c r="DU18" s="256">
        <f t="shared" si="64"/>
        <v>1.0729036853761733</v>
      </c>
      <c r="DV18" s="256">
        <f t="shared" si="65"/>
        <v>8.2298672037682259</v>
      </c>
      <c r="DW18" s="120">
        <f t="shared" si="66"/>
        <v>484.86041666666659</v>
      </c>
      <c r="DX18" s="120">
        <f t="shared" si="67"/>
        <v>121.39592999999999</v>
      </c>
      <c r="DY18" s="256">
        <f t="shared" si="68"/>
        <v>314.97844499999997</v>
      </c>
      <c r="DZ18" s="256">
        <f t="shared" si="176"/>
        <v>249</v>
      </c>
      <c r="EA18" s="256">
        <f t="shared" si="177"/>
        <v>356</v>
      </c>
      <c r="EB18" s="170">
        <f t="shared" si="178"/>
        <v>857.08420408163261</v>
      </c>
      <c r="EC18" s="256">
        <f t="shared" si="69"/>
        <v>79.035864433333316</v>
      </c>
      <c r="ED18" s="256">
        <v>0</v>
      </c>
      <c r="EE18" s="427">
        <f t="shared" si="187"/>
        <v>415964.51602909586</v>
      </c>
      <c r="EF18" s="275">
        <f t="shared" si="70"/>
        <v>1.3955714835923374</v>
      </c>
      <c r="EG18" s="256">
        <f t="shared" si="71"/>
        <v>1.0231652881620246</v>
      </c>
      <c r="EH18" s="256">
        <f t="shared" si="72"/>
        <v>1.4279002991604581</v>
      </c>
      <c r="EI18" s="473">
        <f t="shared" si="73"/>
        <v>121.21510416666665</v>
      </c>
      <c r="EJ18" s="473">
        <f t="shared" si="74"/>
        <v>91.875</v>
      </c>
      <c r="EK18" s="473">
        <f t="shared" si="75"/>
        <v>367.5</v>
      </c>
      <c r="EL18" s="473">
        <f t="shared" si="76"/>
        <v>200.79623287671234</v>
      </c>
      <c r="EM18" s="473">
        <f t="shared" si="77"/>
        <v>70.769086041666654</v>
      </c>
      <c r="EN18" s="473">
        <f t="shared" si="78"/>
        <v>363.64531249999993</v>
      </c>
      <c r="EO18" s="427">
        <f t="shared" si="79"/>
        <v>88853.022260273981</v>
      </c>
      <c r="EP18" s="261">
        <f t="shared" si="80"/>
        <v>1.3955714835923374</v>
      </c>
      <c r="EQ18" s="256">
        <f t="shared" si="81"/>
        <v>0.68399381642057755</v>
      </c>
      <c r="ER18" s="256">
        <f t="shared" si="82"/>
        <v>0.95456226515005027</v>
      </c>
      <c r="ES18" s="473">
        <f t="shared" si="83"/>
        <v>484.86041666666659</v>
      </c>
      <c r="ET18" s="473">
        <f t="shared" si="84"/>
        <v>91.875</v>
      </c>
      <c r="EU18" s="473">
        <f t="shared" si="85"/>
        <v>367.5</v>
      </c>
      <c r="EV18" s="473">
        <f t="shared" si="86"/>
        <v>200.79623287671234</v>
      </c>
      <c r="EW18" s="473">
        <f t="shared" si="87"/>
        <v>70.769086041666654</v>
      </c>
      <c r="EX18" s="473">
        <f t="shared" si="88"/>
        <v>363.64531249999993</v>
      </c>
      <c r="EY18" s="572">
        <f t="shared" si="179"/>
        <v>132912.5</v>
      </c>
      <c r="EZ18" s="275">
        <f t="shared" si="180"/>
        <v>1.5002237330860233</v>
      </c>
      <c r="FA18" s="256">
        <f t="shared" si="89"/>
        <v>1.3642203842160325</v>
      </c>
      <c r="FB18" s="256">
        <f t="shared" si="90"/>
        <v>2.0466357975606253</v>
      </c>
      <c r="FC18" s="473">
        <f t="shared" si="91"/>
        <v>121.21510416666665</v>
      </c>
      <c r="FD18" s="473">
        <f t="shared" si="92"/>
        <v>91.875</v>
      </c>
      <c r="FE18" s="473">
        <f t="shared" si="93"/>
        <v>367.5</v>
      </c>
      <c r="FF18" s="473">
        <f t="shared" si="94"/>
        <v>200.79623287671234</v>
      </c>
      <c r="FG18" s="473">
        <f t="shared" si="95"/>
        <v>40.465309999999995</v>
      </c>
      <c r="FH18" s="473">
        <f t="shared" si="96"/>
        <v>363.64531249999993</v>
      </c>
      <c r="FI18" s="427">
        <f t="shared" si="97"/>
        <v>88853.022260273981</v>
      </c>
      <c r="FJ18" s="276">
        <f t="shared" si="98"/>
        <v>1.1663813173104418</v>
      </c>
      <c r="FK18" s="256">
        <f t="shared" si="99"/>
        <v>6.2711431601674666E-2</v>
      </c>
      <c r="FL18" s="256">
        <f t="shared" si="100"/>
        <v>7.3145442201984961E-2</v>
      </c>
      <c r="FM18" s="483">
        <f t="shared" si="101"/>
        <v>5.8183249999999989</v>
      </c>
      <c r="FN18" s="483">
        <f t="shared" si="102"/>
        <v>8</v>
      </c>
      <c r="FO18" s="483">
        <f t="shared" si="103"/>
        <v>367.5</v>
      </c>
      <c r="FP18" s="483">
        <f t="shared" si="104"/>
        <v>292.67123287671234</v>
      </c>
      <c r="FQ18" s="483">
        <f t="shared" si="181"/>
        <v>1200</v>
      </c>
      <c r="FR18" s="483">
        <f t="shared" si="105"/>
        <v>40.581676499999993</v>
      </c>
      <c r="FS18" s="483">
        <f t="shared" si="106"/>
        <v>479.19374999999991</v>
      </c>
      <c r="FT18" s="484">
        <f t="shared" si="107"/>
        <v>12</v>
      </c>
      <c r="FU18" s="427">
        <f t="shared" si="108"/>
        <v>88505.397260273981</v>
      </c>
      <c r="FV18" s="276">
        <f t="shared" si="109"/>
        <v>1.7733369895667712</v>
      </c>
      <c r="FW18" s="256">
        <f t="shared" si="110"/>
        <v>1.1253970883014706</v>
      </c>
      <c r="FX18" s="256">
        <f t="shared" si="111"/>
        <v>1.9957082846357397</v>
      </c>
      <c r="FY18" s="483">
        <f t="shared" si="112"/>
        <v>196.85332916666667</v>
      </c>
      <c r="FZ18" s="483">
        <f t="shared" si="113"/>
        <v>104</v>
      </c>
      <c r="GA18" s="483">
        <f t="shared" si="114"/>
        <v>367.5</v>
      </c>
      <c r="GB18" s="483">
        <f t="shared" si="115"/>
        <v>292.67123287671234</v>
      </c>
      <c r="GC18" s="483">
        <f t="shared" si="116"/>
        <v>600</v>
      </c>
      <c r="GD18" s="483">
        <f t="shared" si="117"/>
        <v>53.866087329999971</v>
      </c>
      <c r="GE18" s="483">
        <f t="shared" si="118"/>
        <v>288.00708749999995</v>
      </c>
      <c r="GF18" s="484">
        <f t="shared" si="119"/>
        <v>142</v>
      </c>
      <c r="GG18" s="493">
        <f t="shared" si="120"/>
        <v>6</v>
      </c>
      <c r="GH18" s="493">
        <f t="shared" si="121"/>
        <v>148</v>
      </c>
      <c r="GI18" s="427">
        <f t="shared" si="122"/>
        <v>163011.39726027398</v>
      </c>
      <c r="GJ18" s="185">
        <f t="shared" si="123"/>
        <v>1.1540579794435857</v>
      </c>
      <c r="GK18" s="256">
        <f t="shared" si="182"/>
        <v>1.4316742093136576</v>
      </c>
      <c r="GL18" s="256">
        <f t="shared" si="124"/>
        <v>1.6522350452220129</v>
      </c>
      <c r="GM18" s="256">
        <f t="shared" si="125"/>
        <v>484.86041666666659</v>
      </c>
      <c r="GN18" s="256">
        <f t="shared" si="126"/>
        <v>367.5</v>
      </c>
      <c r="GO18" s="256">
        <f t="shared" si="127"/>
        <v>292.67123287671234</v>
      </c>
      <c r="GP18" s="256">
        <f t="shared" si="183"/>
        <v>484.86041666666659</v>
      </c>
      <c r="GQ18" s="256">
        <f t="shared" si="128"/>
        <v>40.465309999999995</v>
      </c>
      <c r="GR18" s="427">
        <f t="shared" si="129"/>
        <v>310402.39726027398</v>
      </c>
      <c r="GS18" s="185">
        <f t="shared" si="130"/>
        <v>1.1540579794435857</v>
      </c>
      <c r="GT18" s="256">
        <f t="shared" si="184"/>
        <v>2.097713318236742</v>
      </c>
      <c r="GU18" s="256">
        <f t="shared" si="131"/>
        <v>2.4208827934961938</v>
      </c>
      <c r="GV18" s="256">
        <f t="shared" si="132"/>
        <v>484.86041666666659</v>
      </c>
      <c r="GW18" s="256">
        <f t="shared" si="133"/>
        <v>367.5</v>
      </c>
      <c r="GX18" s="256">
        <f t="shared" si="134"/>
        <v>292.67123287671234</v>
      </c>
      <c r="GY18" s="256">
        <f t="shared" si="135"/>
        <v>484.86041666666659</v>
      </c>
      <c r="GZ18" s="256">
        <f t="shared" si="136"/>
        <v>40.465309999999995</v>
      </c>
      <c r="HA18" s="427">
        <f t="shared" si="137"/>
        <v>211847.39726027398</v>
      </c>
      <c r="HB18" s="185">
        <f t="shared" si="138"/>
        <v>1.1540579794435857</v>
      </c>
      <c r="HC18" s="256">
        <f t="shared" si="185"/>
        <v>0.14119379993683293</v>
      </c>
      <c r="HD18" s="256">
        <f t="shared" si="139"/>
        <v>0.16294583146506328</v>
      </c>
      <c r="HE18" s="256">
        <f t="shared" si="140"/>
        <v>484.86041666666659</v>
      </c>
      <c r="HF18" s="256">
        <f t="shared" si="141"/>
        <v>367.5</v>
      </c>
      <c r="HG18" s="256">
        <f t="shared" si="142"/>
        <v>292.67123287671234</v>
      </c>
      <c r="HH18" s="256">
        <f t="shared" si="143"/>
        <v>484.86041666666659</v>
      </c>
      <c r="HI18" s="256">
        <f t="shared" si="144"/>
        <v>40.465309999999995</v>
      </c>
      <c r="HJ18" s="427">
        <f t="shared" si="145"/>
        <v>3147412.3287671232</v>
      </c>
      <c r="HK18" s="185">
        <f t="shared" si="146"/>
        <v>1.1540579794435857</v>
      </c>
      <c r="HL18" s="256">
        <f t="shared" si="186"/>
        <v>1.3785036267287059</v>
      </c>
      <c r="HM18" s="256">
        <f t="shared" si="147"/>
        <v>1.5908731101181852</v>
      </c>
      <c r="HN18" s="256">
        <f t="shared" si="148"/>
        <v>484.86041666666659</v>
      </c>
      <c r="HO18" s="256">
        <f t="shared" si="149"/>
        <v>367.5</v>
      </c>
      <c r="HP18" s="256">
        <f t="shared" si="150"/>
        <v>292.67123287671234</v>
      </c>
      <c r="HQ18" s="256">
        <f t="shared" si="151"/>
        <v>484.86041666666659</v>
      </c>
      <c r="HR18" s="256">
        <f t="shared" si="152"/>
        <v>40.465309999999995</v>
      </c>
      <c r="HS18" s="466">
        <f t="shared" si="153"/>
        <v>322375</v>
      </c>
    </row>
    <row r="19" spans="1:227" s="72" customFormat="1" hidden="1" outlineLevel="1" x14ac:dyDescent="0.3">
      <c r="B19" s="40" t="s">
        <v>230</v>
      </c>
      <c r="C19" s="40" t="s">
        <v>262</v>
      </c>
      <c r="D19" s="117">
        <v>10000</v>
      </c>
      <c r="E19" s="118">
        <v>10.8</v>
      </c>
      <c r="F19" s="120">
        <f t="shared" si="0"/>
        <v>949.50000000000011</v>
      </c>
      <c r="G19" s="121">
        <f t="shared" si="1"/>
        <v>285.52050000000003</v>
      </c>
      <c r="H19" s="117">
        <f t="shared" si="154"/>
        <v>735</v>
      </c>
      <c r="I19" s="528">
        <f t="shared" si="2"/>
        <v>735</v>
      </c>
      <c r="J19" s="373">
        <f t="shared" si="155"/>
        <v>688.35616438356169</v>
      </c>
      <c r="K19" s="114">
        <v>1.2E-2</v>
      </c>
      <c r="L19" s="168">
        <f t="shared" si="156"/>
        <v>1291.8367346938778</v>
      </c>
      <c r="M19" s="373">
        <f t="shared" si="157"/>
        <v>414.786</v>
      </c>
      <c r="N19" s="373">
        <f t="shared" si="158"/>
        <v>15.502040816326533</v>
      </c>
      <c r="O19" s="121">
        <v>100.5</v>
      </c>
      <c r="P19" s="116">
        <v>9.4700000000000006E-2</v>
      </c>
      <c r="Q19" s="395">
        <f t="shared" si="3"/>
        <v>0.69929383886255936</v>
      </c>
      <c r="S19" s="189">
        <f t="shared" si="4"/>
        <v>1.1822071680769159</v>
      </c>
      <c r="T19" s="168">
        <f t="shared" si="5"/>
        <v>95.173500000000004</v>
      </c>
      <c r="U19" s="382">
        <f t="shared" si="6"/>
        <v>949.50000000000011</v>
      </c>
      <c r="V19" s="427">
        <f t="shared" si="159"/>
        <v>159386.98630136988</v>
      </c>
      <c r="W19" s="132"/>
      <c r="X19" s="255"/>
      <c r="Y19" s="255"/>
      <c r="Z19" s="255"/>
      <c r="AA19" s="111"/>
      <c r="AB19" s="111"/>
      <c r="AC19" s="111"/>
      <c r="AD19" s="111"/>
      <c r="AE19" s="111"/>
      <c r="AF19" s="111"/>
      <c r="AG19" s="111"/>
      <c r="AH19" s="460"/>
      <c r="AI19" s="262">
        <f t="shared" si="7"/>
        <v>1.5047690823987772</v>
      </c>
      <c r="AJ19" s="256">
        <f t="shared" si="160"/>
        <v>1.0806433488028089</v>
      </c>
      <c r="AK19" s="256">
        <f t="shared" si="8"/>
        <v>1.6261187003783444</v>
      </c>
      <c r="AL19" s="170">
        <f t="shared" si="9"/>
        <v>240.79133694294046</v>
      </c>
      <c r="AM19" s="170">
        <f t="shared" si="10"/>
        <v>180.59350270720535</v>
      </c>
      <c r="AN19" s="170">
        <f t="shared" si="11"/>
        <v>0</v>
      </c>
      <c r="AO19" s="170">
        <f t="shared" si="161"/>
        <v>0</v>
      </c>
      <c r="AP19" s="170">
        <f t="shared" si="162"/>
        <v>0</v>
      </c>
      <c r="AQ19" s="170">
        <f t="shared" si="12"/>
        <v>252.96658347387492</v>
      </c>
      <c r="AR19" s="256">
        <f t="shared" si="13"/>
        <v>112.02889358600584</v>
      </c>
      <c r="AS19" s="256">
        <f t="shared" si="14"/>
        <v>708.70866305705965</v>
      </c>
      <c r="AT19" s="428">
        <f t="shared" si="15"/>
        <v>207224.65335581999</v>
      </c>
      <c r="AU19" s="112"/>
      <c r="AV19" s="256"/>
      <c r="AW19" s="256"/>
      <c r="AX19" s="120"/>
      <c r="AY19" s="120"/>
      <c r="AZ19" s="120"/>
      <c r="BA19" s="120"/>
      <c r="BB19" s="256"/>
      <c r="BC19" s="256"/>
      <c r="BD19" s="256"/>
      <c r="BE19" s="257"/>
      <c r="BF19" s="146">
        <f t="shared" si="16"/>
        <v>2.0577993133148533</v>
      </c>
      <c r="BG19" s="256">
        <f t="shared" si="17"/>
        <v>1.6861590493114309</v>
      </c>
      <c r="BH19" s="256">
        <f t="shared" si="18"/>
        <v>3.4697769338126885</v>
      </c>
      <c r="BI19" s="120">
        <f t="shared" si="19"/>
        <v>474.67783125000005</v>
      </c>
      <c r="BJ19" s="120">
        <f t="shared" si="20"/>
        <v>285.52050000000003</v>
      </c>
      <c r="BK19" s="256">
        <v>0</v>
      </c>
      <c r="BL19" s="120">
        <f t="shared" si="21"/>
        <v>367.44413477488149</v>
      </c>
      <c r="BM19" s="120">
        <f t="shared" si="163"/>
        <v>367.55586522511851</v>
      </c>
      <c r="BN19" s="170">
        <f t="shared" si="22"/>
        <v>0</v>
      </c>
      <c r="BO19" s="170">
        <f t="shared" si="23"/>
        <v>125.34349950000002</v>
      </c>
      <c r="BP19" s="170">
        <f t="shared" si="24"/>
        <v>474.82216875000006</v>
      </c>
      <c r="BQ19" s="390">
        <f t="shared" si="25"/>
        <v>168092.13244273083</v>
      </c>
      <c r="BR19" s="428">
        <f t="shared" si="164"/>
        <v>263621.53198508866</v>
      </c>
      <c r="BS19" s="147">
        <f t="shared" si="26"/>
        <v>4.6958098235433301</v>
      </c>
      <c r="BT19" s="256">
        <f t="shared" si="27"/>
        <v>1.7767983578175792</v>
      </c>
      <c r="BU19" s="256">
        <f t="shared" si="28"/>
        <v>8.3435071830954453</v>
      </c>
      <c r="BV19" s="170">
        <f t="shared" si="29"/>
        <v>949.50000000000011</v>
      </c>
      <c r="BW19" s="170">
        <f t="shared" si="30"/>
        <v>285.52050000000003</v>
      </c>
      <c r="BX19" s="170">
        <f t="shared" si="31"/>
        <v>474.07950000000011</v>
      </c>
      <c r="BY19" s="170">
        <f t="shared" si="165"/>
        <v>645.00612244897968</v>
      </c>
      <c r="BZ19" s="256">
        <f t="shared" si="32"/>
        <v>263.00479500000006</v>
      </c>
      <c r="CA19" s="256">
        <v>0</v>
      </c>
      <c r="CB19" s="466">
        <f t="shared" si="33"/>
        <v>439931.01499717426</v>
      </c>
      <c r="CC19" s="146">
        <f t="shared" si="34"/>
        <v>2.0534683495858364</v>
      </c>
      <c r="CD19" s="256">
        <f t="shared" si="35"/>
        <v>1.7968143164612385</v>
      </c>
      <c r="CE19" s="256">
        <f t="shared" si="166"/>
        <v>3.689701328935862</v>
      </c>
      <c r="CF19" s="120">
        <f t="shared" si="36"/>
        <v>506.3230200000001</v>
      </c>
      <c r="CG19" s="120">
        <f t="shared" si="37"/>
        <v>285.52050000000003</v>
      </c>
      <c r="CH19" s="256">
        <v>0</v>
      </c>
      <c r="CI19" s="120">
        <f t="shared" si="167"/>
        <v>391.94041042654027</v>
      </c>
      <c r="CJ19" s="120">
        <f t="shared" si="168"/>
        <v>343.05958957345973</v>
      </c>
      <c r="CK19" s="170">
        <f t="shared" si="38"/>
        <v>0</v>
      </c>
      <c r="CL19" s="256">
        <f t="shared" si="39"/>
        <v>158.25449580000003</v>
      </c>
      <c r="CM19" s="256">
        <f t="shared" si="40"/>
        <v>443.17698000000001</v>
      </c>
      <c r="CN19" s="390">
        <f t="shared" si="169"/>
        <v>147600.79352940159</v>
      </c>
      <c r="CO19" s="428">
        <f t="shared" si="170"/>
        <v>246682.15304124993</v>
      </c>
      <c r="CP19" s="147">
        <f t="shared" si="41"/>
        <v>4.0084267090572663</v>
      </c>
      <c r="CQ19" s="256">
        <f t="shared" si="42"/>
        <v>1.7751564196882612</v>
      </c>
      <c r="CR19" s="256">
        <f t="shared" si="43"/>
        <v>7.1155844054328963</v>
      </c>
      <c r="CS19" s="120">
        <f t="shared" si="44"/>
        <v>949.50000000000011</v>
      </c>
      <c r="CT19" s="120">
        <f t="shared" si="45"/>
        <v>285.52050000000003</v>
      </c>
      <c r="CU19" s="256">
        <f t="shared" si="46"/>
        <v>426.60450000000009</v>
      </c>
      <c r="CV19" s="170">
        <f t="shared" si="171"/>
        <v>580.41428571428594</v>
      </c>
      <c r="CW19" s="256">
        <f t="shared" si="47"/>
        <v>308.10604499999999</v>
      </c>
      <c r="CX19" s="256">
        <v>0</v>
      </c>
      <c r="CY19" s="466">
        <f t="shared" si="48"/>
        <v>414931.01499717426</v>
      </c>
      <c r="CZ19" s="147">
        <f t="shared" si="49"/>
        <v>4.6958098235433301</v>
      </c>
      <c r="DA19" s="256">
        <f t="shared" si="50"/>
        <v>1.8525983566418671</v>
      </c>
      <c r="DB19" s="256">
        <f t="shared" si="51"/>
        <v>8.6994495621991099</v>
      </c>
      <c r="DC19" s="120">
        <f t="shared" si="52"/>
        <v>949.50000000000011</v>
      </c>
      <c r="DD19" s="120">
        <f t="shared" si="53"/>
        <v>285.52050000000003</v>
      </c>
      <c r="DE19" s="256">
        <f t="shared" si="54"/>
        <v>474.07950000000011</v>
      </c>
      <c r="DF19" s="170">
        <f t="shared" si="172"/>
        <v>645.00612244897968</v>
      </c>
      <c r="DG19" s="256">
        <f t="shared" si="55"/>
        <v>263.00479500000006</v>
      </c>
      <c r="DH19" s="256">
        <v>0</v>
      </c>
      <c r="DI19" s="466">
        <f t="shared" si="173"/>
        <v>421931.01499717426</v>
      </c>
      <c r="DJ19" s="147">
        <f t="shared" si="56"/>
        <v>4.0084267090572663</v>
      </c>
      <c r="DK19" s="256">
        <f t="shared" si="174"/>
        <v>1.7968083117718658</v>
      </c>
      <c r="DL19" s="256">
        <f t="shared" si="57"/>
        <v>7.2023744279624431</v>
      </c>
      <c r="DM19" s="120">
        <f t="shared" si="58"/>
        <v>949.50000000000011</v>
      </c>
      <c r="DN19" s="120">
        <f t="shared" si="59"/>
        <v>285.52050000000003</v>
      </c>
      <c r="DO19" s="256">
        <f t="shared" si="60"/>
        <v>426.60450000000009</v>
      </c>
      <c r="DP19" s="170">
        <f t="shared" si="175"/>
        <v>580.41428571428594</v>
      </c>
      <c r="DQ19" s="256">
        <f t="shared" si="61"/>
        <v>308.10604499999999</v>
      </c>
      <c r="DR19" s="256">
        <v>0</v>
      </c>
      <c r="DS19" s="427">
        <f t="shared" si="62"/>
        <v>409931.01499717426</v>
      </c>
      <c r="DT19" s="176">
        <f t="shared" si="63"/>
        <v>7.930452180456081</v>
      </c>
      <c r="DU19" s="256">
        <f t="shared" si="64"/>
        <v>1.2992256468922494</v>
      </c>
      <c r="DV19" s="256">
        <f t="shared" si="65"/>
        <v>10.303446864301101</v>
      </c>
      <c r="DW19" s="120">
        <f t="shared" si="66"/>
        <v>949.50000000000011</v>
      </c>
      <c r="DX19" s="120">
        <f t="shared" si="67"/>
        <v>285.52050000000003</v>
      </c>
      <c r="DY19" s="256">
        <f t="shared" si="68"/>
        <v>569.0295000000001</v>
      </c>
      <c r="DZ19" s="256">
        <f t="shared" si="176"/>
        <v>489</v>
      </c>
      <c r="EA19" s="256">
        <f t="shared" si="177"/>
        <v>698</v>
      </c>
      <c r="EB19" s="170">
        <f t="shared" si="178"/>
        <v>774.18979591836751</v>
      </c>
      <c r="EC19" s="256">
        <f t="shared" si="69"/>
        <v>155.73141000000001</v>
      </c>
      <c r="ED19" s="256">
        <v>0</v>
      </c>
      <c r="EE19" s="427">
        <f t="shared" si="187"/>
        <v>684209.16114637326</v>
      </c>
      <c r="EF19" s="275">
        <f t="shared" si="70"/>
        <v>1.4250638022782756</v>
      </c>
      <c r="EG19" s="256">
        <f t="shared" si="71"/>
        <v>1.0033986343504304</v>
      </c>
      <c r="EH19" s="256">
        <f t="shared" si="72"/>
        <v>1.4299070730682535</v>
      </c>
      <c r="EI19" s="473">
        <f t="shared" si="73"/>
        <v>237.37500000000003</v>
      </c>
      <c r="EJ19" s="473">
        <f t="shared" si="74"/>
        <v>183.75</v>
      </c>
      <c r="EK19" s="473">
        <f t="shared" si="75"/>
        <v>735</v>
      </c>
      <c r="EL19" s="473">
        <f t="shared" si="76"/>
        <v>504.60616438356169</v>
      </c>
      <c r="EM19" s="473">
        <f t="shared" si="77"/>
        <v>154.51725000000002</v>
      </c>
      <c r="EN19" s="473">
        <f t="shared" si="78"/>
        <v>712.12500000000011</v>
      </c>
      <c r="EO19" s="427">
        <f t="shared" si="79"/>
        <v>177428.23630136988</v>
      </c>
      <c r="EP19" s="261">
        <f t="shared" si="80"/>
        <v>1.4250638022782756</v>
      </c>
      <c r="EQ19" s="256">
        <f t="shared" si="81"/>
        <v>0.66973102605097334</v>
      </c>
      <c r="ER19" s="256">
        <f t="shared" si="82"/>
        <v>0.95440944248793091</v>
      </c>
      <c r="ES19" s="473">
        <f t="shared" si="83"/>
        <v>949.50000000000011</v>
      </c>
      <c r="ET19" s="473">
        <f t="shared" si="84"/>
        <v>183.75</v>
      </c>
      <c r="EU19" s="473">
        <f t="shared" si="85"/>
        <v>735</v>
      </c>
      <c r="EV19" s="473">
        <f t="shared" si="86"/>
        <v>504.60616438356169</v>
      </c>
      <c r="EW19" s="473">
        <f t="shared" si="87"/>
        <v>154.51725000000002</v>
      </c>
      <c r="EX19" s="473">
        <f t="shared" si="88"/>
        <v>712.12500000000011</v>
      </c>
      <c r="EY19" s="572">
        <f t="shared" si="179"/>
        <v>265825</v>
      </c>
      <c r="EZ19" s="275">
        <f t="shared" si="180"/>
        <v>1.5298188959845707</v>
      </c>
      <c r="FA19" s="256">
        <f t="shared" si="89"/>
        <v>1.337864845800574</v>
      </c>
      <c r="FB19" s="256">
        <f t="shared" si="90"/>
        <v>2.0466909213792017</v>
      </c>
      <c r="FC19" s="473">
        <f t="shared" si="91"/>
        <v>237.37500000000003</v>
      </c>
      <c r="FD19" s="473">
        <f t="shared" si="92"/>
        <v>183.75</v>
      </c>
      <c r="FE19" s="473">
        <f t="shared" si="93"/>
        <v>735</v>
      </c>
      <c r="FF19" s="473">
        <f t="shared" si="94"/>
        <v>504.60616438356169</v>
      </c>
      <c r="FG19" s="473">
        <f t="shared" si="95"/>
        <v>95.173500000000004</v>
      </c>
      <c r="FH19" s="473">
        <f t="shared" si="96"/>
        <v>712.12500000000011</v>
      </c>
      <c r="FI19" s="427">
        <f t="shared" si="97"/>
        <v>177428.23630136988</v>
      </c>
      <c r="FJ19" s="276">
        <f t="shared" si="98"/>
        <v>1.194909714926881</v>
      </c>
      <c r="FK19" s="256">
        <f t="shared" si="99"/>
        <v>6.1608661902870412E-2</v>
      </c>
      <c r="FL19" s="256">
        <f t="shared" si="100"/>
        <v>7.3616788631385474E-2</v>
      </c>
      <c r="FM19" s="483">
        <f t="shared" si="101"/>
        <v>11.394000000000002</v>
      </c>
      <c r="FN19" s="483">
        <f t="shared" si="102"/>
        <v>17</v>
      </c>
      <c r="FO19" s="483">
        <f t="shared" si="103"/>
        <v>735</v>
      </c>
      <c r="FP19" s="483">
        <f t="shared" si="104"/>
        <v>688.35616438356169</v>
      </c>
      <c r="FQ19" s="483">
        <f t="shared" si="181"/>
        <v>2400</v>
      </c>
      <c r="FR19" s="483">
        <f t="shared" si="105"/>
        <v>95.401380000000003</v>
      </c>
      <c r="FS19" s="483">
        <f t="shared" si="106"/>
        <v>938.16666666666674</v>
      </c>
      <c r="FT19" s="484">
        <f t="shared" si="107"/>
        <v>24</v>
      </c>
      <c r="FU19" s="427">
        <f t="shared" si="108"/>
        <v>180257.98630136988</v>
      </c>
      <c r="FV19" s="276">
        <f t="shared" si="109"/>
        <v>1.8027799958075068</v>
      </c>
      <c r="FW19" s="256">
        <f t="shared" si="110"/>
        <v>1.1046879167287538</v>
      </c>
      <c r="FX19" s="256">
        <f t="shared" si="111"/>
        <v>1.9915092778888661</v>
      </c>
      <c r="FY19" s="483">
        <f t="shared" si="112"/>
        <v>385.49700000000007</v>
      </c>
      <c r="FZ19" s="483">
        <f t="shared" si="113"/>
        <v>204</v>
      </c>
      <c r="GA19" s="483">
        <f t="shared" si="114"/>
        <v>735</v>
      </c>
      <c r="GB19" s="483">
        <f t="shared" si="115"/>
        <v>688.35616438356169</v>
      </c>
      <c r="GC19" s="483">
        <f t="shared" si="116"/>
        <v>1200</v>
      </c>
      <c r="GD19" s="483">
        <f t="shared" si="117"/>
        <v>121.06145760000001</v>
      </c>
      <c r="GE19" s="483">
        <f t="shared" si="118"/>
        <v>564.00300000000004</v>
      </c>
      <c r="GF19" s="484">
        <f t="shared" si="119"/>
        <v>279</v>
      </c>
      <c r="GG19" s="493">
        <f t="shared" si="120"/>
        <v>12</v>
      </c>
      <c r="GH19" s="493">
        <f t="shared" si="121"/>
        <v>291</v>
      </c>
      <c r="GI19" s="427">
        <f t="shared" si="122"/>
        <v>325529.98630136985</v>
      </c>
      <c r="GJ19" s="185">
        <f t="shared" si="123"/>
        <v>1.1822071680769159</v>
      </c>
      <c r="GK19" s="256">
        <f t="shared" si="182"/>
        <v>1.3619388233084637</v>
      </c>
      <c r="GL19" s="256">
        <f t="shared" si="124"/>
        <v>1.6100938393975062</v>
      </c>
      <c r="GM19" s="256">
        <f t="shared" si="125"/>
        <v>949.50000000000011</v>
      </c>
      <c r="GN19" s="256">
        <f t="shared" si="126"/>
        <v>735</v>
      </c>
      <c r="GO19" s="256">
        <f t="shared" si="127"/>
        <v>688.35616438356169</v>
      </c>
      <c r="GP19" s="256">
        <f t="shared" si="183"/>
        <v>949.50000000000011</v>
      </c>
      <c r="GQ19" s="256">
        <f t="shared" si="128"/>
        <v>95.173500000000004</v>
      </c>
      <c r="GR19" s="427">
        <f t="shared" si="129"/>
        <v>627286.98630136985</v>
      </c>
      <c r="GS19" s="185">
        <f t="shared" si="130"/>
        <v>1.1822071680769159</v>
      </c>
      <c r="GT19" s="256">
        <f t="shared" si="184"/>
        <v>2.2082639450011015</v>
      </c>
      <c r="GU19" s="256">
        <f t="shared" si="131"/>
        <v>2.6106254647861107</v>
      </c>
      <c r="GV19" s="256">
        <f t="shared" si="132"/>
        <v>949.50000000000011</v>
      </c>
      <c r="GW19" s="256">
        <f t="shared" si="133"/>
        <v>735</v>
      </c>
      <c r="GX19" s="256">
        <f t="shared" si="134"/>
        <v>688.35616438356169</v>
      </c>
      <c r="GY19" s="256">
        <f t="shared" si="135"/>
        <v>949.50000000000011</v>
      </c>
      <c r="GZ19" s="256">
        <f t="shared" si="136"/>
        <v>95.173500000000004</v>
      </c>
      <c r="HA19" s="427">
        <f t="shared" si="137"/>
        <v>386876.98630136985</v>
      </c>
      <c r="HB19" s="185">
        <f t="shared" si="138"/>
        <v>1.1822071680769159</v>
      </c>
      <c r="HC19" s="256">
        <f t="shared" si="185"/>
        <v>0.11824912878112481</v>
      </c>
      <c r="HD19" s="256">
        <f t="shared" si="139"/>
        <v>0.1397949676638961</v>
      </c>
      <c r="HE19" s="256">
        <f t="shared" si="140"/>
        <v>949.50000000000011</v>
      </c>
      <c r="HF19" s="256">
        <f t="shared" si="141"/>
        <v>735</v>
      </c>
      <c r="HG19" s="256">
        <f t="shared" si="142"/>
        <v>688.35616438356169</v>
      </c>
      <c r="HH19" s="256">
        <f t="shared" si="143"/>
        <v>949.50000000000011</v>
      </c>
      <c r="HI19" s="256">
        <f t="shared" si="144"/>
        <v>95.173500000000004</v>
      </c>
      <c r="HJ19" s="427">
        <f t="shared" si="145"/>
        <v>7224801.6438356172</v>
      </c>
      <c r="HK19" s="185">
        <f t="shared" si="146"/>
        <v>1.1822071680769159</v>
      </c>
      <c r="HL19" s="256">
        <f t="shared" si="186"/>
        <v>1.3459259551004334</v>
      </c>
      <c r="HM19" s="256">
        <f t="shared" si="147"/>
        <v>1.5911633118205017</v>
      </c>
      <c r="HN19" s="256">
        <f t="shared" si="148"/>
        <v>949.50000000000011</v>
      </c>
      <c r="HO19" s="256">
        <f t="shared" si="149"/>
        <v>735</v>
      </c>
      <c r="HP19" s="256">
        <f t="shared" si="150"/>
        <v>688.35616438356169</v>
      </c>
      <c r="HQ19" s="256">
        <f t="shared" si="151"/>
        <v>949.50000000000011</v>
      </c>
      <c r="HR19" s="256">
        <f t="shared" si="152"/>
        <v>95.173500000000004</v>
      </c>
      <c r="HS19" s="466">
        <f t="shared" si="153"/>
        <v>634750</v>
      </c>
    </row>
    <row r="20" spans="1:227" s="72" customFormat="1" hidden="1" outlineLevel="1" x14ac:dyDescent="0.3">
      <c r="B20" s="40" t="s">
        <v>230</v>
      </c>
      <c r="C20" s="40" t="s">
        <v>263</v>
      </c>
      <c r="D20" s="117">
        <v>20000</v>
      </c>
      <c r="E20" s="118">
        <v>9.82</v>
      </c>
      <c r="F20" s="120">
        <f t="shared" si="0"/>
        <v>1726.6833333333334</v>
      </c>
      <c r="G20" s="121">
        <f t="shared" si="1"/>
        <v>594.22356000000002</v>
      </c>
      <c r="H20" s="117">
        <f t="shared" si="154"/>
        <v>1470</v>
      </c>
      <c r="I20" s="528">
        <f t="shared" si="2"/>
        <v>1470</v>
      </c>
      <c r="J20" s="373">
        <f t="shared" si="155"/>
        <v>1432.6027397260275</v>
      </c>
      <c r="K20" s="114">
        <v>1.2E-2</v>
      </c>
      <c r="L20" s="168">
        <f t="shared" si="156"/>
        <v>1174.6145124716554</v>
      </c>
      <c r="M20" s="373">
        <f t="shared" si="157"/>
        <v>414.786</v>
      </c>
      <c r="N20" s="373">
        <f t="shared" si="158"/>
        <v>14.095374149659865</v>
      </c>
      <c r="O20" s="121">
        <v>104.58</v>
      </c>
      <c r="P20" s="116">
        <v>9.4700000000000006E-2</v>
      </c>
      <c r="Q20" s="395">
        <f t="shared" si="3"/>
        <v>0.65585840291116893</v>
      </c>
      <c r="S20" s="189">
        <f t="shared" si="4"/>
        <v>1.2058175989846935</v>
      </c>
      <c r="T20" s="168">
        <f t="shared" si="5"/>
        <v>198.07452000000001</v>
      </c>
      <c r="U20" s="382">
        <f t="shared" si="6"/>
        <v>1726.6833333333334</v>
      </c>
      <c r="V20" s="427">
        <f t="shared" si="159"/>
        <v>315216.43835616438</v>
      </c>
      <c r="W20" s="132"/>
      <c r="X20" s="255"/>
      <c r="Y20" s="255"/>
      <c r="Z20" s="255"/>
      <c r="AA20" s="111"/>
      <c r="AB20" s="111"/>
      <c r="AC20" s="111"/>
      <c r="AD20" s="111"/>
      <c r="AE20" s="111"/>
      <c r="AF20" s="111"/>
      <c r="AG20" s="111"/>
      <c r="AH20" s="460"/>
      <c r="AI20" s="262">
        <f t="shared" si="7"/>
        <v>1.3543165560130173</v>
      </c>
      <c r="AJ20" s="256">
        <f t="shared" si="160"/>
        <v>0.5749604868817948</v>
      </c>
      <c r="AK20" s="256">
        <f t="shared" si="8"/>
        <v>0.77867850643731995</v>
      </c>
      <c r="AL20" s="170">
        <f t="shared" si="9"/>
        <v>226.93232757955792</v>
      </c>
      <c r="AM20" s="170">
        <f t="shared" si="10"/>
        <v>170.19924568466843</v>
      </c>
      <c r="AN20" s="170">
        <f t="shared" si="11"/>
        <v>0</v>
      </c>
      <c r="AO20" s="170">
        <f t="shared" si="161"/>
        <v>0</v>
      </c>
      <c r="AP20" s="170">
        <f t="shared" si="162"/>
        <v>0</v>
      </c>
      <c r="AQ20" s="170">
        <f t="shared" si="12"/>
        <v>1022.2724834380417</v>
      </c>
      <c r="AR20" s="256">
        <f t="shared" si="13"/>
        <v>213.95978293056908</v>
      </c>
      <c r="AS20" s="256">
        <f t="shared" si="14"/>
        <v>1499.7510057537754</v>
      </c>
      <c r="AT20" s="428">
        <f t="shared" si="15"/>
        <v>367063.59735008667</v>
      </c>
      <c r="AU20" s="112"/>
      <c r="AV20" s="256"/>
      <c r="AW20" s="256"/>
      <c r="AX20" s="120"/>
      <c r="AY20" s="120"/>
      <c r="AZ20" s="120"/>
      <c r="BA20" s="120"/>
      <c r="BB20" s="256"/>
      <c r="BC20" s="256"/>
      <c r="BD20" s="256"/>
      <c r="BE20" s="257"/>
      <c r="BF20" s="146">
        <f t="shared" si="16"/>
        <v>2.3217176193106832</v>
      </c>
      <c r="BG20" s="256">
        <f t="shared" si="17"/>
        <v>2.1670774855667907</v>
      </c>
      <c r="BH20" s="256">
        <f t="shared" si="18"/>
        <v>5.0313419806519111</v>
      </c>
      <c r="BI20" s="120">
        <f t="shared" si="19"/>
        <v>987.89666850000003</v>
      </c>
      <c r="BJ20" s="120">
        <f t="shared" si="20"/>
        <v>594.22356000000002</v>
      </c>
      <c r="BK20" s="256">
        <v>0</v>
      </c>
      <c r="BL20" s="120">
        <f t="shared" si="21"/>
        <v>841.03904558546731</v>
      </c>
      <c r="BM20" s="120">
        <f t="shared" si="163"/>
        <v>628.96095441453269</v>
      </c>
      <c r="BN20" s="170">
        <f t="shared" si="22"/>
        <v>0</v>
      </c>
      <c r="BO20" s="170">
        <f t="shared" si="23"/>
        <v>260.86414284</v>
      </c>
      <c r="BP20" s="170">
        <f t="shared" si="24"/>
        <v>738.78666483333336</v>
      </c>
      <c r="BQ20" s="390">
        <f t="shared" si="25"/>
        <v>225940.8786425509</v>
      </c>
      <c r="BR20" s="428">
        <f>BQ20+IF(BL20&gt;0,$BO$6+$BP$6*BL20,0)+IF(BM20&gt;0,$T$4+$U$4*BM20,0)+IF(BN20&gt;0,$T$5+$U$5*BN20,0)</f>
        <v>426891.54025244369</v>
      </c>
      <c r="BS20" s="147">
        <f t="shared" si="26"/>
        <v>4.8602418247388091</v>
      </c>
      <c r="BT20" s="256">
        <f t="shared" si="27"/>
        <v>2.0565719436096863</v>
      </c>
      <c r="BU20" s="256">
        <f t="shared" si="28"/>
        <v>9.9954369759161814</v>
      </c>
      <c r="BV20" s="170">
        <f t="shared" si="29"/>
        <v>1726.6833333333334</v>
      </c>
      <c r="BW20" s="170">
        <f t="shared" si="30"/>
        <v>594.22356000000002</v>
      </c>
      <c r="BX20" s="170">
        <f t="shared" si="31"/>
        <v>787.12310666666679</v>
      </c>
      <c r="BY20" s="170">
        <f t="shared" si="165"/>
        <v>535.45789569161002</v>
      </c>
      <c r="BZ20" s="256">
        <f t="shared" si="32"/>
        <v>477.5290977333334</v>
      </c>
      <c r="CA20" s="256">
        <v>0</v>
      </c>
      <c r="CB20" s="466">
        <f t="shared" si="33"/>
        <v>703709.27703109209</v>
      </c>
      <c r="CC20" s="146">
        <f t="shared" si="34"/>
        <v>2.3156152521625302</v>
      </c>
      <c r="CD20" s="256">
        <f t="shared" si="35"/>
        <v>2.2253446272672242</v>
      </c>
      <c r="CE20" s="256">
        <f t="shared" si="166"/>
        <v>5.1530419602179247</v>
      </c>
      <c r="CF20" s="120">
        <f t="shared" si="36"/>
        <v>1053.7564464000002</v>
      </c>
      <c r="CG20" s="120">
        <f t="shared" si="37"/>
        <v>594.22356000000002</v>
      </c>
      <c r="CH20" s="256">
        <v>0</v>
      </c>
      <c r="CI20" s="120">
        <f t="shared" si="167"/>
        <v>897.10831529116524</v>
      </c>
      <c r="CJ20" s="120">
        <f t="shared" si="168"/>
        <v>572.89168470883476</v>
      </c>
      <c r="CK20" s="170">
        <f t="shared" si="38"/>
        <v>0</v>
      </c>
      <c r="CL20" s="256">
        <f t="shared" si="39"/>
        <v>329.35831185600006</v>
      </c>
      <c r="CM20" s="256">
        <f t="shared" si="40"/>
        <v>672.92688693333321</v>
      </c>
      <c r="CN20" s="390">
        <f t="shared" si="169"/>
        <v>205449.53972922161</v>
      </c>
      <c r="CO20" s="428">
        <f t="shared" si="170"/>
        <v>414530.24544644059</v>
      </c>
      <c r="CP20" s="147">
        <f t="shared" si="41"/>
        <v>4.14783518577641</v>
      </c>
      <c r="CQ20" s="256">
        <f t="shared" si="42"/>
        <v>2.011481710163991</v>
      </c>
      <c r="CR20" s="256">
        <f t="shared" si="43"/>
        <v>8.3432946129639092</v>
      </c>
      <c r="CS20" s="120">
        <f t="shared" si="44"/>
        <v>1726.6833333333334</v>
      </c>
      <c r="CT20" s="120">
        <f t="shared" si="45"/>
        <v>594.22356000000002</v>
      </c>
      <c r="CU20" s="256">
        <f t="shared" si="46"/>
        <v>700.78894000000003</v>
      </c>
      <c r="CV20" s="170">
        <f t="shared" si="171"/>
        <v>476.72717006802725</v>
      </c>
      <c r="CW20" s="256">
        <f t="shared" si="47"/>
        <v>559.54655606666677</v>
      </c>
      <c r="CX20" s="256">
        <v>0</v>
      </c>
      <c r="CY20" s="466">
        <f t="shared" si="48"/>
        <v>678709.27703109209</v>
      </c>
      <c r="CZ20" s="147">
        <f t="shared" si="49"/>
        <v>4.8602418247388091</v>
      </c>
      <c r="DA20" s="256">
        <f t="shared" si="50"/>
        <v>2.1105573514566562</v>
      </c>
      <c r="DB20" s="256">
        <f t="shared" si="51"/>
        <v>10.257819113059607</v>
      </c>
      <c r="DC20" s="120">
        <f t="shared" si="52"/>
        <v>1726.6833333333334</v>
      </c>
      <c r="DD20" s="120">
        <f t="shared" si="53"/>
        <v>594.22356000000002</v>
      </c>
      <c r="DE20" s="256">
        <f t="shared" si="54"/>
        <v>787.12310666666679</v>
      </c>
      <c r="DF20" s="170">
        <f t="shared" si="172"/>
        <v>535.45789569161002</v>
      </c>
      <c r="DG20" s="256">
        <f t="shared" si="55"/>
        <v>477.5290977333334</v>
      </c>
      <c r="DH20" s="256">
        <v>0</v>
      </c>
      <c r="DI20" s="466">
        <f t="shared" si="173"/>
        <v>685709.27703109209</v>
      </c>
      <c r="DJ20" s="147">
        <f t="shared" si="56"/>
        <v>4.14783518577641</v>
      </c>
      <c r="DK20" s="256">
        <f t="shared" si="174"/>
        <v>2.0264101205239324</v>
      </c>
      <c r="DL20" s="256">
        <f t="shared" si="57"/>
        <v>8.4052151987225834</v>
      </c>
      <c r="DM20" s="120">
        <f t="shared" si="58"/>
        <v>1726.6833333333334</v>
      </c>
      <c r="DN20" s="120">
        <f t="shared" si="59"/>
        <v>594.22356000000002</v>
      </c>
      <c r="DO20" s="256">
        <f t="shared" si="60"/>
        <v>700.78894000000003</v>
      </c>
      <c r="DP20" s="170">
        <f t="shared" si="175"/>
        <v>476.72717006802725</v>
      </c>
      <c r="DQ20" s="256">
        <f t="shared" si="61"/>
        <v>559.54655606666677</v>
      </c>
      <c r="DR20" s="256">
        <v>0</v>
      </c>
      <c r="DS20" s="427">
        <f t="shared" si="62"/>
        <v>673709.27703109209</v>
      </c>
      <c r="DT20" s="176">
        <f t="shared" si="63"/>
        <v>8.1521015939577861</v>
      </c>
      <c r="DU20" s="256">
        <f t="shared" si="64"/>
        <v>1.4649696536715084</v>
      </c>
      <c r="DV20" s="256">
        <f t="shared" si="65"/>
        <v>11.942581448795289</v>
      </c>
      <c r="DW20" s="120">
        <f t="shared" si="66"/>
        <v>1726.6833333333334</v>
      </c>
      <c r="DX20" s="120">
        <f t="shared" si="67"/>
        <v>594.22356000000002</v>
      </c>
      <c r="DY20" s="256">
        <f t="shared" si="68"/>
        <v>959.79144000000008</v>
      </c>
      <c r="DZ20" s="256">
        <f t="shared" si="176"/>
        <v>888</v>
      </c>
      <c r="EA20" s="256">
        <f t="shared" si="177"/>
        <v>1269</v>
      </c>
      <c r="EB20" s="170">
        <f t="shared" si="178"/>
        <v>652.91934693877556</v>
      </c>
      <c r="EC20" s="256">
        <f t="shared" si="69"/>
        <v>284.70043786666673</v>
      </c>
      <c r="ED20" s="256">
        <v>0</v>
      </c>
      <c r="EE20" s="427">
        <f t="shared" si="187"/>
        <v>1119516.3062636508</v>
      </c>
      <c r="EF20" s="275">
        <f t="shared" si="70"/>
        <v>1.4496564889907773</v>
      </c>
      <c r="EG20" s="256">
        <f t="shared" si="71"/>
        <v>0.93290143905331435</v>
      </c>
      <c r="EH20" s="256">
        <f t="shared" si="72"/>
        <v>1.3523866247124712</v>
      </c>
      <c r="EI20" s="473">
        <f t="shared" si="73"/>
        <v>431.67083333333335</v>
      </c>
      <c r="EJ20" s="473">
        <f t="shared" si="74"/>
        <v>367.5</v>
      </c>
      <c r="EK20" s="473">
        <f t="shared" si="75"/>
        <v>1470</v>
      </c>
      <c r="EL20" s="473">
        <f t="shared" si="76"/>
        <v>1065.1027397260275</v>
      </c>
      <c r="EM20" s="473">
        <f t="shared" si="77"/>
        <v>305.99222833333334</v>
      </c>
      <c r="EN20" s="473">
        <f t="shared" si="78"/>
        <v>1295.0125</v>
      </c>
      <c r="EO20" s="427">
        <f t="shared" si="79"/>
        <v>347038.93835616438</v>
      </c>
      <c r="EP20" s="261">
        <f t="shared" si="80"/>
        <v>1.4496564889907773</v>
      </c>
      <c r="EQ20" s="256">
        <f t="shared" si="81"/>
        <v>0.60895913665005197</v>
      </c>
      <c r="ER20" s="256">
        <f t="shared" si="82"/>
        <v>0.88278156397496932</v>
      </c>
      <c r="ES20" s="473">
        <f t="shared" si="83"/>
        <v>1726.6833333333334</v>
      </c>
      <c r="ET20" s="473">
        <f t="shared" si="84"/>
        <v>367.5</v>
      </c>
      <c r="EU20" s="473">
        <f t="shared" si="85"/>
        <v>1470</v>
      </c>
      <c r="EV20" s="473">
        <f t="shared" si="86"/>
        <v>1065.1027397260275</v>
      </c>
      <c r="EW20" s="473">
        <f t="shared" si="87"/>
        <v>305.99222833333334</v>
      </c>
      <c r="EX20" s="473">
        <f t="shared" si="88"/>
        <v>1295.0125</v>
      </c>
      <c r="EY20" s="572">
        <f t="shared" si="179"/>
        <v>531650</v>
      </c>
      <c r="EZ20" s="275">
        <f t="shared" si="180"/>
        <v>1.5544351147954749</v>
      </c>
      <c r="FA20" s="256">
        <f t="shared" si="89"/>
        <v>1.2438685854044191</v>
      </c>
      <c r="FB20" s="256">
        <f t="shared" si="90"/>
        <v>1.9335130073436033</v>
      </c>
      <c r="FC20" s="473">
        <f t="shared" si="91"/>
        <v>431.67083333333335</v>
      </c>
      <c r="FD20" s="473">
        <f t="shared" si="92"/>
        <v>367.5</v>
      </c>
      <c r="FE20" s="473">
        <f t="shared" si="93"/>
        <v>1470</v>
      </c>
      <c r="FF20" s="473">
        <f t="shared" si="94"/>
        <v>1065.1027397260275</v>
      </c>
      <c r="FG20" s="473">
        <f t="shared" si="95"/>
        <v>198.07452000000001</v>
      </c>
      <c r="FH20" s="473">
        <f t="shared" si="96"/>
        <v>1295.0125</v>
      </c>
      <c r="FI20" s="427">
        <f t="shared" si="97"/>
        <v>347038.93835616438</v>
      </c>
      <c r="FJ20" s="276">
        <f t="shared" si="98"/>
        <v>1.2187112062386269</v>
      </c>
      <c r="FK20" s="256">
        <f t="shared" si="99"/>
        <v>5.7806574098368153E-2</v>
      </c>
      <c r="FL20" s="256">
        <f t="shared" si="100"/>
        <v>7.0449519647944825E-2</v>
      </c>
      <c r="FM20" s="483">
        <f t="shared" si="101"/>
        <v>20.720200000000002</v>
      </c>
      <c r="FN20" s="483">
        <f t="shared" si="102"/>
        <v>31</v>
      </c>
      <c r="FO20" s="483">
        <f t="shared" si="103"/>
        <v>1470</v>
      </c>
      <c r="FP20" s="483">
        <f t="shared" si="104"/>
        <v>1432.6027397260275</v>
      </c>
      <c r="FQ20" s="483">
        <f t="shared" si="181"/>
        <v>4400</v>
      </c>
      <c r="FR20" s="483">
        <f t="shared" si="105"/>
        <v>198.488924</v>
      </c>
      <c r="FS20" s="483">
        <f t="shared" si="106"/>
        <v>1705.9055555555556</v>
      </c>
      <c r="FT20" s="484">
        <f t="shared" si="107"/>
        <v>44</v>
      </c>
      <c r="FU20" s="427">
        <f t="shared" si="108"/>
        <v>352267.43835616438</v>
      </c>
      <c r="FV20" s="276">
        <f t="shared" si="109"/>
        <v>1.8262500644856854</v>
      </c>
      <c r="FW20" s="256">
        <f t="shared" si="110"/>
        <v>1.0622833547960093</v>
      </c>
      <c r="FX20" s="256">
        <f t="shared" si="111"/>
        <v>1.9399950451982821</v>
      </c>
      <c r="FY20" s="483">
        <f t="shared" si="112"/>
        <v>701.03343333333339</v>
      </c>
      <c r="FZ20" s="483">
        <f t="shared" si="113"/>
        <v>370</v>
      </c>
      <c r="GA20" s="483">
        <f t="shared" si="114"/>
        <v>1470</v>
      </c>
      <c r="GB20" s="483">
        <f t="shared" si="115"/>
        <v>1432.6027397260275</v>
      </c>
      <c r="GC20" s="483">
        <f t="shared" si="116"/>
        <v>2200</v>
      </c>
      <c r="GD20" s="483">
        <f t="shared" si="117"/>
        <v>245.20940808</v>
      </c>
      <c r="GE20" s="483">
        <f t="shared" si="118"/>
        <v>1025.6498999999999</v>
      </c>
      <c r="GF20" s="484">
        <f t="shared" si="119"/>
        <v>507</v>
      </c>
      <c r="GG20" s="493">
        <f t="shared" si="120"/>
        <v>22</v>
      </c>
      <c r="GH20" s="493">
        <f t="shared" si="121"/>
        <v>529</v>
      </c>
      <c r="GI20" s="427">
        <f t="shared" si="122"/>
        <v>615559.43835616438</v>
      </c>
      <c r="GJ20" s="185">
        <f t="shared" si="123"/>
        <v>1.2058175989846935</v>
      </c>
      <c r="GK20" s="256">
        <f t="shared" si="182"/>
        <v>1.2194565356780795</v>
      </c>
      <c r="GL20" s="256">
        <f t="shared" si="124"/>
        <v>1.4704421519175341</v>
      </c>
      <c r="GM20" s="256">
        <f t="shared" si="125"/>
        <v>1726.6833333333334</v>
      </c>
      <c r="GN20" s="256">
        <f t="shared" si="126"/>
        <v>1470</v>
      </c>
      <c r="GO20" s="256">
        <f t="shared" si="127"/>
        <v>1432.6027397260275</v>
      </c>
      <c r="GP20" s="256">
        <f t="shared" si="183"/>
        <v>1726.6833333333334</v>
      </c>
      <c r="GQ20" s="256">
        <f t="shared" si="128"/>
        <v>198.07452000000001</v>
      </c>
      <c r="GR20" s="427">
        <f t="shared" si="129"/>
        <v>1253516.4383561644</v>
      </c>
      <c r="GS20" s="185">
        <f t="shared" si="130"/>
        <v>1.2058175989846935</v>
      </c>
      <c r="GT20" s="256">
        <f t="shared" si="184"/>
        <v>2.0957174081879919</v>
      </c>
      <c r="GU20" s="256">
        <f t="shared" si="131"/>
        <v>2.5270529332916691</v>
      </c>
      <c r="GV20" s="256">
        <f t="shared" si="132"/>
        <v>1726.6833333333334</v>
      </c>
      <c r="GW20" s="256">
        <f t="shared" si="133"/>
        <v>1470</v>
      </c>
      <c r="GX20" s="256">
        <f t="shared" si="134"/>
        <v>1432.6027397260275</v>
      </c>
      <c r="GY20" s="256">
        <f t="shared" si="135"/>
        <v>1726.6833333333334</v>
      </c>
      <c r="GZ20" s="256">
        <f t="shared" si="136"/>
        <v>198.07452000000001</v>
      </c>
      <c r="HA20" s="427">
        <f t="shared" si="137"/>
        <v>729396.43835616438</v>
      </c>
      <c r="HB20" s="185">
        <f t="shared" si="138"/>
        <v>1.2058175989846935</v>
      </c>
      <c r="HC20" s="256">
        <f t="shared" si="185"/>
        <v>0.1025337532457989</v>
      </c>
      <c r="HD20" s="256">
        <f t="shared" si="139"/>
        <v>0.12363700415373825</v>
      </c>
      <c r="HE20" s="256">
        <f t="shared" si="140"/>
        <v>1726.6833333333334</v>
      </c>
      <c r="HF20" s="256">
        <f t="shared" si="141"/>
        <v>1470</v>
      </c>
      <c r="HG20" s="256">
        <f t="shared" si="142"/>
        <v>1432.6027397260275</v>
      </c>
      <c r="HH20" s="256">
        <f t="shared" si="143"/>
        <v>1726.6833333333334</v>
      </c>
      <c r="HI20" s="256">
        <f t="shared" si="144"/>
        <v>198.07452000000001</v>
      </c>
      <c r="HJ20" s="427">
        <f t="shared" si="145"/>
        <v>14908347.397260275</v>
      </c>
      <c r="HK20" s="185">
        <f t="shared" si="146"/>
        <v>1.2058175989846935</v>
      </c>
      <c r="HL20" s="256">
        <f t="shared" si="186"/>
        <v>1.2136632102686251</v>
      </c>
      <c r="HM20" s="256">
        <f t="shared" si="147"/>
        <v>1.4634564581821687</v>
      </c>
      <c r="HN20" s="256">
        <f t="shared" si="148"/>
        <v>1726.6833333333334</v>
      </c>
      <c r="HO20" s="256">
        <f t="shared" si="149"/>
        <v>1470</v>
      </c>
      <c r="HP20" s="256">
        <f t="shared" si="150"/>
        <v>1432.6027397260275</v>
      </c>
      <c r="HQ20" s="256">
        <f t="shared" si="151"/>
        <v>1726.6833333333334</v>
      </c>
      <c r="HR20" s="256">
        <f t="shared" si="152"/>
        <v>198.07452000000001</v>
      </c>
      <c r="HS20" s="466">
        <f t="shared" si="153"/>
        <v>1259500</v>
      </c>
    </row>
    <row r="21" spans="1:227" s="304" customFormat="1" hidden="1" outlineLevel="1" x14ac:dyDescent="0.3">
      <c r="B21" s="305" t="s">
        <v>230</v>
      </c>
      <c r="C21" s="305" t="s">
        <v>286</v>
      </c>
      <c r="D21" s="306">
        <v>50000</v>
      </c>
      <c r="E21" s="307">
        <v>8.23</v>
      </c>
      <c r="F21" s="308">
        <f t="shared" si="0"/>
        <v>3617.7708333333335</v>
      </c>
      <c r="G21" s="309">
        <f t="shared" si="1"/>
        <v>1574.4822000000001</v>
      </c>
      <c r="H21" s="306">
        <f t="shared" si="154"/>
        <v>3675</v>
      </c>
      <c r="I21" s="529">
        <f t="shared" si="2"/>
        <v>3675</v>
      </c>
      <c r="J21" s="374">
        <f t="shared" si="155"/>
        <v>3795.8904109589043</v>
      </c>
      <c r="K21" s="310">
        <v>1.2E-2</v>
      </c>
      <c r="L21" s="311">
        <f t="shared" si="156"/>
        <v>984.42743764172337</v>
      </c>
      <c r="M21" s="374">
        <f t="shared" si="157"/>
        <v>414.786</v>
      </c>
      <c r="N21" s="374">
        <f t="shared" si="158"/>
        <v>11.813129251700682</v>
      </c>
      <c r="O21" s="309">
        <v>110.84</v>
      </c>
      <c r="P21" s="312">
        <v>9.4700000000000006E-2</v>
      </c>
      <c r="Q21" s="396">
        <f t="shared" si="3"/>
        <v>0.56479216828963508</v>
      </c>
      <c r="S21" s="314">
        <f t="shared" si="4"/>
        <v>1.2533807868583475</v>
      </c>
      <c r="T21" s="311">
        <f t="shared" si="5"/>
        <v>524.82740000000001</v>
      </c>
      <c r="U21" s="381">
        <f t="shared" si="6"/>
        <v>3617.7708333333335</v>
      </c>
      <c r="V21" s="435">
        <f t="shared" si="159"/>
        <v>803592.46575342468</v>
      </c>
      <c r="W21" s="315"/>
      <c r="X21" s="316"/>
      <c r="Y21" s="316"/>
      <c r="Z21" s="316"/>
      <c r="AA21" s="317"/>
      <c r="AB21" s="317"/>
      <c r="AC21" s="317"/>
      <c r="AD21" s="317"/>
      <c r="AE21" s="317"/>
      <c r="AF21" s="317"/>
      <c r="AG21" s="317"/>
      <c r="AH21" s="461"/>
      <c r="AI21" s="318">
        <f t="shared" si="7"/>
        <v>1.3105177857137886</v>
      </c>
      <c r="AJ21" s="319">
        <f t="shared" si="160"/>
        <v>0.20882272073752367</v>
      </c>
      <c r="AK21" s="319">
        <f t="shared" si="8"/>
        <v>0.27366588958766835</v>
      </c>
      <c r="AL21" s="333">
        <f t="shared" si="9"/>
        <v>194.20677341231277</v>
      </c>
      <c r="AM21" s="333">
        <f t="shared" si="10"/>
        <v>145.65508005923459</v>
      </c>
      <c r="AN21" s="333">
        <f t="shared" si="11"/>
        <v>0</v>
      </c>
      <c r="AO21" s="333">
        <f t="shared" si="161"/>
        <v>0</v>
      </c>
      <c r="AP21" s="333">
        <f t="shared" si="162"/>
        <v>0</v>
      </c>
      <c r="AQ21" s="333">
        <f>+IF($G21-AM21&gt;0,($G21-AM21)/$M21*1000,0)</f>
        <v>3444.7332357909031</v>
      </c>
      <c r="AR21" s="319">
        <f t="shared" si="13"/>
        <v>538.42187413886188</v>
      </c>
      <c r="AS21" s="319">
        <f t="shared" si="14"/>
        <v>3423.5640599210205</v>
      </c>
      <c r="AT21" s="429">
        <f t="shared" si="15"/>
        <v>864907.31772654445</v>
      </c>
      <c r="AU21" s="321"/>
      <c r="AV21" s="319"/>
      <c r="AW21" s="319"/>
      <c r="AX21" s="308"/>
      <c r="AY21" s="308"/>
      <c r="AZ21" s="308"/>
      <c r="BA21" s="308"/>
      <c r="BB21" s="319"/>
      <c r="BC21" s="319"/>
      <c r="BD21" s="319"/>
      <c r="BE21" s="320"/>
      <c r="BF21" s="322">
        <f t="shared" si="16"/>
        <v>3.0698108174171472</v>
      </c>
      <c r="BG21" s="319">
        <f t="shared" si="17"/>
        <v>2.7818053735345427</v>
      </c>
      <c r="BH21" s="319">
        <f t="shared" si="18"/>
        <v>8.539616227625487</v>
      </c>
      <c r="BI21" s="308">
        <f t="shared" si="19"/>
        <v>2617.5766575000002</v>
      </c>
      <c r="BJ21" s="308">
        <f t="shared" si="20"/>
        <v>1574.4822000000001</v>
      </c>
      <c r="BK21" s="319">
        <v>0</v>
      </c>
      <c r="BL21" s="308">
        <f t="shared" si="21"/>
        <v>2658.9838493029206</v>
      </c>
      <c r="BM21" s="308">
        <f t="shared" si="163"/>
        <v>1016.0161506970794</v>
      </c>
      <c r="BN21" s="333">
        <f t="shared" si="22"/>
        <v>0</v>
      </c>
      <c r="BO21" s="333">
        <f t="shared" si="23"/>
        <v>691.19768580000004</v>
      </c>
      <c r="BP21" s="333">
        <f t="shared" si="24"/>
        <v>1000.1941758333332</v>
      </c>
      <c r="BQ21" s="391">
        <f t="shared" si="25"/>
        <v>306354.0162252849</v>
      </c>
      <c r="BR21" s="429">
        <f t="shared" si="164"/>
        <v>881156.67437420832</v>
      </c>
      <c r="BS21" s="323">
        <f t="shared" si="26"/>
        <v>5.2066702442306791</v>
      </c>
      <c r="BT21" s="319">
        <f t="shared" si="27"/>
        <v>2.2247825687586169</v>
      </c>
      <c r="BU21" s="319">
        <f t="shared" si="28"/>
        <v>11.583709200638586</v>
      </c>
      <c r="BV21" s="333">
        <f t="shared" si="29"/>
        <v>3617.7708333333335</v>
      </c>
      <c r="BW21" s="333">
        <f t="shared" si="30"/>
        <v>1574.4822000000001</v>
      </c>
      <c r="BX21" s="333">
        <f t="shared" si="31"/>
        <v>1319.734466666667</v>
      </c>
      <c r="BY21" s="333">
        <f t="shared" si="165"/>
        <v>359.11141950113392</v>
      </c>
      <c r="BZ21" s="319">
        <f t="shared" si="32"/>
        <v>997.2310113333333</v>
      </c>
      <c r="CA21" s="319">
        <v>0</v>
      </c>
      <c r="CB21" s="467">
        <f t="shared" si="33"/>
        <v>1413786.3475598204</v>
      </c>
      <c r="CC21" s="322">
        <f t="shared" si="34"/>
        <v>3.0571940843322158</v>
      </c>
      <c r="CD21" s="319">
        <f t="shared" si="35"/>
        <v>2.757572288668392</v>
      </c>
      <c r="CE21" s="319">
        <f t="shared" si="166"/>
        <v>8.4304336880354569</v>
      </c>
      <c r="CF21" s="308">
        <f t="shared" si="36"/>
        <v>2792.0817680000005</v>
      </c>
      <c r="CG21" s="308">
        <f t="shared" si="37"/>
        <v>1574.4822000000001</v>
      </c>
      <c r="CH21" s="319">
        <v>0</v>
      </c>
      <c r="CI21" s="308">
        <f t="shared" si="167"/>
        <v>2836.2494392564486</v>
      </c>
      <c r="CJ21" s="308">
        <f t="shared" si="168"/>
        <v>838.75056074355143</v>
      </c>
      <c r="CK21" s="333">
        <f t="shared" si="38"/>
        <v>0</v>
      </c>
      <c r="CL21" s="319">
        <f t="shared" si="39"/>
        <v>872.68300072000011</v>
      </c>
      <c r="CM21" s="319">
        <f t="shared" si="40"/>
        <v>825.68906533333302</v>
      </c>
      <c r="CN21" s="391">
        <f t="shared" si="169"/>
        <v>285862.67731195572</v>
      </c>
      <c r="CO21" s="429">
        <f t="shared" si="170"/>
        <v>886368.8460041408</v>
      </c>
      <c r="CP21" s="323">
        <f t="shared" si="41"/>
        <v>4.4413339384516544</v>
      </c>
      <c r="CQ21" s="319">
        <f t="shared" si="42"/>
        <v>2.1410947138422851</v>
      </c>
      <c r="CR21" s="319">
        <f t="shared" si="43"/>
        <v>9.5093166180271744</v>
      </c>
      <c r="CS21" s="308">
        <f t="shared" si="44"/>
        <v>3617.7708333333335</v>
      </c>
      <c r="CT21" s="308">
        <f t="shared" si="45"/>
        <v>1574.4822000000001</v>
      </c>
      <c r="CU21" s="319">
        <f t="shared" si="46"/>
        <v>1138.8459249999999</v>
      </c>
      <c r="CV21" s="333">
        <f t="shared" si="171"/>
        <v>309.89004761904761</v>
      </c>
      <c r="CW21" s="319">
        <f t="shared" si="47"/>
        <v>1169.0751259166668</v>
      </c>
      <c r="CX21" s="319">
        <v>0</v>
      </c>
      <c r="CY21" s="467">
        <f t="shared" si="48"/>
        <v>1388786.3475598204</v>
      </c>
      <c r="CZ21" s="323">
        <f t="shared" si="49"/>
        <v>5.2066702442306791</v>
      </c>
      <c r="DA21" s="319">
        <f t="shared" si="50"/>
        <v>2.2534732679531357</v>
      </c>
      <c r="DB21" s="319">
        <f t="shared" si="51"/>
        <v>11.73309221042086</v>
      </c>
      <c r="DC21" s="308">
        <f t="shared" si="52"/>
        <v>3617.7708333333335</v>
      </c>
      <c r="DD21" s="308">
        <f t="shared" si="53"/>
        <v>1574.4822000000001</v>
      </c>
      <c r="DE21" s="319">
        <f t="shared" si="54"/>
        <v>1319.734466666667</v>
      </c>
      <c r="DF21" s="333">
        <f t="shared" si="172"/>
        <v>359.11141950113392</v>
      </c>
      <c r="DG21" s="319">
        <f t="shared" si="55"/>
        <v>997.2310113333333</v>
      </c>
      <c r="DH21" s="319">
        <v>0</v>
      </c>
      <c r="DI21" s="467">
        <f t="shared" si="173"/>
        <v>1395786.3475598204</v>
      </c>
      <c r="DJ21" s="323">
        <f t="shared" si="56"/>
        <v>4.4413339384516544</v>
      </c>
      <c r="DK21" s="319">
        <f t="shared" si="174"/>
        <v>2.1488310768929035</v>
      </c>
      <c r="DL21" s="319">
        <f t="shared" si="57"/>
        <v>9.5436763898040695</v>
      </c>
      <c r="DM21" s="308">
        <f t="shared" si="58"/>
        <v>3617.7708333333335</v>
      </c>
      <c r="DN21" s="308">
        <f t="shared" si="59"/>
        <v>1574.4822000000001</v>
      </c>
      <c r="DO21" s="319">
        <f t="shared" si="60"/>
        <v>1138.8459249999999</v>
      </c>
      <c r="DP21" s="333">
        <f t="shared" si="175"/>
        <v>309.89004761904761</v>
      </c>
      <c r="DQ21" s="319">
        <f t="shared" si="61"/>
        <v>1169.0751259166668</v>
      </c>
      <c r="DR21" s="319">
        <v>0</v>
      </c>
      <c r="DS21" s="435">
        <f t="shared" si="62"/>
        <v>1383786.3475598204</v>
      </c>
      <c r="DT21" s="324">
        <f t="shared" si="63"/>
        <v>8.6093104136544589</v>
      </c>
      <c r="DU21" s="319">
        <f t="shared" si="64"/>
        <v>1.6068181387908489</v>
      </c>
      <c r="DV21" s="319">
        <f t="shared" si="65"/>
        <v>13.833596135140931</v>
      </c>
      <c r="DW21" s="308">
        <f t="shared" si="66"/>
        <v>3617.7708333333335</v>
      </c>
      <c r="DX21" s="308">
        <f t="shared" si="67"/>
        <v>1574.4822000000001</v>
      </c>
      <c r="DY21" s="319">
        <f t="shared" si="68"/>
        <v>1681.5115499999999</v>
      </c>
      <c r="DZ21" s="319">
        <f t="shared" si="176"/>
        <v>1861</v>
      </c>
      <c r="EA21" s="319">
        <f t="shared" si="177"/>
        <v>2658</v>
      </c>
      <c r="EB21" s="333">
        <f t="shared" si="178"/>
        <v>457.5541632653061</v>
      </c>
      <c r="EC21" s="319">
        <f t="shared" si="69"/>
        <v>603.09743566666668</v>
      </c>
      <c r="ED21" s="319">
        <v>0</v>
      </c>
      <c r="EE21" s="435">
        <f t="shared" si="187"/>
        <v>2202801.1211836245</v>
      </c>
      <c r="EF21" s="325">
        <f t="shared" si="70"/>
        <v>1.4988031318756125</v>
      </c>
      <c r="EG21" s="256">
        <f t="shared" si="71"/>
        <v>0.77368153753349256</v>
      </c>
      <c r="EH21" s="319">
        <f t="shared" si="72"/>
        <v>1.159596311529538</v>
      </c>
      <c r="EI21" s="474">
        <f t="shared" si="73"/>
        <v>904.44270833333337</v>
      </c>
      <c r="EJ21" s="474">
        <f t="shared" si="74"/>
        <v>918.75</v>
      </c>
      <c r="EK21" s="474">
        <f t="shared" si="75"/>
        <v>3675</v>
      </c>
      <c r="EL21" s="474">
        <f t="shared" si="76"/>
        <v>2877.1404109589043</v>
      </c>
      <c r="EM21" s="474">
        <f t="shared" si="77"/>
        <v>750.93807708333338</v>
      </c>
      <c r="EN21" s="474">
        <f t="shared" si="78"/>
        <v>2713.328125</v>
      </c>
      <c r="EO21" s="435">
        <f t="shared" si="79"/>
        <v>876758.71575342468</v>
      </c>
      <c r="EP21" s="326">
        <f t="shared" si="80"/>
        <v>1.4988031318756125</v>
      </c>
      <c r="EQ21" s="256">
        <f t="shared" si="81"/>
        <v>0.51035984670365842</v>
      </c>
      <c r="ER21" s="256">
        <f t="shared" si="82"/>
        <v>0.76492893662300077</v>
      </c>
      <c r="ES21" s="474">
        <f t="shared" si="83"/>
        <v>3617.7708333333335</v>
      </c>
      <c r="ET21" s="474">
        <f t="shared" si="84"/>
        <v>918.75</v>
      </c>
      <c r="EU21" s="474">
        <f t="shared" si="85"/>
        <v>3675</v>
      </c>
      <c r="EV21" s="474">
        <f t="shared" si="86"/>
        <v>2877.1404109589043</v>
      </c>
      <c r="EW21" s="474">
        <f t="shared" si="87"/>
        <v>750.93807708333338</v>
      </c>
      <c r="EX21" s="474">
        <f t="shared" si="88"/>
        <v>2713.328125</v>
      </c>
      <c r="EY21" s="573">
        <f t="shared" si="179"/>
        <v>1329125</v>
      </c>
      <c r="EZ21" s="325">
        <f t="shared" si="180"/>
        <v>1.6034600541100734</v>
      </c>
      <c r="FA21" s="256">
        <f t="shared" si="89"/>
        <v>1.0315753833779897</v>
      </c>
      <c r="FB21" s="319">
        <f t="shared" si="90"/>
        <v>1.6540899200498911</v>
      </c>
      <c r="FC21" s="474">
        <f t="shared" si="91"/>
        <v>904.44270833333337</v>
      </c>
      <c r="FD21" s="474">
        <f t="shared" si="92"/>
        <v>918.75</v>
      </c>
      <c r="FE21" s="474">
        <f t="shared" si="93"/>
        <v>3675</v>
      </c>
      <c r="FF21" s="474">
        <f t="shared" si="94"/>
        <v>2877.1404109589043</v>
      </c>
      <c r="FG21" s="474">
        <f t="shared" si="95"/>
        <v>524.82740000000001</v>
      </c>
      <c r="FH21" s="474">
        <f t="shared" si="96"/>
        <v>2713.328125</v>
      </c>
      <c r="FI21" s="435">
        <f t="shared" si="97"/>
        <v>876758.71575342468</v>
      </c>
      <c r="FJ21" s="327">
        <f t="shared" si="98"/>
        <v>1.2663963669191629</v>
      </c>
      <c r="FK21" s="256">
        <f t="shared" si="99"/>
        <v>4.8430702340056538E-2</v>
      </c>
      <c r="FL21" s="256">
        <f t="shared" si="100"/>
        <v>6.1332465490791001E-2</v>
      </c>
      <c r="FM21" s="485">
        <f t="shared" si="101"/>
        <v>43.413250000000005</v>
      </c>
      <c r="FN21" s="485">
        <f t="shared" si="102"/>
        <v>64</v>
      </c>
      <c r="FO21" s="485">
        <f t="shared" si="103"/>
        <v>3675</v>
      </c>
      <c r="FP21" s="485">
        <f t="shared" si="104"/>
        <v>3795.8904109589043</v>
      </c>
      <c r="FQ21" s="485">
        <f t="shared" si="181"/>
        <v>9200</v>
      </c>
      <c r="FR21" s="485">
        <f t="shared" si="105"/>
        <v>525.69566499999996</v>
      </c>
      <c r="FS21" s="485">
        <f t="shared" si="106"/>
        <v>3574.3263888888891</v>
      </c>
      <c r="FT21" s="486">
        <f t="shared" si="107"/>
        <v>92</v>
      </c>
      <c r="FU21" s="435">
        <f t="shared" si="108"/>
        <v>879115.46575342468</v>
      </c>
      <c r="FV21" s="327">
        <f t="shared" si="109"/>
        <v>1.8728708567525365</v>
      </c>
      <c r="FW21" s="256">
        <f t="shared" si="110"/>
        <v>0.95688982420759794</v>
      </c>
      <c r="FX21" s="256">
        <f t="shared" si="111"/>
        <v>1.7921310648814679</v>
      </c>
      <c r="FY21" s="485">
        <f t="shared" si="112"/>
        <v>1468.8149583333336</v>
      </c>
      <c r="FZ21" s="485">
        <f t="shared" si="113"/>
        <v>776</v>
      </c>
      <c r="GA21" s="485">
        <f t="shared" si="114"/>
        <v>3675</v>
      </c>
      <c r="GB21" s="485">
        <f t="shared" si="115"/>
        <v>3795.8904109589043</v>
      </c>
      <c r="GC21" s="485">
        <f t="shared" si="116"/>
        <v>4600</v>
      </c>
      <c r="GD21" s="485">
        <f t="shared" si="117"/>
        <v>623.39386530000002</v>
      </c>
      <c r="GE21" s="485">
        <f t="shared" si="118"/>
        <v>2148.9558750000001</v>
      </c>
      <c r="GF21" s="486">
        <f t="shared" si="119"/>
        <v>1063</v>
      </c>
      <c r="GG21" s="494">
        <f t="shared" si="120"/>
        <v>46</v>
      </c>
      <c r="GH21" s="494">
        <f t="shared" si="121"/>
        <v>1109</v>
      </c>
      <c r="GI21" s="435">
        <f t="shared" si="122"/>
        <v>1431981.4657534247</v>
      </c>
      <c r="GJ21" s="328">
        <f t="shared" si="123"/>
        <v>1.2533807868583475</v>
      </c>
      <c r="GK21" s="319">
        <f t="shared" si="182"/>
        <v>0.98092379685233266</v>
      </c>
      <c r="GL21" s="256">
        <f t="shared" si="124"/>
        <v>1.2294710403468545</v>
      </c>
      <c r="GM21" s="319">
        <f t="shared" si="125"/>
        <v>3617.7708333333335</v>
      </c>
      <c r="GN21" s="319">
        <f t="shared" si="126"/>
        <v>3675</v>
      </c>
      <c r="GO21" s="319">
        <f t="shared" si="127"/>
        <v>3795.8904109589043</v>
      </c>
      <c r="GP21" s="319">
        <f t="shared" si="183"/>
        <v>3617.7708333333335</v>
      </c>
      <c r="GQ21" s="319">
        <f t="shared" si="128"/>
        <v>524.82740000000001</v>
      </c>
      <c r="GR21" s="435">
        <f t="shared" si="129"/>
        <v>3153092.4657534249</v>
      </c>
      <c r="GS21" s="328">
        <f t="shared" si="130"/>
        <v>1.2533807868583475</v>
      </c>
      <c r="GT21" s="319">
        <f t="shared" si="184"/>
        <v>1.7397173781775919</v>
      </c>
      <c r="GU21" s="256">
        <f t="shared" si="131"/>
        <v>2.1805283363713714</v>
      </c>
      <c r="GV21" s="319">
        <f t="shared" si="132"/>
        <v>3617.7708333333335</v>
      </c>
      <c r="GW21" s="319">
        <f t="shared" si="133"/>
        <v>3675</v>
      </c>
      <c r="GX21" s="319">
        <f t="shared" si="134"/>
        <v>3795.8904109589043</v>
      </c>
      <c r="GY21" s="319">
        <f t="shared" si="135"/>
        <v>3617.7708333333335</v>
      </c>
      <c r="GZ21" s="319">
        <f t="shared" si="136"/>
        <v>524.82740000000001</v>
      </c>
      <c r="HA21" s="435">
        <f t="shared" si="137"/>
        <v>1777842.4657534247</v>
      </c>
      <c r="HB21" s="328">
        <f t="shared" si="138"/>
        <v>1.2533807868583475</v>
      </c>
      <c r="HC21" s="319">
        <f t="shared" si="185"/>
        <v>7.87720780984245E-2</v>
      </c>
      <c r="HD21" s="256">
        <f t="shared" si="139"/>
        <v>9.8731409229470504E-2</v>
      </c>
      <c r="HE21" s="319">
        <f t="shared" si="140"/>
        <v>3617.7708333333335</v>
      </c>
      <c r="HF21" s="319">
        <f t="shared" si="141"/>
        <v>3675</v>
      </c>
      <c r="HG21" s="319">
        <f t="shared" si="142"/>
        <v>3795.8904109589043</v>
      </c>
      <c r="HH21" s="319">
        <f t="shared" si="143"/>
        <v>3617.7708333333335</v>
      </c>
      <c r="HI21" s="319">
        <f t="shared" si="144"/>
        <v>524.82740000000001</v>
      </c>
      <c r="HJ21" s="435">
        <f t="shared" si="145"/>
        <v>39264464.10958904</v>
      </c>
      <c r="HK21" s="328">
        <f t="shared" si="146"/>
        <v>1.2533807868583475</v>
      </c>
      <c r="HL21" s="319">
        <f t="shared" si="186"/>
        <v>0.98697835926073652</v>
      </c>
      <c r="HM21" s="256">
        <f t="shared" si="147"/>
        <v>1.2370597125423828</v>
      </c>
      <c r="HN21" s="319">
        <f t="shared" si="148"/>
        <v>3617.7708333333335</v>
      </c>
      <c r="HO21" s="319">
        <f t="shared" si="149"/>
        <v>3675</v>
      </c>
      <c r="HP21" s="319">
        <f t="shared" si="150"/>
        <v>3795.8904109589043</v>
      </c>
      <c r="HQ21" s="319">
        <f t="shared" si="151"/>
        <v>3617.7708333333335</v>
      </c>
      <c r="HR21" s="319">
        <f t="shared" si="152"/>
        <v>524.82740000000001</v>
      </c>
      <c r="HS21" s="467">
        <f t="shared" si="153"/>
        <v>3133750</v>
      </c>
    </row>
    <row r="22" spans="1:227" s="72" customFormat="1" hidden="1" outlineLevel="1" x14ac:dyDescent="0.3">
      <c r="B22" s="40" t="s">
        <v>230</v>
      </c>
      <c r="C22" s="40" t="s">
        <v>264</v>
      </c>
      <c r="D22" s="117">
        <v>609</v>
      </c>
      <c r="E22" s="123">
        <v>19.423841868033243</v>
      </c>
      <c r="F22" s="120">
        <f t="shared" si="0"/>
        <v>103.99767734168348</v>
      </c>
      <c r="G22" s="125">
        <f t="shared" si="1"/>
        <v>9.7005478500000013</v>
      </c>
      <c r="H22" s="117">
        <f>ROUND($I22+$I22*0.55,1)</f>
        <v>69.400000000000006</v>
      </c>
      <c r="I22" s="528">
        <f t="shared" si="2"/>
        <v>44.761499999999998</v>
      </c>
      <c r="J22" s="373">
        <f t="shared" si="155"/>
        <v>23.313020547945207</v>
      </c>
      <c r="K22" s="114">
        <v>1.2E-2</v>
      </c>
      <c r="L22" s="168">
        <f t="shared" si="156"/>
        <v>1498.5256101107129</v>
      </c>
      <c r="M22" s="373">
        <f t="shared" si="157"/>
        <v>416.1</v>
      </c>
      <c r="N22" s="373">
        <f t="shared" si="158"/>
        <v>17.982307321328555</v>
      </c>
      <c r="O22" s="121">
        <v>55.89</v>
      </c>
      <c r="P22" s="116">
        <v>9.5000000000000001E-2</v>
      </c>
      <c r="Q22" s="395">
        <f t="shared" si="3"/>
        <v>0.90672341827280489</v>
      </c>
      <c r="S22" s="189">
        <f t="shared" si="4"/>
        <v>1.0603092411963448</v>
      </c>
      <c r="T22" s="168">
        <f t="shared" si="5"/>
        <v>3.2335159500000006</v>
      </c>
      <c r="U22" s="382">
        <f t="shared" si="6"/>
        <v>103.99767734168348</v>
      </c>
      <c r="V22" s="427">
        <f t="shared" si="159"/>
        <v>19700.083287671234</v>
      </c>
      <c r="W22" s="132"/>
      <c r="X22" s="255"/>
      <c r="Y22" s="255"/>
      <c r="Z22" s="255"/>
      <c r="AA22" s="111"/>
      <c r="AB22" s="111"/>
      <c r="AC22" s="111"/>
      <c r="AD22" s="111"/>
      <c r="AE22" s="111"/>
      <c r="AF22" s="111"/>
      <c r="AG22" s="111"/>
      <c r="AH22" s="460"/>
      <c r="AI22" s="188">
        <f t="shared" si="7"/>
        <v>3.3477840618739512</v>
      </c>
      <c r="AJ22" s="256">
        <f t="shared" si="160"/>
        <v>0.67552031052784955</v>
      </c>
      <c r="AK22" s="256">
        <f t="shared" si="8"/>
        <v>2.261496129057277</v>
      </c>
      <c r="AL22" s="170">
        <f t="shared" si="9"/>
        <v>103.99767734168348</v>
      </c>
      <c r="AM22" s="170">
        <f t="shared" si="10"/>
        <v>9.7005478500000013</v>
      </c>
      <c r="AN22" s="170">
        <f t="shared" si="11"/>
        <v>68.29771015626261</v>
      </c>
      <c r="AO22" s="170">
        <f t="shared" si="161"/>
        <v>35</v>
      </c>
      <c r="AP22" s="170">
        <f t="shared" si="162"/>
        <v>50</v>
      </c>
      <c r="AQ22" s="170">
        <f t="shared" si="12"/>
        <v>0</v>
      </c>
      <c r="AR22" s="256">
        <f t="shared" si="13"/>
        <v>33.962233850901342</v>
      </c>
      <c r="AS22" s="256">
        <f t="shared" si="14"/>
        <v>0</v>
      </c>
      <c r="AT22" s="428">
        <f t="shared" si="15"/>
        <v>108463</v>
      </c>
      <c r="AU22" s="112"/>
      <c r="AV22" s="256"/>
      <c r="AW22" s="256"/>
      <c r="AX22" s="120"/>
      <c r="AY22" s="120"/>
      <c r="AZ22" s="120"/>
      <c r="BA22" s="120"/>
      <c r="BB22" s="256"/>
      <c r="BC22" s="256"/>
      <c r="BD22" s="256"/>
      <c r="BE22" s="257"/>
      <c r="BF22" s="146">
        <f t="shared" si="16"/>
        <v>1.2341190590219828</v>
      </c>
      <c r="BG22" s="256">
        <f t="shared" si="17"/>
        <v>0.57684558742284986</v>
      </c>
      <c r="BH22" s="256">
        <f t="shared" si="18"/>
        <v>0.71189613355127035</v>
      </c>
      <c r="BI22" s="120">
        <f t="shared" si="19"/>
        <v>16.127160800625003</v>
      </c>
      <c r="BJ22" s="120">
        <f t="shared" si="20"/>
        <v>9.7005478500000013</v>
      </c>
      <c r="BK22" s="256">
        <v>0</v>
      </c>
      <c r="BL22" s="120">
        <f t="shared" si="21"/>
        <v>10.762018808229449</v>
      </c>
      <c r="BM22" s="120">
        <f t="shared" si="163"/>
        <v>58.637981191770557</v>
      </c>
      <c r="BN22" s="170">
        <f t="shared" si="22"/>
        <v>0</v>
      </c>
      <c r="BO22" s="170">
        <f t="shared" si="23"/>
        <v>4.258540506150001</v>
      </c>
      <c r="BP22" s="170">
        <f t="shared" si="24"/>
        <v>87.870516541058478</v>
      </c>
      <c r="BQ22" s="390">
        <f t="shared" si="25"/>
        <v>15650.059874320461</v>
      </c>
      <c r="BR22" s="428">
        <f t="shared" si="164"/>
        <v>26180.552601513729</v>
      </c>
      <c r="BS22" s="146">
        <f t="shared" si="26"/>
        <v>3.917609980006961</v>
      </c>
      <c r="BT22" s="256">
        <f t="shared" si="27"/>
        <v>1.0453045356607944</v>
      </c>
      <c r="BU22" s="256">
        <f t="shared" si="28"/>
        <v>4.0950954810512705</v>
      </c>
      <c r="BV22" s="170">
        <f t="shared" si="29"/>
        <v>103.99767734168348</v>
      </c>
      <c r="BW22" s="170">
        <f t="shared" si="30"/>
        <v>9.7005478500000013</v>
      </c>
      <c r="BX22" s="170">
        <f t="shared" si="31"/>
        <v>73.497594023346792</v>
      </c>
      <c r="BY22" s="170">
        <f t="shared" si="165"/>
        <v>1059.0431415467835</v>
      </c>
      <c r="BZ22" s="256">
        <f t="shared" si="32"/>
        <v>29.022344177171373</v>
      </c>
      <c r="CA22" s="256">
        <v>0</v>
      </c>
      <c r="CB22" s="466">
        <f t="shared" si="33"/>
        <v>74819.199999999997</v>
      </c>
      <c r="CC22" s="146">
        <f t="shared" si="34"/>
        <v>1.2335432421303898</v>
      </c>
      <c r="CD22" s="256">
        <f t="shared" si="35"/>
        <v>0.90384124609038363</v>
      </c>
      <c r="CE22" s="256">
        <f t="shared" si="166"/>
        <v>1.1149272610735033</v>
      </c>
      <c r="CF22" s="120">
        <f t="shared" si="36"/>
        <v>17.202304854000005</v>
      </c>
      <c r="CG22" s="120">
        <f t="shared" si="37"/>
        <v>9.7005478500000013</v>
      </c>
      <c r="CH22" s="256">
        <v>0</v>
      </c>
      <c r="CI22" s="120">
        <f t="shared" si="167"/>
        <v>11.479486728778079</v>
      </c>
      <c r="CJ22" s="120">
        <f t="shared" si="168"/>
        <v>57.920513271221928</v>
      </c>
      <c r="CK22" s="170">
        <f t="shared" si="38"/>
        <v>0</v>
      </c>
      <c r="CL22" s="256">
        <f t="shared" si="39"/>
        <v>5.3766903216600017</v>
      </c>
      <c r="CM22" s="256">
        <f t="shared" si="40"/>
        <v>86.79537248768348</v>
      </c>
      <c r="CN22" s="390">
        <f t="shared" si="169"/>
        <v>6026.7305326084916</v>
      </c>
      <c r="CO22" s="428">
        <f t="shared" si="170"/>
        <v>16661.256108281312</v>
      </c>
      <c r="CP22" s="146">
        <f t="shared" si="41"/>
        <v>3.3477840618739512</v>
      </c>
      <c r="CQ22" s="256">
        <f t="shared" si="42"/>
        <v>1.1303588973758105</v>
      </c>
      <c r="CR22" s="256">
        <f t="shared" si="43"/>
        <v>3.7841975008321516</v>
      </c>
      <c r="CS22" s="120">
        <f t="shared" si="44"/>
        <v>103.99767734168348</v>
      </c>
      <c r="CT22" s="120">
        <f t="shared" si="45"/>
        <v>9.7005478500000013</v>
      </c>
      <c r="CU22" s="256">
        <f t="shared" si="46"/>
        <v>68.29771015626261</v>
      </c>
      <c r="CV22" s="170">
        <f t="shared" si="171"/>
        <v>984.11686104124794</v>
      </c>
      <c r="CW22" s="256">
        <f t="shared" si="47"/>
        <v>33.962233850901342</v>
      </c>
      <c r="CX22" s="256">
        <v>0</v>
      </c>
      <c r="CY22" s="466">
        <f t="shared" si="48"/>
        <v>64819.199999999997</v>
      </c>
      <c r="CZ22" s="146">
        <f t="shared" si="49"/>
        <v>3.917609980006961</v>
      </c>
      <c r="DA22" s="256">
        <f t="shared" si="50"/>
        <v>1.0814396331058986</v>
      </c>
      <c r="DB22" s="256">
        <f t="shared" si="51"/>
        <v>4.2366586994307349</v>
      </c>
      <c r="DC22" s="120">
        <f t="shared" si="52"/>
        <v>103.99767734168348</v>
      </c>
      <c r="DD22" s="120">
        <f t="shared" si="53"/>
        <v>9.7005478500000013</v>
      </c>
      <c r="DE22" s="256">
        <f t="shared" si="54"/>
        <v>73.497594023346792</v>
      </c>
      <c r="DF22" s="170">
        <f t="shared" si="172"/>
        <v>1059.0431415467835</v>
      </c>
      <c r="DG22" s="256">
        <f t="shared" si="55"/>
        <v>29.022344177171373</v>
      </c>
      <c r="DH22" s="256">
        <v>0</v>
      </c>
      <c r="DI22" s="466">
        <f t="shared" si="173"/>
        <v>72319.199999999997</v>
      </c>
      <c r="DJ22" s="146">
        <f t="shared" si="56"/>
        <v>3.3477840618739512</v>
      </c>
      <c r="DK22" s="256">
        <f t="shared" si="174"/>
        <v>1.2351643218516457</v>
      </c>
      <c r="DL22" s="256">
        <f t="shared" si="57"/>
        <v>4.1350634304902867</v>
      </c>
      <c r="DM22" s="120">
        <f t="shared" si="58"/>
        <v>103.99767734168348</v>
      </c>
      <c r="DN22" s="120">
        <f t="shared" si="59"/>
        <v>9.7005478500000013</v>
      </c>
      <c r="DO22" s="256">
        <f t="shared" si="60"/>
        <v>68.29771015626261</v>
      </c>
      <c r="DP22" s="170">
        <f t="shared" si="175"/>
        <v>984.11686104124794</v>
      </c>
      <c r="DQ22" s="256">
        <f t="shared" si="61"/>
        <v>33.962233850901342</v>
      </c>
      <c r="DR22" s="256">
        <v>0</v>
      </c>
      <c r="DS22" s="427">
        <f t="shared" si="62"/>
        <v>59319.199999999997</v>
      </c>
      <c r="DT22" s="176">
        <f t="shared" si="63"/>
        <v>6.838726087787637</v>
      </c>
      <c r="DU22" s="256">
        <f t="shared" si="64"/>
        <v>0.95607746617737532</v>
      </c>
      <c r="DV22" s="256">
        <f t="shared" si="65"/>
        <v>6.5383519098931187</v>
      </c>
      <c r="DW22" s="120">
        <f t="shared" si="66"/>
        <v>103.99767734168348</v>
      </c>
      <c r="DX22" s="120">
        <f t="shared" si="67"/>
        <v>9.7005478500000013</v>
      </c>
      <c r="DY22" s="256">
        <f t="shared" si="68"/>
        <v>83.897361757515128</v>
      </c>
      <c r="DZ22" s="256">
        <f t="shared" si="176"/>
        <v>53</v>
      </c>
      <c r="EA22" s="256">
        <f t="shared" si="177"/>
        <v>76</v>
      </c>
      <c r="EB22" s="170">
        <f t="shared" si="178"/>
        <v>1208.8957025578547</v>
      </c>
      <c r="EC22" s="256">
        <f t="shared" si="69"/>
        <v>16.625643976985991</v>
      </c>
      <c r="ED22" s="256">
        <v>0</v>
      </c>
      <c r="EE22" s="427">
        <f t="shared" si="187"/>
        <v>94768</v>
      </c>
      <c r="EF22" s="275">
        <f t="shared" si="70"/>
        <v>1.2959775939380547</v>
      </c>
      <c r="EG22" s="256">
        <f t="shared" si="71"/>
        <v>0.77191351222472426</v>
      </c>
      <c r="EH22" s="256">
        <f t="shared" si="72"/>
        <v>1.0003826163012712</v>
      </c>
      <c r="EI22" s="473">
        <f t="shared" si="73"/>
        <v>25.999419335420871</v>
      </c>
      <c r="EJ22" s="473">
        <f t="shared" si="74"/>
        <v>17.350000000000001</v>
      </c>
      <c r="EK22" s="473">
        <f t="shared" si="75"/>
        <v>69.400000000000006</v>
      </c>
      <c r="EL22" s="473">
        <f t="shared" si="76"/>
        <v>5.9630205479452059</v>
      </c>
      <c r="EM22" s="473">
        <f t="shared" si="77"/>
        <v>9.7333707838552179</v>
      </c>
      <c r="EN22" s="473">
        <f t="shared" si="78"/>
        <v>77.998258006262617</v>
      </c>
      <c r="EO22" s="427">
        <f t="shared" si="79"/>
        <v>25261.333287671234</v>
      </c>
      <c r="EP22" s="261">
        <f t="shared" si="80"/>
        <v>1.2959775939380547</v>
      </c>
      <c r="EQ22" s="256">
        <f t="shared" si="81"/>
        <v>0.77688539694679759</v>
      </c>
      <c r="ER22" s="256">
        <f t="shared" si="82"/>
        <v>1.0068260675007212</v>
      </c>
      <c r="ES22" s="473">
        <f t="shared" si="83"/>
        <v>103.99767734168348</v>
      </c>
      <c r="ET22" s="473">
        <f t="shared" si="84"/>
        <v>17.350000000000001</v>
      </c>
      <c r="EU22" s="473">
        <f t="shared" si="85"/>
        <v>69.400000000000006</v>
      </c>
      <c r="EV22" s="473">
        <f t="shared" si="86"/>
        <v>5.9630205479452059</v>
      </c>
      <c r="EW22" s="473">
        <f t="shared" si="87"/>
        <v>9.7333707838552179</v>
      </c>
      <c r="EX22" s="473">
        <f t="shared" si="88"/>
        <v>77.998258006262617</v>
      </c>
      <c r="EY22" s="572">
        <f t="shared" si="179"/>
        <v>25099.666666666672</v>
      </c>
      <c r="EZ22" s="275">
        <f t="shared" si="180"/>
        <v>1.3996767478314791</v>
      </c>
      <c r="FA22" s="256">
        <f t="shared" si="89"/>
        <v>1.0292180162996327</v>
      </c>
      <c r="FB22" s="256">
        <f t="shared" si="90"/>
        <v>1.4405725258638362</v>
      </c>
      <c r="FC22" s="473">
        <f t="shared" si="91"/>
        <v>25.999419335420871</v>
      </c>
      <c r="FD22" s="473">
        <f t="shared" si="92"/>
        <v>17.350000000000001</v>
      </c>
      <c r="FE22" s="473">
        <f t="shared" si="93"/>
        <v>69.400000000000006</v>
      </c>
      <c r="FF22" s="473">
        <f t="shared" si="94"/>
        <v>5.9630205479452059</v>
      </c>
      <c r="FG22" s="473">
        <f t="shared" si="95"/>
        <v>3.2335159500000006</v>
      </c>
      <c r="FH22" s="473">
        <f t="shared" si="96"/>
        <v>77.998258006262617</v>
      </c>
      <c r="FI22" s="427">
        <f t="shared" si="97"/>
        <v>25261.333287671234</v>
      </c>
      <c r="FJ22" s="276">
        <f t="shared" si="98"/>
        <v>1.074251486057735</v>
      </c>
      <c r="FK22" s="256">
        <f t="shared" si="99"/>
        <v>5.9469373174902251E-2</v>
      </c>
      <c r="FL22" s="256">
        <f t="shared" si="100"/>
        <v>6.3885062508060753E-2</v>
      </c>
      <c r="FM22" s="483">
        <f t="shared" si="101"/>
        <v>1.2479721281002019</v>
      </c>
      <c r="FN22" s="483">
        <f t="shared" si="102"/>
        <v>2</v>
      </c>
      <c r="FO22" s="483">
        <f t="shared" si="103"/>
        <v>69.400000000000006</v>
      </c>
      <c r="FP22" s="483">
        <f t="shared" si="104"/>
        <v>23.313020547945207</v>
      </c>
      <c r="FQ22" s="483">
        <f t="shared" si="181"/>
        <v>300</v>
      </c>
      <c r="FR22" s="483">
        <f t="shared" si="105"/>
        <v>3.2584753925620045</v>
      </c>
      <c r="FS22" s="483">
        <f t="shared" si="106"/>
        <v>102.58101067501681</v>
      </c>
      <c r="FT22" s="484">
        <f t="shared" si="107"/>
        <v>3</v>
      </c>
      <c r="FU22" s="427">
        <f t="shared" si="108"/>
        <v>23402.083287671234</v>
      </c>
      <c r="FV22" s="276">
        <f t="shared" si="109"/>
        <v>1.676837435724259</v>
      </c>
      <c r="FW22" s="256">
        <f t="shared" si="110"/>
        <v>1.0189164125625434</v>
      </c>
      <c r="FX22" s="256">
        <f t="shared" si="111"/>
        <v>1.7085571844587364</v>
      </c>
      <c r="FY22" s="483">
        <f t="shared" si="112"/>
        <v>42.2230570007235</v>
      </c>
      <c r="FZ22" s="483">
        <f t="shared" si="113"/>
        <v>22</v>
      </c>
      <c r="GA22" s="483">
        <f t="shared" si="114"/>
        <v>69.400000000000006</v>
      </c>
      <c r="GB22" s="483">
        <f t="shared" si="115"/>
        <v>23.313020547945207</v>
      </c>
      <c r="GC22" s="483">
        <f t="shared" si="116"/>
        <v>100</v>
      </c>
      <c r="GD22" s="483">
        <f t="shared" si="117"/>
        <v>6.0305364198532576</v>
      </c>
      <c r="GE22" s="483">
        <f t="shared" si="118"/>
        <v>61.774620340959984</v>
      </c>
      <c r="GF22" s="484">
        <f t="shared" si="119"/>
        <v>31</v>
      </c>
      <c r="GG22" s="493">
        <f t="shared" si="120"/>
        <v>1</v>
      </c>
      <c r="GH22" s="493">
        <f t="shared" si="121"/>
        <v>32</v>
      </c>
      <c r="GI22" s="427">
        <f t="shared" si="122"/>
        <v>38694.083287671237</v>
      </c>
      <c r="GJ22" s="185">
        <f t="shared" si="123"/>
        <v>1.0603092411963448</v>
      </c>
      <c r="GK22" s="256">
        <f t="shared" si="182"/>
        <v>1.635354862158942</v>
      </c>
      <c r="GL22" s="256">
        <f t="shared" si="124"/>
        <v>1.7339818729825009</v>
      </c>
      <c r="GM22" s="256">
        <f t="shared" si="125"/>
        <v>103.99767734168348</v>
      </c>
      <c r="GN22" s="256">
        <f t="shared" si="126"/>
        <v>69.400000000000006</v>
      </c>
      <c r="GO22" s="256">
        <f t="shared" si="127"/>
        <v>23.313020547945207</v>
      </c>
      <c r="GP22" s="256">
        <f t="shared" si="183"/>
        <v>103.99767734168348</v>
      </c>
      <c r="GQ22" s="256">
        <f t="shared" si="128"/>
        <v>3.2335159500000006</v>
      </c>
      <c r="GR22" s="427">
        <f t="shared" si="129"/>
        <v>61616.083287671237</v>
      </c>
      <c r="GS22" s="185">
        <f t="shared" si="130"/>
        <v>1.0603092411963448</v>
      </c>
      <c r="GT22" s="256">
        <f t="shared" si="184"/>
        <v>1.289736968401626</v>
      </c>
      <c r="GU22" s="256">
        <f t="shared" si="131"/>
        <v>1.3675200263088023</v>
      </c>
      <c r="GV22" s="256">
        <f t="shared" si="132"/>
        <v>103.99767734168348</v>
      </c>
      <c r="GW22" s="256">
        <f t="shared" si="133"/>
        <v>69.400000000000006</v>
      </c>
      <c r="GX22" s="256">
        <f t="shared" si="134"/>
        <v>23.313020547945207</v>
      </c>
      <c r="GY22" s="256">
        <f t="shared" si="135"/>
        <v>103.99767734168348</v>
      </c>
      <c r="GZ22" s="256">
        <f t="shared" si="136"/>
        <v>3.2335159500000006</v>
      </c>
      <c r="HA22" s="427">
        <f t="shared" si="137"/>
        <v>78127.683287671243</v>
      </c>
      <c r="HB22" s="185">
        <f t="shared" si="138"/>
        <v>1.0603092411963448</v>
      </c>
      <c r="HC22" s="256">
        <f t="shared" si="185"/>
        <v>0.28300294237039286</v>
      </c>
      <c r="HD22" s="256">
        <f t="shared" si="139"/>
        <v>0.30007063508108417</v>
      </c>
      <c r="HE22" s="256">
        <f t="shared" si="140"/>
        <v>103.99767734168348</v>
      </c>
      <c r="HF22" s="256">
        <f t="shared" si="141"/>
        <v>69.400000000000006</v>
      </c>
      <c r="HG22" s="256">
        <f t="shared" si="142"/>
        <v>23.313020547945207</v>
      </c>
      <c r="HH22" s="256">
        <f t="shared" si="143"/>
        <v>103.99767734168348</v>
      </c>
      <c r="HI22" s="256">
        <f t="shared" si="144"/>
        <v>3.2335159500000006</v>
      </c>
      <c r="HJ22" s="427">
        <f t="shared" si="145"/>
        <v>356053.40547945205</v>
      </c>
      <c r="HK22" s="185">
        <f t="shared" si="146"/>
        <v>1.0603092411963448</v>
      </c>
      <c r="HL22" s="256">
        <f t="shared" si="186"/>
        <v>1.4605618407259529</v>
      </c>
      <c r="HM22" s="256">
        <f t="shared" si="147"/>
        <v>1.5486472170604717</v>
      </c>
      <c r="HN22" s="256">
        <f t="shared" si="148"/>
        <v>103.99767734168348</v>
      </c>
      <c r="HO22" s="256">
        <f t="shared" si="149"/>
        <v>69.400000000000006</v>
      </c>
      <c r="HP22" s="256">
        <f t="shared" si="150"/>
        <v>23.313020547945207</v>
      </c>
      <c r="HQ22" s="256">
        <f t="shared" si="151"/>
        <v>103.99767734168348</v>
      </c>
      <c r="HR22" s="256">
        <f t="shared" si="152"/>
        <v>3.2335159500000006</v>
      </c>
      <c r="HS22" s="466">
        <f t="shared" si="153"/>
        <v>68990</v>
      </c>
    </row>
    <row r="23" spans="1:227" s="72" customFormat="1" hidden="1" outlineLevel="1" x14ac:dyDescent="0.3">
      <c r="B23" s="40" t="s">
        <v>230</v>
      </c>
      <c r="C23" s="40" t="s">
        <v>265</v>
      </c>
      <c r="D23" s="117">
        <v>609</v>
      </c>
      <c r="E23" s="123">
        <v>16.008183808374426</v>
      </c>
      <c r="F23" s="120">
        <f t="shared" si="0"/>
        <v>85.70981713301272</v>
      </c>
      <c r="G23" s="125">
        <f t="shared" si="1"/>
        <v>11.15502255</v>
      </c>
      <c r="H23" s="125">
        <f>ROUND($I23+$I23*0.35,1)</f>
        <v>60.4</v>
      </c>
      <c r="I23" s="121">
        <f t="shared" si="2"/>
        <v>44.761499999999998</v>
      </c>
      <c r="J23" s="373">
        <f t="shared" si="155"/>
        <v>26.808513698630136</v>
      </c>
      <c r="K23" s="114">
        <v>1.2E-2</v>
      </c>
      <c r="L23" s="168">
        <f t="shared" si="156"/>
        <v>1419.0367075002107</v>
      </c>
      <c r="M23" s="373">
        <f t="shared" si="157"/>
        <v>416.1</v>
      </c>
      <c r="N23" s="373">
        <f t="shared" si="158"/>
        <v>17.028440490002527</v>
      </c>
      <c r="O23" s="121">
        <v>64.27</v>
      </c>
      <c r="P23" s="116">
        <v>9.5000000000000001E-2</v>
      </c>
      <c r="Q23" s="395">
        <f t="shared" si="3"/>
        <v>0.86985128514871801</v>
      </c>
      <c r="S23" s="189">
        <f t="shared" si="4"/>
        <v>1.0831581670441275</v>
      </c>
      <c r="T23" s="168">
        <f t="shared" si="5"/>
        <v>3.7183408500000001</v>
      </c>
      <c r="U23" s="382">
        <f t="shared" si="6"/>
        <v>85.70981713301272</v>
      </c>
      <c r="V23" s="427">
        <f t="shared" si="159"/>
        <v>19809.36219178082</v>
      </c>
      <c r="W23" s="132"/>
      <c r="X23" s="255"/>
      <c r="Y23" s="255"/>
      <c r="Z23" s="255"/>
      <c r="AA23" s="111"/>
      <c r="AB23" s="111"/>
      <c r="AC23" s="111"/>
      <c r="AD23" s="111"/>
      <c r="AE23" s="111"/>
      <c r="AF23" s="111"/>
      <c r="AG23" s="111"/>
      <c r="AH23" s="460"/>
      <c r="AI23" s="188">
        <f t="shared" si="7"/>
        <v>3.4646041300802004</v>
      </c>
      <c r="AJ23" s="256">
        <f t="shared" si="160"/>
        <v>0.65843037658744896</v>
      </c>
      <c r="AK23" s="256">
        <f t="shared" si="8"/>
        <v>2.2812006020951374</v>
      </c>
      <c r="AL23" s="170">
        <f t="shared" si="9"/>
        <v>85.70981713301272</v>
      </c>
      <c r="AM23" s="170">
        <f t="shared" si="10"/>
        <v>11.15502255</v>
      </c>
      <c r="AN23" s="170">
        <f t="shared" si="11"/>
        <v>53.127340299759538</v>
      </c>
      <c r="AO23" s="170">
        <f t="shared" si="161"/>
        <v>27</v>
      </c>
      <c r="AP23" s="170">
        <f t="shared" si="162"/>
        <v>39</v>
      </c>
      <c r="AQ23" s="170">
        <f t="shared" si="12"/>
        <v>0</v>
      </c>
      <c r="AR23" s="256">
        <f t="shared" si="13"/>
        <v>27.95841488556167</v>
      </c>
      <c r="AS23" s="256">
        <f t="shared" si="14"/>
        <v>0</v>
      </c>
      <c r="AT23" s="428">
        <f t="shared" si="15"/>
        <v>93358</v>
      </c>
      <c r="AU23" s="112"/>
      <c r="AV23" s="256"/>
      <c r="AW23" s="256"/>
      <c r="AX23" s="120"/>
      <c r="AY23" s="120"/>
      <c r="AZ23" s="120"/>
      <c r="BA23" s="120"/>
      <c r="BB23" s="256"/>
      <c r="BC23" s="256"/>
      <c r="BD23" s="256"/>
      <c r="BE23" s="257"/>
      <c r="BF23" s="146">
        <f t="shared" si="16"/>
        <v>1.3441940846161129</v>
      </c>
      <c r="BG23" s="256">
        <f t="shared" si="17"/>
        <v>0.63669212219355475</v>
      </c>
      <c r="BH23" s="256">
        <f t="shared" si="18"/>
        <v>0.85583778437425562</v>
      </c>
      <c r="BI23" s="120">
        <f t="shared" si="19"/>
        <v>18.545224989375001</v>
      </c>
      <c r="BJ23" s="120">
        <f t="shared" si="20"/>
        <v>11.15502255</v>
      </c>
      <c r="BK23" s="256">
        <v>0</v>
      </c>
      <c r="BL23" s="120">
        <f t="shared" si="21"/>
        <v>13.068883201791484</v>
      </c>
      <c r="BM23" s="120">
        <f t="shared" si="163"/>
        <v>47.331116798208512</v>
      </c>
      <c r="BN23" s="170">
        <f t="shared" si="22"/>
        <v>0</v>
      </c>
      <c r="BO23" s="170">
        <f t="shared" si="23"/>
        <v>4.8970548994500005</v>
      </c>
      <c r="BP23" s="170">
        <f t="shared" si="24"/>
        <v>67.164592143637719</v>
      </c>
      <c r="BQ23" s="390">
        <f t="shared" si="25"/>
        <v>16861.163680940528</v>
      </c>
      <c r="BR23" s="428">
        <f t="shared" si="164"/>
        <v>27276.151745200295</v>
      </c>
      <c r="BS23" s="146">
        <f t="shared" si="26"/>
        <v>4.0550941707159929</v>
      </c>
      <c r="BT23" s="256">
        <f t="shared" si="27"/>
        <v>0.97159323854635471</v>
      </c>
      <c r="BU23" s="256">
        <f t="shared" si="28"/>
        <v>3.939902077936396</v>
      </c>
      <c r="BV23" s="170">
        <f t="shared" si="29"/>
        <v>85.70981713301272</v>
      </c>
      <c r="BW23" s="170">
        <f t="shared" si="30"/>
        <v>11.15502255</v>
      </c>
      <c r="BX23" s="170">
        <f t="shared" si="31"/>
        <v>57.412831156410178</v>
      </c>
      <c r="BY23" s="170">
        <f t="shared" si="165"/>
        <v>950.54356219222143</v>
      </c>
      <c r="BZ23" s="256">
        <f t="shared" si="32"/>
        <v>23.887198571743564</v>
      </c>
      <c r="CA23" s="256">
        <v>0</v>
      </c>
      <c r="CB23" s="466">
        <f t="shared" si="33"/>
        <v>67457.2</v>
      </c>
      <c r="CC23" s="146">
        <f t="shared" si="34"/>
        <v>1.3432722336984388</v>
      </c>
      <c r="CD23" s="256">
        <f t="shared" si="35"/>
        <v>0.96960574615152728</v>
      </c>
      <c r="CE23" s="256">
        <f t="shared" si="166"/>
        <v>1.3024444764398035</v>
      </c>
      <c r="CF23" s="120">
        <f t="shared" si="36"/>
        <v>19.781573322</v>
      </c>
      <c r="CG23" s="120">
        <f t="shared" si="37"/>
        <v>11.15502255</v>
      </c>
      <c r="CH23" s="256">
        <v>0</v>
      </c>
      <c r="CI23" s="120">
        <f t="shared" si="167"/>
        <v>13.940142081910917</v>
      </c>
      <c r="CJ23" s="120">
        <f t="shared" si="168"/>
        <v>46.459857918089085</v>
      </c>
      <c r="CK23" s="170">
        <f t="shared" si="38"/>
        <v>0</v>
      </c>
      <c r="CL23" s="256">
        <f t="shared" si="39"/>
        <v>6.1828571653800006</v>
      </c>
      <c r="CM23" s="256">
        <f t="shared" si="40"/>
        <v>65.92824381101272</v>
      </c>
      <c r="CN23" s="390">
        <f t="shared" si="169"/>
        <v>7318.5745930032317</v>
      </c>
      <c r="CO23" s="428">
        <f t="shared" si="170"/>
        <v>17859.895194880315</v>
      </c>
      <c r="CP23" s="146">
        <f t="shared" si="41"/>
        <v>3.4646041300802004</v>
      </c>
      <c r="CQ23" s="256">
        <f t="shared" si="42"/>
        <v>1.0698353400000533</v>
      </c>
      <c r="CR23" s="256">
        <f t="shared" si="43"/>
        <v>3.7065559374699402</v>
      </c>
      <c r="CS23" s="120">
        <f t="shared" si="44"/>
        <v>85.70981713301272</v>
      </c>
      <c r="CT23" s="120">
        <f t="shared" si="45"/>
        <v>11.15502255</v>
      </c>
      <c r="CU23" s="256">
        <f t="shared" si="46"/>
        <v>53.127340299759538</v>
      </c>
      <c r="CV23" s="170">
        <f t="shared" si="171"/>
        <v>879.59172681721088</v>
      </c>
      <c r="CW23" s="256">
        <f t="shared" si="47"/>
        <v>27.95841488556167</v>
      </c>
      <c r="CX23" s="256">
        <v>0</v>
      </c>
      <c r="CY23" s="466">
        <f t="shared" si="48"/>
        <v>57457.2</v>
      </c>
      <c r="CZ23" s="146">
        <f t="shared" si="49"/>
        <v>4.0550941707159929</v>
      </c>
      <c r="DA23" s="256">
        <f t="shared" si="50"/>
        <v>1.0089868315024226</v>
      </c>
      <c r="DB23" s="256">
        <f t="shared" si="51"/>
        <v>4.0915366187546738</v>
      </c>
      <c r="DC23" s="120">
        <f t="shared" si="52"/>
        <v>85.70981713301272</v>
      </c>
      <c r="DD23" s="120">
        <f t="shared" si="53"/>
        <v>11.15502255</v>
      </c>
      <c r="DE23" s="256">
        <f t="shared" si="54"/>
        <v>57.412831156410178</v>
      </c>
      <c r="DF23" s="170">
        <f t="shared" si="172"/>
        <v>950.54356219222143</v>
      </c>
      <c r="DG23" s="256">
        <f t="shared" si="55"/>
        <v>23.887198571743564</v>
      </c>
      <c r="DH23" s="256">
        <v>0</v>
      </c>
      <c r="DI23" s="466">
        <f t="shared" si="173"/>
        <v>64957.2</v>
      </c>
      <c r="DJ23" s="146">
        <f t="shared" si="56"/>
        <v>3.4646041300802004</v>
      </c>
      <c r="DK23" s="256">
        <f t="shared" si="174"/>
        <v>1.1830842134959363</v>
      </c>
      <c r="DL23" s="256">
        <f t="shared" si="57"/>
        <v>4.0989184523107065</v>
      </c>
      <c r="DM23" s="120">
        <f t="shared" si="58"/>
        <v>85.70981713301272</v>
      </c>
      <c r="DN23" s="120">
        <f t="shared" si="59"/>
        <v>11.15502255</v>
      </c>
      <c r="DO23" s="256">
        <f t="shared" si="60"/>
        <v>53.127340299759538</v>
      </c>
      <c r="DP23" s="170">
        <f t="shared" si="175"/>
        <v>879.59172681721088</v>
      </c>
      <c r="DQ23" s="256">
        <f t="shared" si="61"/>
        <v>27.95841488556167</v>
      </c>
      <c r="DR23" s="256">
        <v>0</v>
      </c>
      <c r="DS23" s="427">
        <f t="shared" si="62"/>
        <v>51957.2</v>
      </c>
      <c r="DT23" s="176">
        <f t="shared" si="63"/>
        <v>7.0369102427775667</v>
      </c>
      <c r="DU23" s="256">
        <f t="shared" si="64"/>
        <v>0.91283305695633532</v>
      </c>
      <c r="DV23" s="256">
        <f t="shared" si="65"/>
        <v>6.4235242884419943</v>
      </c>
      <c r="DW23" s="120">
        <f t="shared" si="66"/>
        <v>85.70981713301272</v>
      </c>
      <c r="DX23" s="120">
        <f t="shared" si="67"/>
        <v>11.15502255</v>
      </c>
      <c r="DY23" s="256">
        <f t="shared" si="68"/>
        <v>65.983812869711457</v>
      </c>
      <c r="DZ23" s="256">
        <f t="shared" si="176"/>
        <v>44</v>
      </c>
      <c r="EA23" s="256">
        <f t="shared" si="177"/>
        <v>63</v>
      </c>
      <c r="EB23" s="170">
        <f t="shared" si="178"/>
        <v>1092.4472329422429</v>
      </c>
      <c r="EC23" s="256">
        <f t="shared" si="69"/>
        <v>13.76525155801601</v>
      </c>
      <c r="ED23" s="256">
        <v>0</v>
      </c>
      <c r="EE23" s="427">
        <f t="shared" si="187"/>
        <v>82888</v>
      </c>
      <c r="EF23" s="275">
        <f t="shared" si="70"/>
        <v>1.3204478186379247</v>
      </c>
      <c r="EG23" s="256">
        <f t="shared" si="71"/>
        <v>0.63767473173792133</v>
      </c>
      <c r="EH23" s="256">
        <f t="shared" si="72"/>
        <v>0.84201620852386205</v>
      </c>
      <c r="EI23" s="473">
        <f t="shared" si="73"/>
        <v>21.42745428325318</v>
      </c>
      <c r="EJ23" s="473">
        <f t="shared" si="74"/>
        <v>15.1</v>
      </c>
      <c r="EK23" s="473">
        <f t="shared" si="75"/>
        <v>60.4</v>
      </c>
      <c r="EL23" s="473">
        <f t="shared" si="76"/>
        <v>11.708513698630137</v>
      </c>
      <c r="EM23" s="473">
        <f t="shared" si="77"/>
        <v>9.0752044208132947</v>
      </c>
      <c r="EN23" s="473">
        <f t="shared" si="78"/>
        <v>64.282362849759537</v>
      </c>
      <c r="EO23" s="427">
        <f t="shared" si="79"/>
        <v>25201.86219178082</v>
      </c>
      <c r="EP23" s="261">
        <f t="shared" si="80"/>
        <v>1.3204478186379247</v>
      </c>
      <c r="EQ23" s="256">
        <f t="shared" si="81"/>
        <v>0.73567571241370422</v>
      </c>
      <c r="ER23" s="256">
        <f t="shared" si="82"/>
        <v>0.97142138968157699</v>
      </c>
      <c r="ES23" s="473">
        <f t="shared" si="83"/>
        <v>85.70981713301272</v>
      </c>
      <c r="ET23" s="473">
        <f t="shared" si="84"/>
        <v>15.1</v>
      </c>
      <c r="EU23" s="473">
        <f t="shared" si="85"/>
        <v>60.4</v>
      </c>
      <c r="EV23" s="473">
        <f t="shared" si="86"/>
        <v>11.708513698630137</v>
      </c>
      <c r="EW23" s="473">
        <f t="shared" si="87"/>
        <v>9.0752044208132947</v>
      </c>
      <c r="EX23" s="473">
        <f t="shared" si="88"/>
        <v>64.282362849759537</v>
      </c>
      <c r="EY23" s="572">
        <f t="shared" si="179"/>
        <v>21844.666666666664</v>
      </c>
      <c r="EZ23" s="275">
        <f t="shared" si="180"/>
        <v>1.4244681953689142</v>
      </c>
      <c r="FA23" s="256">
        <f t="shared" si="89"/>
        <v>0.85023297565056133</v>
      </c>
      <c r="FB23" s="256">
        <f t="shared" si="90"/>
        <v>1.211129832468097</v>
      </c>
      <c r="FC23" s="473">
        <f t="shared" si="91"/>
        <v>21.42745428325318</v>
      </c>
      <c r="FD23" s="473">
        <f t="shared" si="92"/>
        <v>15.1</v>
      </c>
      <c r="FE23" s="473">
        <f t="shared" si="93"/>
        <v>60.4</v>
      </c>
      <c r="FF23" s="473">
        <f t="shared" si="94"/>
        <v>11.708513698630137</v>
      </c>
      <c r="FG23" s="473">
        <f t="shared" si="95"/>
        <v>3.7183408500000001</v>
      </c>
      <c r="FH23" s="473">
        <f t="shared" si="96"/>
        <v>64.282362849759537</v>
      </c>
      <c r="FI23" s="427">
        <f t="shared" si="97"/>
        <v>25201.86219178082</v>
      </c>
      <c r="FJ23" s="276">
        <f t="shared" si="98"/>
        <v>1.0944649842970489</v>
      </c>
      <c r="FK23" s="256">
        <f t="shared" si="99"/>
        <v>4.1020301532566521E-2</v>
      </c>
      <c r="FL23" s="256">
        <f t="shared" si="100"/>
        <v>4.4895283672700625E-2</v>
      </c>
      <c r="FM23" s="483">
        <f t="shared" si="101"/>
        <v>1.0285178055961526</v>
      </c>
      <c r="FN23" s="483">
        <f t="shared" si="102"/>
        <v>1</v>
      </c>
      <c r="FO23" s="483">
        <f t="shared" si="103"/>
        <v>60.4</v>
      </c>
      <c r="FP23" s="483">
        <f t="shared" si="104"/>
        <v>26.808513698630136</v>
      </c>
      <c r="FQ23" s="483">
        <f t="shared" si="181"/>
        <v>200</v>
      </c>
      <c r="FR23" s="483">
        <f t="shared" si="105"/>
        <v>3.7389112061119234</v>
      </c>
      <c r="FS23" s="483">
        <f t="shared" si="106"/>
        <v>84.765372688568277</v>
      </c>
      <c r="FT23" s="484">
        <f t="shared" si="107"/>
        <v>2</v>
      </c>
      <c r="FU23" s="427">
        <f t="shared" si="108"/>
        <v>22522.36219178082</v>
      </c>
      <c r="FV23" s="276">
        <f t="shared" si="109"/>
        <v>1.6979544371667499</v>
      </c>
      <c r="FW23" s="256">
        <f t="shared" si="110"/>
        <v>0.90794009041530932</v>
      </c>
      <c r="FX23" s="256">
        <f t="shared" si="111"/>
        <v>1.5416409052022546</v>
      </c>
      <c r="FY23" s="483">
        <f t="shared" si="112"/>
        <v>34.798185756003164</v>
      </c>
      <c r="FZ23" s="483">
        <f t="shared" si="113"/>
        <v>18</v>
      </c>
      <c r="GA23" s="483">
        <f t="shared" si="114"/>
        <v>60.4</v>
      </c>
      <c r="GB23" s="483">
        <f t="shared" si="115"/>
        <v>26.808513698630136</v>
      </c>
      <c r="GC23" s="483">
        <f t="shared" si="116"/>
        <v>100</v>
      </c>
      <c r="GD23" s="483">
        <f t="shared" si="117"/>
        <v>6.1363303130837652</v>
      </c>
      <c r="GE23" s="483">
        <f t="shared" si="118"/>
        <v>50.911631377009556</v>
      </c>
      <c r="GF23" s="484">
        <f t="shared" si="119"/>
        <v>25</v>
      </c>
      <c r="GG23" s="493">
        <f t="shared" si="120"/>
        <v>1</v>
      </c>
      <c r="GH23" s="493">
        <f t="shared" si="121"/>
        <v>26</v>
      </c>
      <c r="GI23" s="427">
        <f t="shared" si="122"/>
        <v>35663.36219178082</v>
      </c>
      <c r="GJ23" s="185">
        <f t="shared" si="123"/>
        <v>1.0831581670441275</v>
      </c>
      <c r="GK23" s="256">
        <f t="shared" si="182"/>
        <v>1.4650396794010947</v>
      </c>
      <c r="GL23" s="256">
        <f t="shared" si="124"/>
        <v>1.5868696937870059</v>
      </c>
      <c r="GM23" s="256">
        <f t="shared" si="125"/>
        <v>85.70981713301272</v>
      </c>
      <c r="GN23" s="256">
        <f t="shared" si="126"/>
        <v>60.4</v>
      </c>
      <c r="GO23" s="256">
        <f t="shared" si="127"/>
        <v>26.808513698630136</v>
      </c>
      <c r="GP23" s="256">
        <f t="shared" si="183"/>
        <v>85.70981713301272</v>
      </c>
      <c r="GQ23" s="256">
        <f t="shared" si="128"/>
        <v>3.7183408500000001</v>
      </c>
      <c r="GR23" s="427">
        <f t="shared" si="129"/>
        <v>55965.36219178082</v>
      </c>
      <c r="GS23" s="185">
        <f t="shared" si="130"/>
        <v>1.0831581670441275</v>
      </c>
      <c r="GT23" s="256">
        <f t="shared" si="184"/>
        <v>1.079531765193168</v>
      </c>
      <c r="GU23" s="256">
        <f t="shared" si="131"/>
        <v>1.1693036480525432</v>
      </c>
      <c r="GV23" s="256">
        <f t="shared" si="132"/>
        <v>85.70981713301272</v>
      </c>
      <c r="GW23" s="256">
        <f t="shared" si="133"/>
        <v>60.4</v>
      </c>
      <c r="GX23" s="256">
        <f t="shared" si="134"/>
        <v>26.808513698630136</v>
      </c>
      <c r="GY23" s="256">
        <f t="shared" si="135"/>
        <v>85.70981713301272</v>
      </c>
      <c r="GZ23" s="256">
        <f t="shared" si="136"/>
        <v>3.7183408500000001</v>
      </c>
      <c r="HA23" s="427">
        <f t="shared" si="137"/>
        <v>75950.962191780825</v>
      </c>
      <c r="HB23" s="185">
        <f t="shared" si="138"/>
        <v>1.0831581670441275</v>
      </c>
      <c r="HC23" s="256">
        <f t="shared" si="185"/>
        <v>0.21128755922341005</v>
      </c>
      <c r="HD23" s="256">
        <f t="shared" si="139"/>
        <v>0.22885784536765635</v>
      </c>
      <c r="HE23" s="256">
        <f t="shared" si="140"/>
        <v>85.70981713301272</v>
      </c>
      <c r="HF23" s="256">
        <f t="shared" si="141"/>
        <v>60.4</v>
      </c>
      <c r="HG23" s="256">
        <f t="shared" si="142"/>
        <v>26.808513698630136</v>
      </c>
      <c r="HH23" s="256">
        <f t="shared" si="143"/>
        <v>85.70981713301272</v>
      </c>
      <c r="HI23" s="256">
        <f t="shared" si="144"/>
        <v>3.7183408500000001</v>
      </c>
      <c r="HJ23" s="427">
        <f t="shared" si="145"/>
        <v>388056.33698630135</v>
      </c>
      <c r="HK23" s="185">
        <f t="shared" si="146"/>
        <v>1.0831581670441275</v>
      </c>
      <c r="HL23" s="256">
        <f t="shared" si="186"/>
        <v>1.3366722576298127</v>
      </c>
      <c r="HM23" s="256">
        <f t="shared" si="147"/>
        <v>1.4478274725130436</v>
      </c>
      <c r="HN23" s="256">
        <f t="shared" si="148"/>
        <v>85.70981713301272</v>
      </c>
      <c r="HO23" s="256">
        <f t="shared" si="149"/>
        <v>60.4</v>
      </c>
      <c r="HP23" s="256">
        <f t="shared" si="150"/>
        <v>26.808513698630136</v>
      </c>
      <c r="HQ23" s="256">
        <f t="shared" si="151"/>
        <v>85.70981713301272</v>
      </c>
      <c r="HR23" s="256">
        <f t="shared" si="152"/>
        <v>3.7183408500000001</v>
      </c>
      <c r="HS23" s="466">
        <f t="shared" si="153"/>
        <v>61340</v>
      </c>
    </row>
    <row r="24" spans="1:227" s="72" customFormat="1" hidden="1" outlineLevel="1" x14ac:dyDescent="0.3">
      <c r="B24" s="40" t="s">
        <v>230</v>
      </c>
      <c r="C24" s="40" t="s">
        <v>266</v>
      </c>
      <c r="D24" s="117">
        <v>609</v>
      </c>
      <c r="E24" s="123">
        <v>14.3546930351018</v>
      </c>
      <c r="F24" s="120">
        <f t="shared" si="0"/>
        <v>76.856820846564418</v>
      </c>
      <c r="G24" s="125">
        <f t="shared" si="1"/>
        <v>17.309546099999999</v>
      </c>
      <c r="H24" s="125">
        <f>ROUND($I24+$I24*0.2,1)</f>
        <v>53.7</v>
      </c>
      <c r="I24" s="121">
        <f t="shared" si="2"/>
        <v>44.761499999999998</v>
      </c>
      <c r="J24" s="373">
        <f t="shared" si="155"/>
        <v>27.25483561643836</v>
      </c>
      <c r="K24" s="114">
        <v>1.2E-2</v>
      </c>
      <c r="L24" s="168">
        <f t="shared" si="156"/>
        <v>1431.2257140887227</v>
      </c>
      <c r="M24" s="373">
        <f t="shared" si="157"/>
        <v>635.09999999999991</v>
      </c>
      <c r="N24" s="373">
        <f t="shared" si="158"/>
        <v>17.174708569064673</v>
      </c>
      <c r="O24" s="121">
        <v>65.34</v>
      </c>
      <c r="P24" s="116">
        <v>0.14499999999999999</v>
      </c>
      <c r="Q24" s="395">
        <f t="shared" si="3"/>
        <v>0.77478191383226136</v>
      </c>
      <c r="S24" s="189">
        <f t="shared" si="4"/>
        <v>1.1396606865958305</v>
      </c>
      <c r="T24" s="168">
        <f t="shared" si="5"/>
        <v>5.7698486999999998</v>
      </c>
      <c r="U24" s="382">
        <f t="shared" si="6"/>
        <v>76.856820846564418</v>
      </c>
      <c r="V24" s="427">
        <f t="shared" si="159"/>
        <v>19545.773698630139</v>
      </c>
      <c r="W24" s="132"/>
      <c r="X24" s="255"/>
      <c r="Y24" s="255"/>
      <c r="Z24" s="255"/>
      <c r="AA24" s="111"/>
      <c r="AB24" s="111"/>
      <c r="AC24" s="111"/>
      <c r="AD24" s="111"/>
      <c r="AE24" s="111"/>
      <c r="AF24" s="111"/>
      <c r="AG24" s="111"/>
      <c r="AH24" s="460"/>
      <c r="AI24" s="188">
        <f t="shared" si="7"/>
        <v>3.7670293667570247</v>
      </c>
      <c r="AJ24" s="256">
        <f t="shared" si="160"/>
        <v>0.70205400620460812</v>
      </c>
      <c r="AK24" s="256">
        <f t="shared" si="8"/>
        <v>2.644658058422177</v>
      </c>
      <c r="AL24" s="170">
        <f t="shared" si="9"/>
        <v>76.856820846564418</v>
      </c>
      <c r="AM24" s="170">
        <f t="shared" si="10"/>
        <v>17.309546099999999</v>
      </c>
      <c r="AN24" s="170">
        <f t="shared" si="11"/>
        <v>40.333069534923318</v>
      </c>
      <c r="AO24" s="170">
        <f t="shared" si="161"/>
        <v>21</v>
      </c>
      <c r="AP24" s="170">
        <f t="shared" si="162"/>
        <v>30</v>
      </c>
      <c r="AQ24" s="170">
        <f t="shared" si="12"/>
        <v>0</v>
      </c>
      <c r="AR24" s="256">
        <f t="shared" si="13"/>
        <v>24.997513366249844</v>
      </c>
      <c r="AS24" s="256">
        <f t="shared" si="14"/>
        <v>0</v>
      </c>
      <c r="AT24" s="428">
        <f t="shared" si="15"/>
        <v>82086.5</v>
      </c>
      <c r="AU24" s="112"/>
      <c r="AV24" s="256"/>
      <c r="AW24" s="256"/>
      <c r="AX24" s="120"/>
      <c r="AY24" s="120"/>
      <c r="AZ24" s="120"/>
      <c r="BA24" s="120"/>
      <c r="BB24" s="256"/>
      <c r="BC24" s="256"/>
      <c r="BD24" s="256"/>
      <c r="BE24" s="257"/>
      <c r="BF24" s="146">
        <f t="shared" si="16"/>
        <v>1.6912490946437688</v>
      </c>
      <c r="BG24" s="256">
        <f t="shared" si="17"/>
        <v>0.85126687501325393</v>
      </c>
      <c r="BH24" s="256">
        <f t="shared" si="18"/>
        <v>1.439704331666396</v>
      </c>
      <c r="BI24" s="120">
        <f t="shared" si="19"/>
        <v>28.777120391249998</v>
      </c>
      <c r="BJ24" s="120">
        <f t="shared" si="20"/>
        <v>17.309546099999999</v>
      </c>
      <c r="BK24" s="256">
        <v>0</v>
      </c>
      <c r="BL24" s="120">
        <f t="shared" si="21"/>
        <v>20.10662616523258</v>
      </c>
      <c r="BM24" s="120">
        <f t="shared" si="163"/>
        <v>33.593373834767419</v>
      </c>
      <c r="BN24" s="170">
        <f t="shared" si="22"/>
        <v>0</v>
      </c>
      <c r="BO24" s="170">
        <f t="shared" si="23"/>
        <v>7.5988907378999997</v>
      </c>
      <c r="BP24" s="170">
        <f t="shared" si="24"/>
        <v>48.079700455314423</v>
      </c>
      <c r="BQ24" s="390">
        <f t="shared" si="25"/>
        <v>20555.978736747107</v>
      </c>
      <c r="BR24" s="428">
        <f t="shared" si="164"/>
        <v>31656.439530705829</v>
      </c>
      <c r="BS24" s="146">
        <f t="shared" si="26"/>
        <v>4.4112608695500199</v>
      </c>
      <c r="BT24" s="256">
        <f t="shared" si="27"/>
        <v>0.98875793719769034</v>
      </c>
      <c r="BU24" s="256">
        <f t="shared" si="28"/>
        <v>4.3616691978171671</v>
      </c>
      <c r="BV24" s="170">
        <f t="shared" si="29"/>
        <v>76.856820846564418</v>
      </c>
      <c r="BW24" s="170">
        <f t="shared" si="30"/>
        <v>17.309546099999999</v>
      </c>
      <c r="BX24" s="170">
        <f t="shared" si="31"/>
        <v>44.175910577251535</v>
      </c>
      <c r="BY24" s="170">
        <f t="shared" si="165"/>
        <v>822.64265506986101</v>
      </c>
      <c r="BZ24" s="256">
        <f t="shared" si="32"/>
        <v>21.346814376038036</v>
      </c>
      <c r="CA24" s="256">
        <v>0</v>
      </c>
      <c r="CB24" s="466">
        <f t="shared" si="33"/>
        <v>61976.6</v>
      </c>
      <c r="CC24" s="146">
        <f t="shared" si="34"/>
        <v>1.6889213397355427</v>
      </c>
      <c r="CD24" s="256">
        <f t="shared" si="35"/>
        <v>1.191394048719449</v>
      </c>
      <c r="CE24" s="256">
        <f t="shared" si="166"/>
        <v>2.0121708329162042</v>
      </c>
      <c r="CF24" s="120">
        <f t="shared" si="36"/>
        <v>30.695595084000001</v>
      </c>
      <c r="CG24" s="120">
        <f t="shared" si="37"/>
        <v>17.309546099999999</v>
      </c>
      <c r="CH24" s="256">
        <v>0</v>
      </c>
      <c r="CI24" s="120">
        <f t="shared" si="167"/>
        <v>21.447067909581421</v>
      </c>
      <c r="CJ24" s="120">
        <f t="shared" si="168"/>
        <v>32.252932090418582</v>
      </c>
      <c r="CK24" s="170">
        <f t="shared" si="38"/>
        <v>0</v>
      </c>
      <c r="CL24" s="256">
        <f t="shared" si="39"/>
        <v>9.5941044183600006</v>
      </c>
      <c r="CM24" s="256">
        <f t="shared" si="40"/>
        <v>46.161225762564413</v>
      </c>
      <c r="CN24" s="390">
        <f t="shared" si="169"/>
        <v>11259.710652530246</v>
      </c>
      <c r="CO24" s="428">
        <f t="shared" si="170"/>
        <v>22554.535499419551</v>
      </c>
      <c r="CP24" s="146">
        <f t="shared" si="41"/>
        <v>3.7670293667570247</v>
      </c>
      <c r="CQ24" s="256">
        <f t="shared" si="42"/>
        <v>1.1087519418414165</v>
      </c>
      <c r="CR24" s="256">
        <f t="shared" si="43"/>
        <v>4.1767011253654927</v>
      </c>
      <c r="CS24" s="120">
        <f t="shared" si="44"/>
        <v>76.856820846564418</v>
      </c>
      <c r="CT24" s="120">
        <f t="shared" si="45"/>
        <v>17.309546099999999</v>
      </c>
      <c r="CU24" s="256">
        <f t="shared" si="46"/>
        <v>40.333069534923318</v>
      </c>
      <c r="CV24" s="170">
        <f t="shared" si="171"/>
        <v>751.08136936542496</v>
      </c>
      <c r="CW24" s="256">
        <f t="shared" si="47"/>
        <v>24.997513366249844</v>
      </c>
      <c r="CX24" s="256">
        <v>0</v>
      </c>
      <c r="CY24" s="466">
        <f t="shared" si="48"/>
        <v>51976.6</v>
      </c>
      <c r="CZ24" s="146">
        <f t="shared" si="49"/>
        <v>4.4112608695500199</v>
      </c>
      <c r="DA24" s="256">
        <f t="shared" si="50"/>
        <v>1.030318733258565</v>
      </c>
      <c r="DB24" s="256">
        <f t="shared" si="51"/>
        <v>4.5450047111878531</v>
      </c>
      <c r="DC24" s="120">
        <f t="shared" si="52"/>
        <v>76.856820846564418</v>
      </c>
      <c r="DD24" s="120">
        <f t="shared" si="53"/>
        <v>17.309546099999999</v>
      </c>
      <c r="DE24" s="256">
        <f t="shared" si="54"/>
        <v>44.175910577251535</v>
      </c>
      <c r="DF24" s="170">
        <f t="shared" si="172"/>
        <v>822.64265506986101</v>
      </c>
      <c r="DG24" s="256">
        <f t="shared" si="55"/>
        <v>21.346814376038036</v>
      </c>
      <c r="DH24" s="256">
        <v>0</v>
      </c>
      <c r="DI24" s="466">
        <f t="shared" si="173"/>
        <v>59476.6</v>
      </c>
      <c r="DJ24" s="146">
        <f t="shared" si="56"/>
        <v>3.7670293667570247</v>
      </c>
      <c r="DK24" s="256">
        <f t="shared" si="174"/>
        <v>1.2399606722590415</v>
      </c>
      <c r="DL24" s="256">
        <f t="shared" si="57"/>
        <v>4.6709682660235918</v>
      </c>
      <c r="DM24" s="120">
        <f t="shared" si="58"/>
        <v>76.856820846564418</v>
      </c>
      <c r="DN24" s="120">
        <f t="shared" si="59"/>
        <v>17.309546099999999</v>
      </c>
      <c r="DO24" s="256">
        <f t="shared" si="60"/>
        <v>40.333069534923318</v>
      </c>
      <c r="DP24" s="170">
        <f t="shared" si="175"/>
        <v>751.08136936542496</v>
      </c>
      <c r="DQ24" s="256">
        <f t="shared" si="61"/>
        <v>24.997513366249844</v>
      </c>
      <c r="DR24" s="256">
        <v>0</v>
      </c>
      <c r="DS24" s="427">
        <f t="shared" si="62"/>
        <v>46476.6</v>
      </c>
      <c r="DT24" s="176">
        <f t="shared" si="63"/>
        <v>7.5396012339258522</v>
      </c>
      <c r="DU24" s="256">
        <f t="shared" si="64"/>
        <v>0.93436402177884526</v>
      </c>
      <c r="DV24" s="256">
        <f t="shared" si="65"/>
        <v>7.0447321315397033</v>
      </c>
      <c r="DW24" s="120">
        <f t="shared" si="66"/>
        <v>76.856820846564418</v>
      </c>
      <c r="DX24" s="120">
        <f t="shared" si="67"/>
        <v>17.309546099999999</v>
      </c>
      <c r="DY24" s="256">
        <f t="shared" si="68"/>
        <v>51.861592661907984</v>
      </c>
      <c r="DZ24" s="256">
        <f t="shared" si="176"/>
        <v>39</v>
      </c>
      <c r="EA24" s="256">
        <f t="shared" si="177"/>
        <v>56</v>
      </c>
      <c r="EB24" s="170">
        <f t="shared" si="178"/>
        <v>965.76522647873344</v>
      </c>
      <c r="EC24" s="256">
        <f t="shared" si="69"/>
        <v>12.489568615757177</v>
      </c>
      <c r="ED24" s="256">
        <v>0</v>
      </c>
      <c r="EE24" s="427">
        <f t="shared" si="187"/>
        <v>75064</v>
      </c>
      <c r="EF24" s="275">
        <f t="shared" si="70"/>
        <v>1.3804143508835831</v>
      </c>
      <c r="EG24" s="256">
        <f t="shared" si="71"/>
        <v>0.58077854096755122</v>
      </c>
      <c r="EH24" s="256">
        <f t="shared" si="72"/>
        <v>0.80171503263683674</v>
      </c>
      <c r="EI24" s="473">
        <f t="shared" si="73"/>
        <v>19.214205211641104</v>
      </c>
      <c r="EJ24" s="473">
        <f t="shared" si="74"/>
        <v>13.425000000000001</v>
      </c>
      <c r="EK24" s="473">
        <f t="shared" si="75"/>
        <v>53.7</v>
      </c>
      <c r="EL24" s="473">
        <f t="shared" si="76"/>
        <v>13.829835616438359</v>
      </c>
      <c r="EM24" s="473">
        <f t="shared" si="77"/>
        <v>10.573400002910276</v>
      </c>
      <c r="EN24" s="473">
        <f t="shared" si="78"/>
        <v>57.642615634923317</v>
      </c>
      <c r="EO24" s="427">
        <f t="shared" si="79"/>
        <v>24812.648698630139</v>
      </c>
      <c r="EP24" s="261">
        <f t="shared" si="80"/>
        <v>1.3804143508835831</v>
      </c>
      <c r="EQ24" s="256">
        <f t="shared" si="81"/>
        <v>0.74199489785705641</v>
      </c>
      <c r="ER24" s="256">
        <f t="shared" si="82"/>
        <v>1.024260405284279</v>
      </c>
      <c r="ES24" s="473">
        <f t="shared" si="83"/>
        <v>76.856820846564418</v>
      </c>
      <c r="ET24" s="473">
        <f t="shared" si="84"/>
        <v>13.425000000000001</v>
      </c>
      <c r="EU24" s="473">
        <f t="shared" si="85"/>
        <v>53.7</v>
      </c>
      <c r="EV24" s="473">
        <f t="shared" si="86"/>
        <v>13.829835616438359</v>
      </c>
      <c r="EW24" s="473">
        <f t="shared" si="87"/>
        <v>10.573400002910276</v>
      </c>
      <c r="EX24" s="473">
        <f t="shared" si="88"/>
        <v>57.642615634923317</v>
      </c>
      <c r="EY24" s="572">
        <f t="shared" si="179"/>
        <v>19421.5</v>
      </c>
      <c r="EZ24" s="275">
        <f t="shared" si="180"/>
        <v>1.4849819816055299</v>
      </c>
      <c r="FA24" s="256">
        <f t="shared" si="89"/>
        <v>0.77437138795673521</v>
      </c>
      <c r="FB24" s="256">
        <f t="shared" si="90"/>
        <v>1.1499275581866173</v>
      </c>
      <c r="FC24" s="473">
        <f t="shared" si="91"/>
        <v>19.214205211641104</v>
      </c>
      <c r="FD24" s="473">
        <f t="shared" si="92"/>
        <v>13.425000000000001</v>
      </c>
      <c r="FE24" s="473">
        <f t="shared" si="93"/>
        <v>53.7</v>
      </c>
      <c r="FF24" s="473">
        <f t="shared" si="94"/>
        <v>13.829835616438359</v>
      </c>
      <c r="FG24" s="473">
        <f t="shared" si="95"/>
        <v>5.7698486999999998</v>
      </c>
      <c r="FH24" s="473">
        <f t="shared" si="96"/>
        <v>57.642615634923317</v>
      </c>
      <c r="FI24" s="427">
        <f t="shared" si="97"/>
        <v>24812.648698630139</v>
      </c>
      <c r="FJ24" s="276">
        <f t="shared" si="98"/>
        <v>1.1525776483187664</v>
      </c>
      <c r="FK24" s="256">
        <f t="shared" si="99"/>
        <v>4.1601519471768954E-2</v>
      </c>
      <c r="FL24" s="256">
        <f t="shared" si="100"/>
        <v>4.7948981479258829E-2</v>
      </c>
      <c r="FM24" s="483">
        <f t="shared" si="101"/>
        <v>0.92228185015877306</v>
      </c>
      <c r="FN24" s="483">
        <f t="shared" si="102"/>
        <v>1</v>
      </c>
      <c r="FO24" s="483">
        <f t="shared" si="103"/>
        <v>53.7</v>
      </c>
      <c r="FP24" s="483">
        <f t="shared" si="104"/>
        <v>27.25483561643836</v>
      </c>
      <c r="FQ24" s="483">
        <f t="shared" si="181"/>
        <v>200</v>
      </c>
      <c r="FR24" s="483">
        <f t="shared" si="105"/>
        <v>5.7882943370031752</v>
      </c>
      <c r="FS24" s="483">
        <f t="shared" si="106"/>
        <v>75.912376402119975</v>
      </c>
      <c r="FT24" s="484">
        <f t="shared" si="107"/>
        <v>2</v>
      </c>
      <c r="FU24" s="427">
        <f t="shared" si="108"/>
        <v>22258.773698630139</v>
      </c>
      <c r="FV24" s="276">
        <f t="shared" si="109"/>
        <v>1.7639572574386251</v>
      </c>
      <c r="FW24" s="256">
        <f t="shared" si="110"/>
        <v>0.84481505220802977</v>
      </c>
      <c r="FX24" s="256">
        <f t="shared" si="111"/>
        <v>1.490217642535745</v>
      </c>
      <c r="FY24" s="483">
        <f t="shared" si="112"/>
        <v>31.203869263705155</v>
      </c>
      <c r="FZ24" s="483">
        <f t="shared" si="113"/>
        <v>17</v>
      </c>
      <c r="GA24" s="483">
        <f t="shared" si="114"/>
        <v>53.7</v>
      </c>
      <c r="GB24" s="483">
        <f t="shared" si="115"/>
        <v>27.25483561643836</v>
      </c>
      <c r="GC24" s="483">
        <f t="shared" si="116"/>
        <v>100</v>
      </c>
      <c r="GD24" s="483">
        <f t="shared" si="117"/>
        <v>7.7306361143277913</v>
      </c>
      <c r="GE24" s="483">
        <f t="shared" si="118"/>
        <v>45.652951582859266</v>
      </c>
      <c r="GF24" s="484">
        <f t="shared" si="119"/>
        <v>23</v>
      </c>
      <c r="GG24" s="493">
        <f t="shared" si="120"/>
        <v>1</v>
      </c>
      <c r="GH24" s="493">
        <f t="shared" si="121"/>
        <v>24</v>
      </c>
      <c r="GI24" s="427">
        <f t="shared" si="122"/>
        <v>34614.773698630139</v>
      </c>
      <c r="GJ24" s="185">
        <f t="shared" si="123"/>
        <v>1.1396606865958305</v>
      </c>
      <c r="GK24" s="256">
        <f t="shared" si="182"/>
        <v>1.3826445139633556</v>
      </c>
      <c r="GL24" s="256">
        <f t="shared" si="124"/>
        <v>1.5757455961014364</v>
      </c>
      <c r="GM24" s="256">
        <f t="shared" si="125"/>
        <v>76.856820846564418</v>
      </c>
      <c r="GN24" s="256">
        <f t="shared" si="126"/>
        <v>53.7</v>
      </c>
      <c r="GO24" s="256">
        <f t="shared" si="127"/>
        <v>27.25483561643836</v>
      </c>
      <c r="GP24" s="256">
        <f t="shared" si="183"/>
        <v>76.856820846564418</v>
      </c>
      <c r="GQ24" s="256">
        <f t="shared" si="128"/>
        <v>5.7698486999999998</v>
      </c>
      <c r="GR24" s="427">
        <f t="shared" si="129"/>
        <v>51413.773698630139</v>
      </c>
      <c r="GS24" s="185">
        <f t="shared" si="130"/>
        <v>1.1396606865958305</v>
      </c>
      <c r="GT24" s="256">
        <f t="shared" si="184"/>
        <v>0.9608220710178883</v>
      </c>
      <c r="GU24" s="256">
        <f t="shared" si="131"/>
        <v>1.0950111411526744</v>
      </c>
      <c r="GV24" s="256">
        <f t="shared" si="132"/>
        <v>76.856820846564418</v>
      </c>
      <c r="GW24" s="256">
        <f t="shared" si="133"/>
        <v>53.7</v>
      </c>
      <c r="GX24" s="256">
        <f t="shared" si="134"/>
        <v>27.25483561643836</v>
      </c>
      <c r="GY24" s="256">
        <f t="shared" si="135"/>
        <v>76.856820846564418</v>
      </c>
      <c r="GZ24" s="256">
        <f t="shared" si="136"/>
        <v>5.7698486999999998</v>
      </c>
      <c r="HA24" s="427">
        <f t="shared" si="137"/>
        <v>73985.573698630149</v>
      </c>
      <c r="HB24" s="185">
        <f t="shared" si="138"/>
        <v>1.1396606865958305</v>
      </c>
      <c r="HC24" s="256">
        <f t="shared" si="185"/>
        <v>0.18212393903003049</v>
      </c>
      <c r="HD24" s="256">
        <f t="shared" si="139"/>
        <v>0.20755949340050173</v>
      </c>
      <c r="HE24" s="256">
        <f t="shared" si="140"/>
        <v>76.856820846564418</v>
      </c>
      <c r="HF24" s="256">
        <f t="shared" si="141"/>
        <v>53.7</v>
      </c>
      <c r="HG24" s="256">
        <f t="shared" si="142"/>
        <v>27.25483561643836</v>
      </c>
      <c r="HH24" s="256">
        <f t="shared" si="143"/>
        <v>76.856820846564418</v>
      </c>
      <c r="HI24" s="256">
        <f t="shared" si="144"/>
        <v>5.7698486999999998</v>
      </c>
      <c r="HJ24" s="427">
        <f t="shared" si="145"/>
        <v>390321.95616438356</v>
      </c>
      <c r="HK24" s="185">
        <f t="shared" si="146"/>
        <v>1.1396606865958305</v>
      </c>
      <c r="HL24" s="256">
        <f t="shared" si="186"/>
        <v>1.2775087096156783</v>
      </c>
      <c r="HM24" s="256">
        <f t="shared" si="147"/>
        <v>1.4559264531327574</v>
      </c>
      <c r="HN24" s="256">
        <f t="shared" si="148"/>
        <v>76.856820846564418</v>
      </c>
      <c r="HO24" s="256">
        <f t="shared" si="149"/>
        <v>53.7</v>
      </c>
      <c r="HP24" s="256">
        <f t="shared" si="150"/>
        <v>27.25483561643836</v>
      </c>
      <c r="HQ24" s="256">
        <f t="shared" si="151"/>
        <v>76.856820846564418</v>
      </c>
      <c r="HR24" s="256">
        <f t="shared" si="152"/>
        <v>5.7698486999999998</v>
      </c>
      <c r="HS24" s="466">
        <f t="shared" si="153"/>
        <v>55645</v>
      </c>
    </row>
    <row r="25" spans="1:227" s="72" customFormat="1" hidden="1" outlineLevel="1" x14ac:dyDescent="0.3">
      <c r="B25" s="40" t="s">
        <v>230</v>
      </c>
      <c r="C25" s="40" t="s">
        <v>267</v>
      </c>
      <c r="D25" s="117">
        <v>609</v>
      </c>
      <c r="E25" s="123">
        <v>12.028279097033598</v>
      </c>
      <c r="F25" s="120">
        <f t="shared" si="0"/>
        <v>64.400909820405019</v>
      </c>
      <c r="G25" s="125">
        <f t="shared" si="1"/>
        <v>28.826406000000002</v>
      </c>
      <c r="H25" s="125">
        <f>ROUND($I25+$I25*0.1,1)</f>
        <v>49.2</v>
      </c>
      <c r="I25" s="121">
        <f t="shared" si="2"/>
        <v>44.761499999999998</v>
      </c>
      <c r="J25" s="373">
        <f t="shared" si="155"/>
        <v>26.862739726027403</v>
      </c>
      <c r="K25" s="114">
        <v>1.2E-2</v>
      </c>
      <c r="L25" s="168">
        <f t="shared" si="156"/>
        <v>1308.9615817155491</v>
      </c>
      <c r="M25" s="373">
        <f>365*24/2*P25</f>
        <v>1073.0999999999999</v>
      </c>
      <c r="N25" s="373">
        <f t="shared" si="158"/>
        <v>15.707538980586589</v>
      </c>
      <c r="O25" s="121">
        <v>64.400000000000006</v>
      </c>
      <c r="P25" s="116">
        <v>0.245</v>
      </c>
      <c r="Q25" s="395">
        <f t="shared" si="3"/>
        <v>0.55239132365694399</v>
      </c>
      <c r="S25" s="189">
        <f t="shared" si="4"/>
        <v>1.259663272931453</v>
      </c>
      <c r="T25" s="168">
        <f t="shared" si="5"/>
        <v>9.6088020000000007</v>
      </c>
      <c r="U25" s="382">
        <f t="shared" si="6"/>
        <v>64.400909820405019</v>
      </c>
      <c r="V25" s="427">
        <f t="shared" si="159"/>
        <v>19258.038356164383</v>
      </c>
      <c r="W25" s="132"/>
      <c r="X25" s="255"/>
      <c r="Y25" s="255"/>
      <c r="Z25" s="255"/>
      <c r="AA25" s="111"/>
      <c r="AB25" s="111"/>
      <c r="AC25" s="111"/>
      <c r="AD25" s="111"/>
      <c r="AE25" s="111"/>
      <c r="AF25" s="111"/>
      <c r="AG25" s="111"/>
      <c r="AH25" s="460"/>
      <c r="AI25" s="188">
        <f t="shared" si="7"/>
        <v>4.4814288262395197</v>
      </c>
      <c r="AJ25" s="256">
        <f t="shared" si="160"/>
        <v>0.75648588043083531</v>
      </c>
      <c r="AK25" s="256">
        <f t="shared" si="8"/>
        <v>3.3901376312059277</v>
      </c>
      <c r="AL25" s="170">
        <f t="shared" si="9"/>
        <v>64.400909820405019</v>
      </c>
      <c r="AM25" s="170">
        <f t="shared" si="10"/>
        <v>28.826406000000002</v>
      </c>
      <c r="AN25" s="170">
        <f t="shared" si="11"/>
        <v>19.474276365303762</v>
      </c>
      <c r="AO25" s="170">
        <f t="shared" si="161"/>
        <v>10</v>
      </c>
      <c r="AP25" s="170">
        <f t="shared" si="162"/>
        <v>14</v>
      </c>
      <c r="AQ25" s="170">
        <f t="shared" si="12"/>
        <v>0</v>
      </c>
      <c r="AR25" s="256">
        <f t="shared" si="13"/>
        <v>20.803033906182645</v>
      </c>
      <c r="AS25" s="256">
        <f t="shared" si="14"/>
        <v>0</v>
      </c>
      <c r="AT25" s="428">
        <f t="shared" si="15"/>
        <v>70334</v>
      </c>
      <c r="AU25" s="112"/>
      <c r="AV25" s="256"/>
      <c r="AW25" s="256"/>
      <c r="AX25" s="120"/>
      <c r="AY25" s="120"/>
      <c r="AZ25" s="120"/>
      <c r="BA25" s="120"/>
      <c r="BB25" s="256"/>
      <c r="BC25" s="256"/>
      <c r="BD25" s="256"/>
      <c r="BE25" s="257"/>
      <c r="BF25" s="146">
        <f t="shared" si="16"/>
        <v>3.2001904848280187</v>
      </c>
      <c r="BG25" s="256">
        <f t="shared" si="17"/>
        <v>1.0561958144407284</v>
      </c>
      <c r="BH25" s="256">
        <f t="shared" si="18"/>
        <v>3.3800277954883988</v>
      </c>
      <c r="BI25" s="120">
        <f t="shared" si="19"/>
        <v>47.923899975000005</v>
      </c>
      <c r="BJ25" s="120">
        <f t="shared" si="20"/>
        <v>28.826406000000002</v>
      </c>
      <c r="BK25" s="256">
        <v>0</v>
      </c>
      <c r="BL25" s="120">
        <f t="shared" si="21"/>
        <v>36.612151681480263</v>
      </c>
      <c r="BM25" s="120">
        <f t="shared" si="163"/>
        <v>12.58784831851974</v>
      </c>
      <c r="BN25" s="170">
        <f t="shared" si="22"/>
        <v>0</v>
      </c>
      <c r="BO25" s="170">
        <f t="shared" si="23"/>
        <v>12.654792234000002</v>
      </c>
      <c r="BP25" s="170">
        <f t="shared" si="24"/>
        <v>16.477009845405014</v>
      </c>
      <c r="BQ25" s="390">
        <f t="shared" si="25"/>
        <v>29221.379632777138</v>
      </c>
      <c r="BR25" s="428">
        <f t="shared" si="164"/>
        <v>42490.141626591772</v>
      </c>
      <c r="BS25" s="146">
        <f t="shared" si="26"/>
        <v>5.2540219080734198</v>
      </c>
      <c r="BT25" s="256">
        <f t="shared" si="27"/>
        <v>0.96517955267106981</v>
      </c>
      <c r="BU25" s="256">
        <f t="shared" si="28"/>
        <v>5.0710745149583039</v>
      </c>
      <c r="BV25" s="170">
        <f t="shared" si="29"/>
        <v>64.400909820405019</v>
      </c>
      <c r="BW25" s="170">
        <f t="shared" si="30"/>
        <v>28.826406000000002</v>
      </c>
      <c r="BX25" s="170">
        <f t="shared" si="31"/>
        <v>22.694321856324013</v>
      </c>
      <c r="BY25" s="170">
        <f t="shared" si="165"/>
        <v>461.26670439682948</v>
      </c>
      <c r="BZ25" s="256">
        <f t="shared" si="32"/>
        <v>17.743990689713407</v>
      </c>
      <c r="CA25" s="256">
        <v>0</v>
      </c>
      <c r="CB25" s="466">
        <f t="shared" si="33"/>
        <v>58295.6</v>
      </c>
      <c r="CC25" s="146">
        <f t="shared" si="34"/>
        <v>3.186213022099242</v>
      </c>
      <c r="CD25" s="256">
        <f t="shared" si="35"/>
        <v>1.3113399988008223</v>
      </c>
      <c r="CE25" s="256">
        <f t="shared" si="166"/>
        <v>4.1782085805787847</v>
      </c>
      <c r="CF25" s="120">
        <f t="shared" si="36"/>
        <v>51.118826640000009</v>
      </c>
      <c r="CG25" s="120">
        <f t="shared" si="37"/>
        <v>28.826406000000002</v>
      </c>
      <c r="CH25" s="256">
        <v>0</v>
      </c>
      <c r="CI25" s="120">
        <f t="shared" si="167"/>
        <v>39.052961793578952</v>
      </c>
      <c r="CJ25" s="120">
        <f t="shared" si="168"/>
        <v>10.147038206421051</v>
      </c>
      <c r="CK25" s="170">
        <f t="shared" si="38"/>
        <v>0</v>
      </c>
      <c r="CL25" s="256">
        <f t="shared" si="39"/>
        <v>15.977515965600002</v>
      </c>
      <c r="CM25" s="256">
        <f t="shared" si="40"/>
        <v>13.28208318040501</v>
      </c>
      <c r="CN25" s="390">
        <f t="shared" si="169"/>
        <v>20502.80494162895</v>
      </c>
      <c r="CO25" s="428">
        <f t="shared" si="170"/>
        <v>34125.484401697897</v>
      </c>
      <c r="CP25" s="146">
        <f t="shared" si="41"/>
        <v>4.4814288262395197</v>
      </c>
      <c r="CQ25" s="256">
        <f t="shared" si="42"/>
        <v>1.101687895258002</v>
      </c>
      <c r="CR25" s="256">
        <f t="shared" si="43"/>
        <v>4.9371358913283547</v>
      </c>
      <c r="CS25" s="120">
        <f t="shared" si="44"/>
        <v>64.400909820405019</v>
      </c>
      <c r="CT25" s="120">
        <f t="shared" si="45"/>
        <v>28.826406000000002</v>
      </c>
      <c r="CU25" s="256">
        <f t="shared" si="46"/>
        <v>19.474276365303762</v>
      </c>
      <c r="CV25" s="170">
        <f t="shared" si="171"/>
        <v>395.81862531105207</v>
      </c>
      <c r="CW25" s="256">
        <f t="shared" si="47"/>
        <v>20.803033906182645</v>
      </c>
      <c r="CX25" s="256">
        <v>0</v>
      </c>
      <c r="CY25" s="466">
        <f t="shared" si="48"/>
        <v>48295.6</v>
      </c>
      <c r="CZ25" s="146">
        <f t="shared" si="49"/>
        <v>5.2540219080734198</v>
      </c>
      <c r="DA25" s="256">
        <f t="shared" si="50"/>
        <v>1.008425774266996</v>
      </c>
      <c r="DB25" s="256">
        <f t="shared" si="51"/>
        <v>5.2982911106646977</v>
      </c>
      <c r="DC25" s="120">
        <f t="shared" si="52"/>
        <v>64.400909820405019</v>
      </c>
      <c r="DD25" s="120">
        <f t="shared" si="53"/>
        <v>28.826406000000002</v>
      </c>
      <c r="DE25" s="256">
        <f t="shared" si="54"/>
        <v>22.694321856324013</v>
      </c>
      <c r="DF25" s="170">
        <f t="shared" si="172"/>
        <v>461.26670439682948</v>
      </c>
      <c r="DG25" s="256">
        <f t="shared" si="55"/>
        <v>17.743990689713407</v>
      </c>
      <c r="DH25" s="256">
        <v>0</v>
      </c>
      <c r="DI25" s="466">
        <f t="shared" si="173"/>
        <v>55795.6</v>
      </c>
      <c r="DJ25" s="146">
        <f t="shared" si="56"/>
        <v>4.4814288262395197</v>
      </c>
      <c r="DK25" s="256">
        <f t="shared" si="174"/>
        <v>1.2432744935045277</v>
      </c>
      <c r="DL25" s="256">
        <f t="shared" si="57"/>
        <v>5.571646154119529</v>
      </c>
      <c r="DM25" s="120">
        <f t="shared" si="58"/>
        <v>64.400909820405019</v>
      </c>
      <c r="DN25" s="120">
        <f t="shared" si="59"/>
        <v>28.826406000000002</v>
      </c>
      <c r="DO25" s="256">
        <f t="shared" si="60"/>
        <v>19.474276365303762</v>
      </c>
      <c r="DP25" s="170">
        <f t="shared" si="175"/>
        <v>395.81862531105207</v>
      </c>
      <c r="DQ25" s="256">
        <f t="shared" si="61"/>
        <v>20.803033906182645</v>
      </c>
      <c r="DR25" s="256">
        <v>0</v>
      </c>
      <c r="DS25" s="427">
        <f t="shared" si="62"/>
        <v>42795.6</v>
      </c>
      <c r="DT25" s="176">
        <f t="shared" si="63"/>
        <v>8.6707986231167489</v>
      </c>
      <c r="DU25" s="256">
        <f t="shared" si="64"/>
        <v>0.92720801988715151</v>
      </c>
      <c r="DV25" s="256">
        <f t="shared" si="65"/>
        <v>8.0396340221803211</v>
      </c>
      <c r="DW25" s="120">
        <f t="shared" si="66"/>
        <v>64.400909820405019</v>
      </c>
      <c r="DX25" s="120">
        <f t="shared" si="67"/>
        <v>28.826406000000002</v>
      </c>
      <c r="DY25" s="256">
        <f t="shared" si="68"/>
        <v>29.134412838364515</v>
      </c>
      <c r="DZ25" s="256">
        <f t="shared" si="176"/>
        <v>33</v>
      </c>
      <c r="EA25" s="256">
        <f t="shared" si="177"/>
        <v>47</v>
      </c>
      <c r="EB25" s="170">
        <f t="shared" si="178"/>
        <v>592.16286256838441</v>
      </c>
      <c r="EC25" s="256">
        <f t="shared" si="69"/>
        <v>10.751871871623994</v>
      </c>
      <c r="ED25" s="256">
        <v>0</v>
      </c>
      <c r="EE25" s="427">
        <f t="shared" si="187"/>
        <v>68224</v>
      </c>
      <c r="EF25" s="275">
        <f t="shared" si="70"/>
        <v>1.5052556129475869</v>
      </c>
      <c r="EG25" s="411">
        <f t="shared" si="71"/>
        <v>0.49406320005550697</v>
      </c>
      <c r="EH25" s="256">
        <f t="shared" si="72"/>
        <v>0.74369140503439835</v>
      </c>
      <c r="EI25" s="473">
        <f t="shared" si="73"/>
        <v>16.100227455101255</v>
      </c>
      <c r="EJ25" s="473">
        <f t="shared" si="74"/>
        <v>12.3</v>
      </c>
      <c r="EK25" s="473">
        <f t="shared" si="75"/>
        <v>49.2</v>
      </c>
      <c r="EL25" s="473">
        <f t="shared" si="76"/>
        <v>14.562739726027402</v>
      </c>
      <c r="EM25" s="473">
        <f t="shared" si="77"/>
        <v>13.633858863775314</v>
      </c>
      <c r="EN25" s="473">
        <f t="shared" si="78"/>
        <v>48.300682365303764</v>
      </c>
      <c r="EO25" s="427">
        <f t="shared" si="79"/>
        <v>24440.538356164383</v>
      </c>
      <c r="EP25" s="261">
        <f t="shared" si="80"/>
        <v>1.5052556129475869</v>
      </c>
      <c r="EQ25" s="256">
        <f t="shared" si="81"/>
        <v>0.67860911494469678</v>
      </c>
      <c r="ER25" s="256">
        <f t="shared" si="82"/>
        <v>1.0214801792678989</v>
      </c>
      <c r="ES25" s="473">
        <f t="shared" si="83"/>
        <v>64.400909820405019</v>
      </c>
      <c r="ET25" s="473">
        <f t="shared" si="84"/>
        <v>12.3</v>
      </c>
      <c r="EU25" s="473">
        <f t="shared" si="85"/>
        <v>49.2</v>
      </c>
      <c r="EV25" s="473">
        <f t="shared" si="86"/>
        <v>14.562739726027402</v>
      </c>
      <c r="EW25" s="473">
        <f t="shared" si="87"/>
        <v>13.633858863775314</v>
      </c>
      <c r="EX25" s="473">
        <f t="shared" si="88"/>
        <v>48.300682365303764</v>
      </c>
      <c r="EY25" s="572">
        <f t="shared" si="179"/>
        <v>17794</v>
      </c>
      <c r="EZ25" s="275">
        <f t="shared" si="180"/>
        <v>1.6098799159099713</v>
      </c>
      <c r="FA25" s="411">
        <f t="shared" si="89"/>
        <v>0.6587509334073427</v>
      </c>
      <c r="FB25" s="256">
        <f t="shared" si="90"/>
        <v>1.060509897279428</v>
      </c>
      <c r="FC25" s="473">
        <f t="shared" si="91"/>
        <v>16.100227455101255</v>
      </c>
      <c r="FD25" s="473">
        <f t="shared" si="92"/>
        <v>12.3</v>
      </c>
      <c r="FE25" s="473">
        <f t="shared" si="93"/>
        <v>49.2</v>
      </c>
      <c r="FF25" s="473">
        <f t="shared" si="94"/>
        <v>14.562739726027402</v>
      </c>
      <c r="FG25" s="473">
        <f t="shared" si="95"/>
        <v>9.6088020000000007</v>
      </c>
      <c r="FH25" s="473">
        <f t="shared" si="96"/>
        <v>48.300682365303764</v>
      </c>
      <c r="FI25" s="427">
        <f t="shared" si="97"/>
        <v>24440.538356164383</v>
      </c>
      <c r="FJ25" s="276">
        <f t="shared" si="98"/>
        <v>1.2756758723124368</v>
      </c>
      <c r="FK25" s="256">
        <f t="shared" si="99"/>
        <v>4.2282399722218651E-2</v>
      </c>
      <c r="FL25" s="256">
        <f t="shared" si="100"/>
        <v>5.3938637149104414E-2</v>
      </c>
      <c r="FM25" s="483">
        <f t="shared" si="101"/>
        <v>0.77281091784486022</v>
      </c>
      <c r="FN25" s="483">
        <f t="shared" si="102"/>
        <v>1</v>
      </c>
      <c r="FO25" s="483">
        <f t="shared" si="103"/>
        <v>49.2</v>
      </c>
      <c r="FP25" s="483">
        <f t="shared" si="104"/>
        <v>26.862739726027403</v>
      </c>
      <c r="FQ25" s="483">
        <f t="shared" si="181"/>
        <v>200</v>
      </c>
      <c r="FR25" s="483">
        <f t="shared" si="105"/>
        <v>9.6242582183568981</v>
      </c>
      <c r="FS25" s="483">
        <f t="shared" si="106"/>
        <v>63.456465375960576</v>
      </c>
      <c r="FT25" s="484">
        <f t="shared" si="107"/>
        <v>2</v>
      </c>
      <c r="FU25" s="427">
        <f t="shared" si="108"/>
        <v>21971.038356164383</v>
      </c>
      <c r="FV25" s="276">
        <f t="shared" si="109"/>
        <v>1.881883706916724</v>
      </c>
      <c r="FW25" s="256">
        <f t="shared" si="110"/>
        <v>0.76536725033518804</v>
      </c>
      <c r="FX25" s="256">
        <f t="shared" si="111"/>
        <v>1.4403321582134441</v>
      </c>
      <c r="FY25" s="483">
        <f t="shared" si="112"/>
        <v>26.146769387084436</v>
      </c>
      <c r="FZ25" s="483">
        <f t="shared" si="113"/>
        <v>14</v>
      </c>
      <c r="GA25" s="483">
        <f t="shared" si="114"/>
        <v>49.2</v>
      </c>
      <c r="GB25" s="483">
        <f t="shared" si="115"/>
        <v>26.862739726027403</v>
      </c>
      <c r="GC25" s="483">
        <f t="shared" si="116"/>
        <v>100</v>
      </c>
      <c r="GD25" s="483">
        <f t="shared" si="117"/>
        <v>11.285220302815741</v>
      </c>
      <c r="GE25" s="483">
        <f t="shared" si="118"/>
        <v>38.254140433320579</v>
      </c>
      <c r="GF25" s="484">
        <f t="shared" si="119"/>
        <v>19</v>
      </c>
      <c r="GG25" s="493">
        <f t="shared" si="120"/>
        <v>1</v>
      </c>
      <c r="GH25" s="493">
        <f t="shared" si="121"/>
        <v>20</v>
      </c>
      <c r="GI25" s="427">
        <f t="shared" si="122"/>
        <v>31972.038356164383</v>
      </c>
      <c r="GJ25" s="185">
        <f t="shared" si="123"/>
        <v>1.259663272931453</v>
      </c>
      <c r="GK25" s="256">
        <f t="shared" si="182"/>
        <v>1.1356809737602891</v>
      </c>
      <c r="GL25" s="256">
        <f t="shared" si="124"/>
        <v>1.4305756124128652</v>
      </c>
      <c r="GM25" s="256">
        <f t="shared" si="125"/>
        <v>64.400909820405019</v>
      </c>
      <c r="GN25" s="256">
        <f t="shared" si="126"/>
        <v>49.2</v>
      </c>
      <c r="GO25" s="256">
        <f t="shared" si="127"/>
        <v>26.862739726027403</v>
      </c>
      <c r="GP25" s="256">
        <f t="shared" si="183"/>
        <v>64.400909820405019</v>
      </c>
      <c r="GQ25" s="256">
        <f t="shared" si="128"/>
        <v>9.6088020000000007</v>
      </c>
      <c r="GR25" s="427">
        <f t="shared" si="129"/>
        <v>48246.038356164383</v>
      </c>
      <c r="GS25" s="185">
        <f t="shared" si="130"/>
        <v>1.259663272931453</v>
      </c>
      <c r="GT25" s="256">
        <f t="shared" si="184"/>
        <v>0.75518199835875988</v>
      </c>
      <c r="GU25" s="256">
        <f t="shared" si="131"/>
        <v>0.95127502771151062</v>
      </c>
      <c r="GV25" s="256">
        <f t="shared" si="132"/>
        <v>64.400909820405019</v>
      </c>
      <c r="GW25" s="256">
        <f t="shared" si="133"/>
        <v>49.2</v>
      </c>
      <c r="GX25" s="256">
        <f t="shared" si="134"/>
        <v>26.862739726027403</v>
      </c>
      <c r="GY25" s="256">
        <f t="shared" si="135"/>
        <v>64.400909820405019</v>
      </c>
      <c r="GZ25" s="256">
        <f t="shared" si="136"/>
        <v>9.6088020000000007</v>
      </c>
      <c r="HA25" s="427">
        <f t="shared" si="137"/>
        <v>72554.838356164386</v>
      </c>
      <c r="HB25" s="185">
        <f t="shared" si="138"/>
        <v>1.259663272931453</v>
      </c>
      <c r="HC25" s="256">
        <f t="shared" si="185"/>
        <v>0.14234489370758208</v>
      </c>
      <c r="HD25" s="256">
        <f t="shared" si="139"/>
        <v>0.17930663469277264</v>
      </c>
      <c r="HE25" s="256">
        <f t="shared" si="140"/>
        <v>64.400909820405019</v>
      </c>
      <c r="HF25" s="256">
        <f t="shared" si="141"/>
        <v>49.2</v>
      </c>
      <c r="HG25" s="256">
        <f t="shared" si="142"/>
        <v>26.862739726027403</v>
      </c>
      <c r="HH25" s="256">
        <f t="shared" si="143"/>
        <v>64.400909820405019</v>
      </c>
      <c r="HI25" s="256">
        <f t="shared" si="144"/>
        <v>9.6088020000000007</v>
      </c>
      <c r="HJ25" s="427">
        <f t="shared" si="145"/>
        <v>384924.99726027402</v>
      </c>
      <c r="HK25" s="185">
        <f t="shared" si="146"/>
        <v>1.259663272931453</v>
      </c>
      <c r="HL25" s="256">
        <f t="shared" si="186"/>
        <v>1.0573544542725786</v>
      </c>
      <c r="HM25" s="256">
        <f t="shared" si="147"/>
        <v>1.3319105725176466</v>
      </c>
      <c r="HN25" s="256">
        <f t="shared" si="148"/>
        <v>64.400909820405019</v>
      </c>
      <c r="HO25" s="256">
        <f t="shared" si="149"/>
        <v>49.2</v>
      </c>
      <c r="HP25" s="256">
        <f t="shared" si="150"/>
        <v>26.862739726027403</v>
      </c>
      <c r="HQ25" s="256">
        <f t="shared" si="151"/>
        <v>64.400909820405019</v>
      </c>
      <c r="HR25" s="256">
        <f t="shared" si="152"/>
        <v>9.6088020000000007</v>
      </c>
      <c r="HS25" s="466">
        <f t="shared" si="153"/>
        <v>51820</v>
      </c>
    </row>
    <row r="26" spans="1:227" s="109" customFormat="1" collapsed="1" x14ac:dyDescent="0.3">
      <c r="A26" s="109" t="s">
        <v>368</v>
      </c>
      <c r="B26" s="105" t="s">
        <v>17</v>
      </c>
      <c r="C26" s="105" t="s">
        <v>288</v>
      </c>
      <c r="D26" s="128">
        <v>609</v>
      </c>
      <c r="E26" s="284">
        <v>16.7</v>
      </c>
      <c r="F26" s="127">
        <f t="shared" si="0"/>
        <v>89.413887499999987</v>
      </c>
      <c r="G26" s="130">
        <f t="shared" si="1"/>
        <v>10.413900000000002</v>
      </c>
      <c r="H26" s="169">
        <f>I26</f>
        <v>44.761499999999998</v>
      </c>
      <c r="I26" s="130">
        <f t="shared" si="2"/>
        <v>44.761499999999998</v>
      </c>
      <c r="J26" s="130">
        <f t="shared" si="155"/>
        <v>25.027397260273975</v>
      </c>
      <c r="K26" s="131">
        <v>1.2E-2</v>
      </c>
      <c r="L26" s="169">
        <f t="shared" si="156"/>
        <v>1997.5623582766436</v>
      </c>
      <c r="M26" s="375">
        <f t="shared" si="157"/>
        <v>416.1</v>
      </c>
      <c r="N26" s="375">
        <f t="shared" si="158"/>
        <v>23.970748299319727</v>
      </c>
      <c r="O26" s="130">
        <v>60</v>
      </c>
      <c r="P26" s="131">
        <v>9.5000000000000001E-2</v>
      </c>
      <c r="Q26" s="397">
        <f t="shared" si="3"/>
        <v>0.88353151516871475</v>
      </c>
      <c r="S26" s="285">
        <f t="shared" si="4"/>
        <v>1.0747438874470701</v>
      </c>
      <c r="T26" s="383">
        <f t="shared" si="5"/>
        <v>3.4713000000000007</v>
      </c>
      <c r="U26" s="384">
        <f t="shared" si="6"/>
        <v>89.413887499999987</v>
      </c>
      <c r="V26" s="436">
        <f t="shared" si="159"/>
        <v>18742.458561643834</v>
      </c>
      <c r="W26" s="192"/>
      <c r="X26" s="286"/>
      <c r="Y26" s="286"/>
      <c r="Z26" s="286"/>
      <c r="AA26" s="69"/>
      <c r="AB26" s="69"/>
      <c r="AC26" s="69"/>
      <c r="AD26" s="69"/>
      <c r="AE26" s="69"/>
      <c r="AF26" s="69"/>
      <c r="AG26" s="69"/>
      <c r="AH26" s="462"/>
      <c r="AI26" s="187">
        <f t="shared" si="7"/>
        <v>3.4212309639621092</v>
      </c>
      <c r="AJ26" s="287">
        <f t="shared" si="160"/>
        <v>0.83111134621974714</v>
      </c>
      <c r="AK26" s="287">
        <f t="shared" si="8"/>
        <v>2.8434238721872318</v>
      </c>
      <c r="AL26" s="173">
        <f t="shared" si="9"/>
        <v>89.413887499999987</v>
      </c>
      <c r="AM26" s="173">
        <f t="shared" si="10"/>
        <v>10.413900000000002</v>
      </c>
      <c r="AN26" s="173">
        <f t="shared" si="11"/>
        <v>56.646515624999992</v>
      </c>
      <c r="AO26" s="173">
        <f t="shared" si="161"/>
        <v>29</v>
      </c>
      <c r="AP26" s="173">
        <f t="shared" si="162"/>
        <v>42</v>
      </c>
      <c r="AQ26" s="173">
        <f t="shared" si="12"/>
        <v>0</v>
      </c>
      <c r="AR26" s="287">
        <f t="shared" si="13"/>
        <v>29.178909156249993</v>
      </c>
      <c r="AS26" s="287">
        <f t="shared" si="14"/>
        <v>0</v>
      </c>
      <c r="AT26" s="430">
        <f t="shared" si="15"/>
        <v>76651.917499999996</v>
      </c>
      <c r="AU26" s="113"/>
      <c r="AV26" s="287"/>
      <c r="AW26" s="287"/>
      <c r="AX26" s="172"/>
      <c r="AY26" s="172"/>
      <c r="AZ26" s="172"/>
      <c r="BA26" s="172"/>
      <c r="BB26" s="287"/>
      <c r="BC26" s="287"/>
      <c r="BD26" s="287"/>
      <c r="BE26" s="288"/>
      <c r="BF26" s="148">
        <f t="shared" si="16"/>
        <v>1.3020028358714573</v>
      </c>
      <c r="BG26" s="287">
        <f t="shared" si="17"/>
        <v>0.68858255650593125</v>
      </c>
      <c r="BH26" s="287">
        <f t="shared" si="18"/>
        <v>0.89653644130234045</v>
      </c>
      <c r="BI26" s="172">
        <f t="shared" si="19"/>
        <v>17.313108750000005</v>
      </c>
      <c r="BJ26" s="172">
        <f t="shared" si="20"/>
        <v>10.413900000000002</v>
      </c>
      <c r="BK26" s="287">
        <v>0</v>
      </c>
      <c r="BL26" s="172">
        <f t="shared" si="21"/>
        <v>8.6671180392769003</v>
      </c>
      <c r="BM26" s="172">
        <f t="shared" si="163"/>
        <v>36.094381960723098</v>
      </c>
      <c r="BN26" s="173">
        <f t="shared" si="22"/>
        <v>0</v>
      </c>
      <c r="BO26" s="173">
        <f t="shared" si="23"/>
        <v>4.5717021000000013</v>
      </c>
      <c r="BP26" s="173">
        <f t="shared" si="24"/>
        <v>72.100778749999989</v>
      </c>
      <c r="BQ26" s="392">
        <f t="shared" si="25"/>
        <v>14550.236970620372</v>
      </c>
      <c r="BR26" s="430">
        <f t="shared" si="164"/>
        <v>23545.044086315524</v>
      </c>
      <c r="BS26" s="148">
        <f t="shared" si="26"/>
        <v>4.0040426164236891</v>
      </c>
      <c r="BT26" s="287">
        <f t="shared" si="27"/>
        <v>1.2430907089991023</v>
      </c>
      <c r="BU26" s="287">
        <f t="shared" si="28"/>
        <v>4.9773881749127442</v>
      </c>
      <c r="BV26" s="173">
        <f t="shared" si="29"/>
        <v>89.413887499999987</v>
      </c>
      <c r="BW26" s="173">
        <f t="shared" si="30"/>
        <v>10.413900000000002</v>
      </c>
      <c r="BX26" s="173">
        <f t="shared" si="31"/>
        <v>61.11721</v>
      </c>
      <c r="BY26" s="173">
        <f t="shared" si="165"/>
        <v>1365.3968253968253</v>
      </c>
      <c r="BZ26" s="287">
        <f t="shared" si="32"/>
        <v>24.931749499999995</v>
      </c>
      <c r="CA26" s="287">
        <v>0</v>
      </c>
      <c r="CB26" s="468">
        <f t="shared" si="33"/>
        <v>54664.906999999999</v>
      </c>
      <c r="CC26" s="148">
        <f t="shared" si="34"/>
        <v>1.3012193074180609</v>
      </c>
      <c r="CD26" s="287">
        <f t="shared" si="35"/>
        <v>1.1603743093760535</v>
      </c>
      <c r="CE26" s="287">
        <f t="shared" si="166"/>
        <v>1.5099014551920191</v>
      </c>
      <c r="CF26" s="172">
        <f t="shared" si="36"/>
        <v>18.467316000000004</v>
      </c>
      <c r="CG26" s="172">
        <f t="shared" si="37"/>
        <v>10.413900000000002</v>
      </c>
      <c r="CH26" s="287">
        <v>0</v>
      </c>
      <c r="CI26" s="172">
        <f t="shared" si="167"/>
        <v>9.2449259085620277</v>
      </c>
      <c r="CJ26" s="172">
        <f t="shared" si="168"/>
        <v>35.516574091437974</v>
      </c>
      <c r="CK26" s="173">
        <f t="shared" si="38"/>
        <v>0</v>
      </c>
      <c r="CL26" s="287">
        <f t="shared" si="39"/>
        <v>5.7720776400000009</v>
      </c>
      <c r="CM26" s="287">
        <f t="shared" si="40"/>
        <v>70.946571499999976</v>
      </c>
      <c r="CN26" s="392">
        <f t="shared" si="169"/>
        <v>4853.5861019950644</v>
      </c>
      <c r="CO26" s="430">
        <f t="shared" si="170"/>
        <v>13932.175358736558</v>
      </c>
      <c r="CP26" s="148">
        <f t="shared" si="41"/>
        <v>3.4212309639621092</v>
      </c>
      <c r="CQ26" s="287">
        <f t="shared" si="42"/>
        <v>1.4263161533897293</v>
      </c>
      <c r="CR26" s="287">
        <f t="shared" si="43"/>
        <v>4.879756988376271</v>
      </c>
      <c r="CS26" s="172">
        <f t="shared" si="44"/>
        <v>89.413887499999987</v>
      </c>
      <c r="CT26" s="172">
        <f t="shared" si="45"/>
        <v>10.413900000000002</v>
      </c>
      <c r="CU26" s="287">
        <f t="shared" si="46"/>
        <v>56.646515624999992</v>
      </c>
      <c r="CV26" s="173">
        <f t="shared" si="171"/>
        <v>1265.518707482993</v>
      </c>
      <c r="CW26" s="287">
        <f t="shared" si="47"/>
        <v>29.178909156249993</v>
      </c>
      <c r="CX26" s="287">
        <v>0</v>
      </c>
      <c r="CY26" s="468">
        <f t="shared" si="48"/>
        <v>44664.906999999999</v>
      </c>
      <c r="CZ26" s="148">
        <f t="shared" si="49"/>
        <v>4.0040426164236891</v>
      </c>
      <c r="DA26" s="287">
        <f t="shared" si="50"/>
        <v>1.3026657557349808</v>
      </c>
      <c r="DB26" s="287">
        <f t="shared" si="51"/>
        <v>5.2159292009186347</v>
      </c>
      <c r="DC26" s="172">
        <f t="shared" si="52"/>
        <v>89.413887499999987</v>
      </c>
      <c r="DD26" s="172">
        <f t="shared" si="53"/>
        <v>10.413900000000002</v>
      </c>
      <c r="DE26" s="287">
        <f t="shared" si="54"/>
        <v>61.11721</v>
      </c>
      <c r="DF26" s="173">
        <f t="shared" si="172"/>
        <v>1365.3968253968253</v>
      </c>
      <c r="DG26" s="287">
        <f t="shared" si="55"/>
        <v>24.931749499999995</v>
      </c>
      <c r="DH26" s="287">
        <v>0</v>
      </c>
      <c r="DI26" s="468">
        <f t="shared" si="173"/>
        <v>52164.906999999999</v>
      </c>
      <c r="DJ26" s="148">
        <f t="shared" si="56"/>
        <v>3.4212309639621092</v>
      </c>
      <c r="DK26" s="287">
        <f t="shared" si="174"/>
        <v>1.6266163569276444</v>
      </c>
      <c r="DL26" s="287">
        <f t="shared" si="57"/>
        <v>5.5650302468080994</v>
      </c>
      <c r="DM26" s="172">
        <f t="shared" si="58"/>
        <v>89.413887499999987</v>
      </c>
      <c r="DN26" s="172">
        <f t="shared" si="59"/>
        <v>10.413900000000002</v>
      </c>
      <c r="DO26" s="287">
        <f t="shared" si="60"/>
        <v>56.646515624999992</v>
      </c>
      <c r="DP26" s="173">
        <f t="shared" si="175"/>
        <v>1265.518707482993</v>
      </c>
      <c r="DQ26" s="287">
        <f t="shared" si="61"/>
        <v>29.178909156249993</v>
      </c>
      <c r="DR26" s="287">
        <v>0</v>
      </c>
      <c r="DS26" s="436">
        <f t="shared" si="62"/>
        <v>39164.906999999999</v>
      </c>
      <c r="DT26" s="289">
        <f t="shared" si="63"/>
        <v>6.9635930518772726</v>
      </c>
      <c r="DU26" s="287">
        <f t="shared" si="64"/>
        <v>1.0785578799197235</v>
      </c>
      <c r="DV26" s="287">
        <f t="shared" si="65"/>
        <v>7.5106381586564686</v>
      </c>
      <c r="DW26" s="172">
        <f t="shared" si="66"/>
        <v>89.413887499999987</v>
      </c>
      <c r="DX26" s="172">
        <f t="shared" si="67"/>
        <v>10.413900000000002</v>
      </c>
      <c r="DY26" s="287">
        <f t="shared" si="68"/>
        <v>70.058598749999987</v>
      </c>
      <c r="DZ26" s="287">
        <f t="shared" si="176"/>
        <v>46</v>
      </c>
      <c r="EA26" s="287">
        <f t="shared" si="177"/>
        <v>66</v>
      </c>
      <c r="EB26" s="173">
        <f t="shared" si="178"/>
        <v>1565.1530612244894</v>
      </c>
      <c r="EC26" s="287">
        <f t="shared" si="69"/>
        <v>14.335672224999998</v>
      </c>
      <c r="ED26" s="287">
        <v>0</v>
      </c>
      <c r="EE26" s="436">
        <f t="shared" si="187"/>
        <v>72828.28</v>
      </c>
      <c r="EF26" s="290">
        <f t="shared" si="70"/>
        <v>1.3114513645672949</v>
      </c>
      <c r="EG26" s="287">
        <f t="shared" si="71"/>
        <v>0.70318299906574422</v>
      </c>
      <c r="EH26" s="287">
        <f t="shared" si="72"/>
        <v>0.92219030366529309</v>
      </c>
      <c r="EI26" s="475">
        <f t="shared" si="73"/>
        <v>22.353471874999997</v>
      </c>
      <c r="EJ26" s="475">
        <f t="shared" si="74"/>
        <v>11.190375</v>
      </c>
      <c r="EK26" s="475">
        <f t="shared" si="75"/>
        <v>44.761499999999998</v>
      </c>
      <c r="EL26" s="475">
        <f t="shared" si="76"/>
        <v>13.837022260273976</v>
      </c>
      <c r="EM26" s="475">
        <f t="shared" si="77"/>
        <v>9.0596679687500004</v>
      </c>
      <c r="EN26" s="475">
        <f t="shared" si="78"/>
        <v>67.06041562499999</v>
      </c>
      <c r="EO26" s="436">
        <f t="shared" si="79"/>
        <v>23841.736686643835</v>
      </c>
      <c r="EP26" s="291">
        <f t="shared" si="80"/>
        <v>1.3114513645672949</v>
      </c>
      <c r="EQ26" s="287">
        <f t="shared" si="81"/>
        <v>1.0356026050973379</v>
      </c>
      <c r="ER26" s="287">
        <f t="shared" si="82"/>
        <v>1.3581424496043493</v>
      </c>
      <c r="ES26" s="475">
        <f t="shared" si="83"/>
        <v>89.413887499999987</v>
      </c>
      <c r="ET26" s="475">
        <f t="shared" si="84"/>
        <v>11.190375</v>
      </c>
      <c r="EU26" s="475">
        <f t="shared" si="85"/>
        <v>44.761499999999998</v>
      </c>
      <c r="EV26" s="475">
        <f t="shared" si="86"/>
        <v>13.837022260273976</v>
      </c>
      <c r="EW26" s="475">
        <f t="shared" si="87"/>
        <v>9.0596679687500004</v>
      </c>
      <c r="EX26" s="475">
        <f t="shared" si="88"/>
        <v>67.06041562499999</v>
      </c>
      <c r="EY26" s="574">
        <f t="shared" si="179"/>
        <v>16188.742499999998</v>
      </c>
      <c r="EZ26" s="413"/>
      <c r="FA26" s="285"/>
      <c r="FB26" s="285"/>
      <c r="FC26" s="413"/>
      <c r="FD26" s="413"/>
      <c r="FE26" s="413"/>
      <c r="FF26" s="413"/>
      <c r="FG26" s="413"/>
      <c r="FH26" s="413"/>
      <c r="FI26" s="591"/>
      <c r="FJ26" s="292">
        <f t="shared" si="98"/>
        <v>1.0855306300539764</v>
      </c>
      <c r="FK26" s="287">
        <f t="shared" si="99"/>
        <v>4.3018661605046186E-2</v>
      </c>
      <c r="FL26" s="287">
        <f t="shared" si="100"/>
        <v>4.6698074836204591E-2</v>
      </c>
      <c r="FM26" s="487">
        <f t="shared" si="101"/>
        <v>1.0729666499999999</v>
      </c>
      <c r="FN26" s="487">
        <f t="shared" si="102"/>
        <v>1</v>
      </c>
      <c r="FO26" s="487">
        <f t="shared" si="103"/>
        <v>44.761499999999998</v>
      </c>
      <c r="FP26" s="487">
        <f t="shared" si="104"/>
        <v>25.027397260273975</v>
      </c>
      <c r="FQ26" s="487">
        <f t="shared" si="181"/>
        <v>200</v>
      </c>
      <c r="FR26" s="487">
        <f t="shared" si="105"/>
        <v>3.4927593330000009</v>
      </c>
      <c r="FS26" s="487">
        <f t="shared" si="106"/>
        <v>88.469443055555544</v>
      </c>
      <c r="FT26" s="488">
        <f t="shared" si="107"/>
        <v>2</v>
      </c>
      <c r="FU26" s="436">
        <f t="shared" si="108"/>
        <v>21455.458561643834</v>
      </c>
      <c r="FV26" s="292">
        <f t="shared" si="109"/>
        <v>1.687904093093358</v>
      </c>
      <c r="FW26" s="287">
        <f t="shared" si="110"/>
        <v>0.95366737297028847</v>
      </c>
      <c r="FX26" s="287">
        <f t="shared" si="111"/>
        <v>1.60969906228614</v>
      </c>
      <c r="FY26" s="487">
        <f t="shared" si="112"/>
        <v>36.302038324999998</v>
      </c>
      <c r="FZ26" s="487">
        <f t="shared" si="113"/>
        <v>19</v>
      </c>
      <c r="GA26" s="487">
        <f t="shared" si="114"/>
        <v>44.761499999999998</v>
      </c>
      <c r="GB26" s="487">
        <f t="shared" si="115"/>
        <v>25.027397260273975</v>
      </c>
      <c r="GC26" s="487">
        <f t="shared" si="116"/>
        <v>100</v>
      </c>
      <c r="GD26" s="487">
        <f t="shared" si="117"/>
        <v>6.0311956866599985</v>
      </c>
      <c r="GE26" s="487">
        <f t="shared" si="118"/>
        <v>53.111849174999989</v>
      </c>
      <c r="GF26" s="488">
        <f t="shared" si="119"/>
        <v>26</v>
      </c>
      <c r="GG26" s="495">
        <f t="shared" si="120"/>
        <v>1</v>
      </c>
      <c r="GH26" s="495">
        <f t="shared" si="121"/>
        <v>27</v>
      </c>
      <c r="GI26" s="436">
        <f t="shared" si="122"/>
        <v>35381.458561643834</v>
      </c>
      <c r="GJ26" s="186">
        <f t="shared" si="123"/>
        <v>1.0747438874470701</v>
      </c>
      <c r="GK26" s="287">
        <f t="shared" si="182"/>
        <v>1.9145229420337588</v>
      </c>
      <c r="GL26" s="287">
        <f t="shared" si="124"/>
        <v>2.0576218293279633</v>
      </c>
      <c r="GM26" s="287">
        <f t="shared" si="125"/>
        <v>89.413887499999987</v>
      </c>
      <c r="GN26" s="287">
        <f t="shared" si="126"/>
        <v>44.761499999999998</v>
      </c>
      <c r="GO26" s="287">
        <f t="shared" si="127"/>
        <v>25.027397260273975</v>
      </c>
      <c r="GP26" s="287">
        <f t="shared" si="183"/>
        <v>89.413887499999987</v>
      </c>
      <c r="GQ26" s="287">
        <f t="shared" si="128"/>
        <v>3.4713000000000007</v>
      </c>
      <c r="GR26" s="436">
        <f t="shared" si="129"/>
        <v>44889.818561643835</v>
      </c>
      <c r="GS26" s="186">
        <f t="shared" si="130"/>
        <v>1.0747438874470701</v>
      </c>
      <c r="GT26" s="287">
        <f t="shared" si="184"/>
        <v>1.2119631862992706</v>
      </c>
      <c r="GU26" s="287">
        <f t="shared" si="131"/>
        <v>1.3025500262860157</v>
      </c>
      <c r="GV26" s="287">
        <f t="shared" si="132"/>
        <v>89.413887499999987</v>
      </c>
      <c r="GW26" s="287">
        <f t="shared" si="133"/>
        <v>44.761499999999998</v>
      </c>
      <c r="GX26" s="287">
        <f t="shared" si="134"/>
        <v>25.027397260273975</v>
      </c>
      <c r="GY26" s="287">
        <f t="shared" si="135"/>
        <v>89.413887499999987</v>
      </c>
      <c r="GZ26" s="287">
        <f t="shared" si="136"/>
        <v>3.4713000000000007</v>
      </c>
      <c r="HA26" s="436">
        <f t="shared" si="137"/>
        <v>70911.879561643829</v>
      </c>
      <c r="HB26" s="186">
        <f t="shared" si="138"/>
        <v>1.0747438874470701</v>
      </c>
      <c r="HC26" s="287">
        <f t="shared" si="185"/>
        <v>0.23538450140929665</v>
      </c>
      <c r="HD26" s="287">
        <f t="shared" si="139"/>
        <v>0.25297805408941781</v>
      </c>
      <c r="HE26" s="287">
        <f t="shared" si="140"/>
        <v>89.413887499999987</v>
      </c>
      <c r="HF26" s="287">
        <f t="shared" si="141"/>
        <v>44.761499999999998</v>
      </c>
      <c r="HG26" s="287">
        <f t="shared" si="142"/>
        <v>25.027397260273975</v>
      </c>
      <c r="HH26" s="287">
        <f t="shared" si="143"/>
        <v>89.413887499999987</v>
      </c>
      <c r="HI26" s="287">
        <f t="shared" si="144"/>
        <v>3.4713000000000007</v>
      </c>
      <c r="HJ26" s="436">
        <f t="shared" si="145"/>
        <v>365115.74460273975</v>
      </c>
      <c r="HK26" s="186">
        <f t="shared" si="146"/>
        <v>1.0747438874470701</v>
      </c>
      <c r="HL26" s="287">
        <f t="shared" si="186"/>
        <v>1.7887088809927305</v>
      </c>
      <c r="HM26" s="287">
        <f t="shared" si="147"/>
        <v>1.9224039362692258</v>
      </c>
      <c r="HN26" s="287">
        <f t="shared" si="148"/>
        <v>89.413887499999987</v>
      </c>
      <c r="HO26" s="287">
        <f t="shared" si="149"/>
        <v>44.761499999999998</v>
      </c>
      <c r="HP26" s="287">
        <f t="shared" si="150"/>
        <v>25.027397260273975</v>
      </c>
      <c r="HQ26" s="287">
        <f t="shared" si="151"/>
        <v>89.413887499999987</v>
      </c>
      <c r="HR26" s="287">
        <f t="shared" si="152"/>
        <v>3.4713000000000007</v>
      </c>
      <c r="HS26" s="468">
        <f t="shared" si="153"/>
        <v>48047.274999999994</v>
      </c>
    </row>
    <row r="27" spans="1:227" s="72" customFormat="1" hidden="1" outlineLevel="1" x14ac:dyDescent="0.3">
      <c r="B27" s="40" t="s">
        <v>231</v>
      </c>
      <c r="C27" s="40" t="s">
        <v>143</v>
      </c>
      <c r="D27" s="117">
        <v>500</v>
      </c>
      <c r="E27" s="118">
        <v>23.64</v>
      </c>
      <c r="F27" s="125">
        <f t="shared" si="0"/>
        <v>103.91749999999999</v>
      </c>
      <c r="G27" s="125">
        <f t="shared" si="1"/>
        <v>7.2847499999999998</v>
      </c>
      <c r="H27" s="168">
        <f t="shared" ref="H27:H90" si="188">I27</f>
        <v>52.5</v>
      </c>
      <c r="I27" s="121">
        <f t="shared" ref="I27:I38" si="189">$J$4*$P$10*$D27/1000</f>
        <v>52.5</v>
      </c>
      <c r="J27" s="373">
        <f t="shared" si="155"/>
        <v>15.11986301369863</v>
      </c>
      <c r="K27" s="114">
        <v>0.2</v>
      </c>
      <c r="L27" s="168">
        <f t="shared" si="156"/>
        <v>1979.3809523809523</v>
      </c>
      <c r="M27" s="373">
        <f t="shared" si="157"/>
        <v>481.8</v>
      </c>
      <c r="N27" s="373">
        <f t="shared" si="158"/>
        <v>395.87619047619046</v>
      </c>
      <c r="O27" s="121">
        <v>44.15</v>
      </c>
      <c r="P27" s="116">
        <v>0.11</v>
      </c>
      <c r="Q27" s="395">
        <f t="shared" si="3"/>
        <v>0.92989871773281685</v>
      </c>
      <c r="S27" s="189">
        <f t="shared" si="4"/>
        <v>1.0456670811950641</v>
      </c>
      <c r="T27" s="168">
        <f t="shared" si="5"/>
        <v>2.4282499999999998</v>
      </c>
      <c r="U27" s="382">
        <f t="shared" si="6"/>
        <v>103.91749999999999</v>
      </c>
      <c r="V27" s="427">
        <f t="shared" si="159"/>
        <v>17544.178082191782</v>
      </c>
      <c r="W27" s="132"/>
      <c r="X27" s="255"/>
      <c r="Y27" s="255"/>
      <c r="Z27" s="255"/>
      <c r="AA27" s="111"/>
      <c r="AB27" s="111"/>
      <c r="AC27" s="111"/>
      <c r="AD27" s="111"/>
      <c r="AE27" s="111"/>
      <c r="AF27" s="111"/>
      <c r="AG27" s="111"/>
      <c r="AH27" s="460"/>
      <c r="AI27" s="188">
        <f t="shared" si="7"/>
        <v>3.2744938762203786</v>
      </c>
      <c r="AJ27" s="256">
        <f t="shared" si="160"/>
        <v>0.80686210115647206</v>
      </c>
      <c r="AK27" s="256">
        <f t="shared" si="8"/>
        <v>2.6420650091911755</v>
      </c>
      <c r="AL27" s="170">
        <f t="shared" si="9"/>
        <v>103.91749999999999</v>
      </c>
      <c r="AM27" s="170">
        <f t="shared" si="10"/>
        <v>7.2847499999999998</v>
      </c>
      <c r="AN27" s="170">
        <f t="shared" si="11"/>
        <v>70.653374999999983</v>
      </c>
      <c r="AO27" s="170">
        <f t="shared" si="161"/>
        <v>36</v>
      </c>
      <c r="AP27" s="170">
        <f t="shared" si="162"/>
        <v>52</v>
      </c>
      <c r="AQ27" s="170">
        <f t="shared" si="12"/>
        <v>0</v>
      </c>
      <c r="AR27" s="256">
        <f t="shared" si="13"/>
        <v>33.960133749999997</v>
      </c>
      <c r="AS27" s="256">
        <f t="shared" si="14"/>
        <v>0</v>
      </c>
      <c r="AT27" s="428">
        <f t="shared" si="15"/>
        <v>89712.5</v>
      </c>
      <c r="AU27" s="112"/>
      <c r="AV27" s="256"/>
      <c r="AW27" s="256"/>
      <c r="AX27" s="120"/>
      <c r="AY27" s="120"/>
      <c r="AZ27" s="120"/>
      <c r="BA27" s="120"/>
      <c r="BB27" s="256"/>
      <c r="BC27" s="256"/>
      <c r="BD27" s="256"/>
      <c r="BE27" s="257"/>
      <c r="BF27" s="146">
        <f t="shared" si="16"/>
        <v>1.170493220297957</v>
      </c>
      <c r="BG27" s="256">
        <f t="shared" si="17"/>
        <v>0.5103010546762442</v>
      </c>
      <c r="BH27" s="256">
        <f t="shared" si="18"/>
        <v>0.59730392480944094</v>
      </c>
      <c r="BI27" s="120">
        <f t="shared" si="19"/>
        <v>12.110896875</v>
      </c>
      <c r="BJ27" s="120">
        <f t="shared" si="20"/>
        <v>7.2847499999999998</v>
      </c>
      <c r="BK27" s="256">
        <v>0</v>
      </c>
      <c r="BL27" s="120">
        <f t="shared" si="21"/>
        <v>6.1185275428825756</v>
      </c>
      <c r="BM27" s="120">
        <f t="shared" si="163"/>
        <v>46.381472457117425</v>
      </c>
      <c r="BN27" s="170">
        <f t="shared" si="22"/>
        <v>0</v>
      </c>
      <c r="BO27" s="170">
        <f t="shared" si="23"/>
        <v>3.1980052499999996</v>
      </c>
      <c r="BP27" s="170">
        <f t="shared" si="24"/>
        <v>91.806603124999995</v>
      </c>
      <c r="BQ27" s="390">
        <f t="shared" si="25"/>
        <v>13212.226960013351</v>
      </c>
      <c r="BR27" s="428">
        <f t="shared" si="164"/>
        <v>22224.413453731326</v>
      </c>
      <c r="BS27" s="146">
        <f t="shared" si="26"/>
        <v>3.8313826093030947</v>
      </c>
      <c r="BT27" s="256">
        <f t="shared" si="27"/>
        <v>1.2676727190753341</v>
      </c>
      <c r="BU27" s="256">
        <f t="shared" si="28"/>
        <v>4.8569392101532021</v>
      </c>
      <c r="BV27" s="170">
        <f t="shared" si="29"/>
        <v>103.91749999999999</v>
      </c>
      <c r="BW27" s="170">
        <f t="shared" si="30"/>
        <v>7.2847499999999998</v>
      </c>
      <c r="BX27" s="170">
        <f t="shared" si="31"/>
        <v>75.849249999999998</v>
      </c>
      <c r="BY27" s="170">
        <f t="shared" si="165"/>
        <v>1444.7476190476189</v>
      </c>
      <c r="BZ27" s="256">
        <f t="shared" si="32"/>
        <v>29.024052499999996</v>
      </c>
      <c r="CA27" s="256">
        <v>0</v>
      </c>
      <c r="CB27" s="466">
        <f t="shared" si="33"/>
        <v>60995</v>
      </c>
      <c r="CC27" s="146">
        <f t="shared" si="34"/>
        <v>1.1700954597909718</v>
      </c>
      <c r="CD27" s="256">
        <f t="shared" si="35"/>
        <v>0.90487361250223608</v>
      </c>
      <c r="CE27" s="256">
        <f t="shared" si="166"/>
        <v>1.0587885056735216</v>
      </c>
      <c r="CF27" s="120">
        <f t="shared" si="36"/>
        <v>12.918290000000001</v>
      </c>
      <c r="CG27" s="120">
        <f t="shared" si="37"/>
        <v>7.2847499999999998</v>
      </c>
      <c r="CH27" s="256">
        <v>0</v>
      </c>
      <c r="CI27" s="120">
        <f t="shared" si="167"/>
        <v>6.5264293790747478</v>
      </c>
      <c r="CJ27" s="120">
        <f t="shared" si="168"/>
        <v>45.973570620925251</v>
      </c>
      <c r="CK27" s="170">
        <f t="shared" si="38"/>
        <v>0</v>
      </c>
      <c r="CL27" s="256">
        <f t="shared" si="39"/>
        <v>4.0376941000000004</v>
      </c>
      <c r="CM27" s="256">
        <f t="shared" si="40"/>
        <v>90.999209999999991</v>
      </c>
      <c r="CN27" s="390">
        <f t="shared" si="169"/>
        <v>3426.3754240142425</v>
      </c>
      <c r="CO27" s="428">
        <f t="shared" si="170"/>
        <v>12497.707683980079</v>
      </c>
      <c r="CP27" s="146">
        <f t="shared" si="41"/>
        <v>3.2744938762203786</v>
      </c>
      <c r="CQ27" s="256">
        <f t="shared" si="42"/>
        <v>1.4194649720560839</v>
      </c>
      <c r="CR27" s="256">
        <f t="shared" si="43"/>
        <v>4.6480293585069772</v>
      </c>
      <c r="CS27" s="120">
        <f t="shared" si="44"/>
        <v>103.91749999999999</v>
      </c>
      <c r="CT27" s="120">
        <f t="shared" si="45"/>
        <v>7.2847499999999998</v>
      </c>
      <c r="CU27" s="256">
        <f t="shared" si="46"/>
        <v>70.653374999999983</v>
      </c>
      <c r="CV27" s="170">
        <f t="shared" si="171"/>
        <v>1345.778571428571</v>
      </c>
      <c r="CW27" s="256">
        <f t="shared" si="47"/>
        <v>33.960133749999997</v>
      </c>
      <c r="CX27" s="256">
        <v>0</v>
      </c>
      <c r="CY27" s="466">
        <f t="shared" si="48"/>
        <v>50995</v>
      </c>
      <c r="CZ27" s="146">
        <f t="shared" si="49"/>
        <v>3.8313826093030947</v>
      </c>
      <c r="DA27" s="256">
        <f t="shared" si="50"/>
        <v>1.3218513975553468</v>
      </c>
      <c r="DB27" s="256">
        <f t="shared" si="51"/>
        <v>5.0645184566765469</v>
      </c>
      <c r="DC27" s="120">
        <f t="shared" si="52"/>
        <v>103.91749999999999</v>
      </c>
      <c r="DD27" s="120">
        <f t="shared" si="53"/>
        <v>7.2847499999999998</v>
      </c>
      <c r="DE27" s="256">
        <f t="shared" si="54"/>
        <v>75.849249999999998</v>
      </c>
      <c r="DF27" s="170">
        <f t="shared" si="172"/>
        <v>1444.7476190476189</v>
      </c>
      <c r="DG27" s="256">
        <f t="shared" si="55"/>
        <v>29.024052499999996</v>
      </c>
      <c r="DH27" s="256">
        <v>0</v>
      </c>
      <c r="DI27" s="466">
        <f t="shared" si="173"/>
        <v>58495</v>
      </c>
      <c r="DJ27" s="146">
        <f t="shared" si="56"/>
        <v>3.2744938762203786</v>
      </c>
      <c r="DK27" s="256">
        <f t="shared" si="174"/>
        <v>1.5910675074183975</v>
      </c>
      <c r="DL27" s="256">
        <f t="shared" si="57"/>
        <v>5.2099408096947641</v>
      </c>
      <c r="DM27" s="120">
        <f t="shared" si="58"/>
        <v>103.91749999999999</v>
      </c>
      <c r="DN27" s="120">
        <f t="shared" si="59"/>
        <v>7.2847499999999998</v>
      </c>
      <c r="DO27" s="256">
        <f t="shared" si="60"/>
        <v>70.653374999999983</v>
      </c>
      <c r="DP27" s="170">
        <f t="shared" si="175"/>
        <v>1345.778571428571</v>
      </c>
      <c r="DQ27" s="256">
        <f t="shared" si="61"/>
        <v>33.960133749999997</v>
      </c>
      <c r="DR27" s="256">
        <v>0</v>
      </c>
      <c r="DS27" s="427">
        <f t="shared" si="62"/>
        <v>45495</v>
      </c>
      <c r="DT27" s="176">
        <f t="shared" si="63"/>
        <v>6.7132226076478476</v>
      </c>
      <c r="DU27" s="256">
        <f t="shared" si="64"/>
        <v>1.0869381355932202</v>
      </c>
      <c r="DV27" s="256">
        <f t="shared" si="65"/>
        <v>7.2968576649790071</v>
      </c>
      <c r="DW27" s="120">
        <f t="shared" si="66"/>
        <v>103.91749999999999</v>
      </c>
      <c r="DX27" s="120">
        <f t="shared" si="67"/>
        <v>7.2847499999999998</v>
      </c>
      <c r="DY27" s="256">
        <f t="shared" si="68"/>
        <v>86.240999999999985</v>
      </c>
      <c r="DZ27" s="256">
        <f t="shared" si="176"/>
        <v>53</v>
      </c>
      <c r="EA27" s="256">
        <f t="shared" si="177"/>
        <v>76</v>
      </c>
      <c r="EB27" s="170">
        <f t="shared" si="178"/>
        <v>1642.6857142857141</v>
      </c>
      <c r="EC27" s="256">
        <f t="shared" si="69"/>
        <v>16.56466</v>
      </c>
      <c r="ED27" s="256">
        <v>0</v>
      </c>
      <c r="EE27" s="427">
        <f t="shared" si="187"/>
        <v>82600</v>
      </c>
      <c r="EF27" s="275">
        <f t="shared" si="70"/>
        <v>1.28022898596504</v>
      </c>
      <c r="EG27" s="256">
        <f t="shared" si="71"/>
        <v>0.85501397037911531</v>
      </c>
      <c r="EH27" s="256">
        <f t="shared" si="72"/>
        <v>1.0946136682843974</v>
      </c>
      <c r="EI27" s="473">
        <f t="shared" si="73"/>
        <v>25.979374999999997</v>
      </c>
      <c r="EJ27" s="473">
        <f t="shared" si="74"/>
        <v>13.125</v>
      </c>
      <c r="EK27" s="473">
        <f t="shared" si="75"/>
        <v>52.5</v>
      </c>
      <c r="EL27" s="473">
        <f t="shared" si="76"/>
        <v>1.9948630136986303</v>
      </c>
      <c r="EM27" s="473">
        <f t="shared" si="77"/>
        <v>8.9230937499999996</v>
      </c>
      <c r="EN27" s="473">
        <f t="shared" si="78"/>
        <v>77.938124999999985</v>
      </c>
      <c r="EO27" s="427">
        <f t="shared" si="79"/>
        <v>22788.553082191778</v>
      </c>
      <c r="EP27" s="261">
        <f t="shared" si="80"/>
        <v>1.28022898596504</v>
      </c>
      <c r="EQ27" s="256">
        <f t="shared" si="81"/>
        <v>1.0261767610269925</v>
      </c>
      <c r="ER27" s="256">
        <f t="shared" si="82"/>
        <v>1.3137412341904757</v>
      </c>
      <c r="ES27" s="473">
        <f t="shared" si="83"/>
        <v>103.91749999999999</v>
      </c>
      <c r="ET27" s="473">
        <f t="shared" si="84"/>
        <v>13.125</v>
      </c>
      <c r="EU27" s="473">
        <f t="shared" si="85"/>
        <v>52.5</v>
      </c>
      <c r="EV27" s="473">
        <f t="shared" si="86"/>
        <v>1.9948630136986303</v>
      </c>
      <c r="EW27" s="473">
        <f t="shared" si="87"/>
        <v>8.9230937499999996</v>
      </c>
      <c r="EX27" s="473">
        <f t="shared" si="88"/>
        <v>77.938124999999985</v>
      </c>
      <c r="EY27" s="572">
        <f t="shared" si="179"/>
        <v>18987.5</v>
      </c>
      <c r="EZ27" s="572"/>
      <c r="FA27" s="572"/>
      <c r="FB27" s="572"/>
      <c r="FC27" s="572"/>
      <c r="FD27" s="572"/>
      <c r="FE27" s="572"/>
      <c r="FF27" s="572"/>
      <c r="FG27" s="572"/>
      <c r="FH27" s="572"/>
      <c r="FI27" s="566"/>
      <c r="FJ27" s="276">
        <f t="shared" si="98"/>
        <v>1.2932954120808353</v>
      </c>
      <c r="FK27" s="256">
        <f t="shared" si="99"/>
        <v>0.3729653147595397</v>
      </c>
      <c r="FL27" s="256">
        <f t="shared" si="100"/>
        <v>0.48235433044379733</v>
      </c>
      <c r="FM27" s="483">
        <f t="shared" si="101"/>
        <v>20.7835</v>
      </c>
      <c r="FN27" s="483">
        <f t="shared" si="102"/>
        <v>31</v>
      </c>
      <c r="FO27" s="483">
        <f t="shared" si="103"/>
        <v>52.5</v>
      </c>
      <c r="FP27" s="483">
        <f t="shared" si="104"/>
        <v>15.11986301369863</v>
      </c>
      <c r="FQ27" s="483">
        <f t="shared" si="181"/>
        <v>4400</v>
      </c>
      <c r="FR27" s="483">
        <f t="shared" si="105"/>
        <v>2.8439199999999998</v>
      </c>
      <c r="FS27" s="483">
        <f t="shared" si="106"/>
        <v>83.139722222222218</v>
      </c>
      <c r="FT27" s="484">
        <f t="shared" si="107"/>
        <v>44</v>
      </c>
      <c r="FU27" s="427">
        <f t="shared" si="108"/>
        <v>54595.178082191778</v>
      </c>
      <c r="FV27" s="276">
        <f t="shared" si="109"/>
        <v>2.1878314278671209</v>
      </c>
      <c r="FW27" s="256">
        <f t="shared" si="110"/>
        <v>0.9829319350824447</v>
      </c>
      <c r="FX27" s="256">
        <f t="shared" si="111"/>
        <v>2.1504893790276172</v>
      </c>
      <c r="FY27" s="483">
        <f t="shared" si="112"/>
        <v>51.958750000000002</v>
      </c>
      <c r="FZ27" s="483">
        <f t="shared" si="113"/>
        <v>37</v>
      </c>
      <c r="GA27" s="483">
        <f t="shared" si="114"/>
        <v>52.5</v>
      </c>
      <c r="GB27" s="483">
        <f t="shared" si="115"/>
        <v>15.11986301369863</v>
      </c>
      <c r="GC27" s="483">
        <f t="shared" si="116"/>
        <v>2200</v>
      </c>
      <c r="GD27" s="483">
        <f t="shared" si="117"/>
        <v>-1.1311366000000014</v>
      </c>
      <c r="GE27" s="483">
        <f t="shared" si="118"/>
        <v>51.958749999999988</v>
      </c>
      <c r="GF27" s="484">
        <f t="shared" si="119"/>
        <v>31</v>
      </c>
      <c r="GG27" s="493">
        <f t="shared" si="120"/>
        <v>22</v>
      </c>
      <c r="GH27" s="493">
        <f t="shared" si="121"/>
        <v>53</v>
      </c>
      <c r="GI27" s="427">
        <f t="shared" si="122"/>
        <v>56482.178082191778</v>
      </c>
      <c r="GJ27" s="185">
        <f t="shared" si="123"/>
        <v>1.0456670811950641</v>
      </c>
      <c r="GK27" s="256">
        <f t="shared" si="182"/>
        <v>2.086359642638393</v>
      </c>
      <c r="GL27" s="256">
        <f t="shared" si="124"/>
        <v>2.1816375978408655</v>
      </c>
      <c r="GM27" s="256">
        <f t="shared" si="125"/>
        <v>103.91749999999999</v>
      </c>
      <c r="GN27" s="256">
        <f t="shared" si="126"/>
        <v>52.5</v>
      </c>
      <c r="GO27" s="256">
        <f t="shared" si="127"/>
        <v>15.11986301369863</v>
      </c>
      <c r="GP27" s="256">
        <f t="shared" si="183"/>
        <v>103.91749999999999</v>
      </c>
      <c r="GQ27" s="256">
        <f t="shared" si="128"/>
        <v>2.4282499999999998</v>
      </c>
      <c r="GR27" s="427">
        <f t="shared" si="129"/>
        <v>48644.178082191778</v>
      </c>
      <c r="GS27" s="185">
        <f t="shared" si="130"/>
        <v>1.0456670811950641</v>
      </c>
      <c r="GT27" s="256">
        <f t="shared" si="184"/>
        <v>1.415881888093445</v>
      </c>
      <c r="GU27" s="256">
        <f t="shared" si="131"/>
        <v>1.4805410812396289</v>
      </c>
      <c r="GV27" s="256">
        <f t="shared" si="132"/>
        <v>103.91749999999999</v>
      </c>
      <c r="GW27" s="256">
        <f t="shared" si="133"/>
        <v>52.5</v>
      </c>
      <c r="GX27" s="256">
        <f t="shared" si="134"/>
        <v>15.11986301369863</v>
      </c>
      <c r="GY27" s="256">
        <f t="shared" si="135"/>
        <v>103.91749999999999</v>
      </c>
      <c r="GZ27" s="256">
        <f t="shared" si="136"/>
        <v>2.4282499999999998</v>
      </c>
      <c r="HA27" s="427">
        <f t="shared" si="137"/>
        <v>71679.178082191778</v>
      </c>
      <c r="HB27" s="185">
        <f t="shared" si="138"/>
        <v>1.0456670811950641</v>
      </c>
      <c r="HC27" s="256">
        <f t="shared" si="185"/>
        <v>0.37787537284048345</v>
      </c>
      <c r="HD27" s="256">
        <f t="shared" si="139"/>
        <v>0.39513183817360492</v>
      </c>
      <c r="HE27" s="256">
        <f t="shared" si="140"/>
        <v>103.91749999999999</v>
      </c>
      <c r="HF27" s="256">
        <f t="shared" si="141"/>
        <v>52.5</v>
      </c>
      <c r="HG27" s="256">
        <f t="shared" si="142"/>
        <v>15.11986301369863</v>
      </c>
      <c r="HH27" s="256">
        <f t="shared" si="143"/>
        <v>103.91749999999999</v>
      </c>
      <c r="HI27" s="256">
        <f t="shared" si="144"/>
        <v>2.4282499999999998</v>
      </c>
      <c r="HJ27" s="427">
        <f t="shared" si="145"/>
        <v>268578.63013698626</v>
      </c>
      <c r="HK27" s="185">
        <f t="shared" si="146"/>
        <v>1.0456670811950641</v>
      </c>
      <c r="HL27" s="256">
        <f t="shared" si="186"/>
        <v>1.8579267734553773</v>
      </c>
      <c r="HM27" s="256">
        <f t="shared" si="147"/>
        <v>1.9427728662732475</v>
      </c>
      <c r="HN27" s="256">
        <f t="shared" si="148"/>
        <v>103.91749999999999</v>
      </c>
      <c r="HO27" s="256">
        <f t="shared" si="149"/>
        <v>52.5</v>
      </c>
      <c r="HP27" s="256">
        <f t="shared" si="150"/>
        <v>15.11986301369863</v>
      </c>
      <c r="HQ27" s="256">
        <f t="shared" si="151"/>
        <v>103.91749999999999</v>
      </c>
      <c r="HR27" s="256">
        <f t="shared" si="152"/>
        <v>2.4282499999999998</v>
      </c>
      <c r="HS27" s="466">
        <f t="shared" si="153"/>
        <v>54625</v>
      </c>
    </row>
    <row r="28" spans="1:227" s="72" customFormat="1" hidden="1" outlineLevel="1" x14ac:dyDescent="0.3">
      <c r="B28" s="40" t="s">
        <v>231</v>
      </c>
      <c r="C28" s="40" t="s">
        <v>143</v>
      </c>
      <c r="D28" s="117">
        <v>1000</v>
      </c>
      <c r="E28" s="118">
        <v>22.24</v>
      </c>
      <c r="F28" s="125">
        <f t="shared" si="0"/>
        <v>195.52666666666664</v>
      </c>
      <c r="G28" s="125">
        <f t="shared" si="1"/>
        <v>19.737300000000001</v>
      </c>
      <c r="H28" s="168">
        <f t="shared" si="188"/>
        <v>105</v>
      </c>
      <c r="I28" s="528">
        <f t="shared" si="189"/>
        <v>105</v>
      </c>
      <c r="J28" s="373">
        <f t="shared" si="155"/>
        <v>40.965753424657542</v>
      </c>
      <c r="K28" s="114">
        <v>0.2</v>
      </c>
      <c r="L28" s="168">
        <f t="shared" si="156"/>
        <v>1862.1587301587299</v>
      </c>
      <c r="M28" s="373">
        <f t="shared" si="157"/>
        <v>481.8</v>
      </c>
      <c r="N28" s="373">
        <f t="shared" si="158"/>
        <v>372.43174603174606</v>
      </c>
      <c r="O28" s="121">
        <v>59.81</v>
      </c>
      <c r="P28" s="116">
        <v>0.11</v>
      </c>
      <c r="Q28" s="395">
        <f t="shared" si="3"/>
        <v>0.89905571277575091</v>
      </c>
      <c r="S28" s="189">
        <f t="shared" si="4"/>
        <v>1.0651055148846982</v>
      </c>
      <c r="T28" s="168">
        <f t="shared" si="5"/>
        <v>6.5791000000000004</v>
      </c>
      <c r="U28" s="382">
        <f t="shared" si="6"/>
        <v>195.52666666666664</v>
      </c>
      <c r="V28" s="427">
        <f t="shared" si="159"/>
        <v>24304.520547945205</v>
      </c>
      <c r="W28" s="132"/>
      <c r="X28" s="255"/>
      <c r="Y28" s="255"/>
      <c r="Z28" s="255"/>
      <c r="AA28" s="111"/>
      <c r="AB28" s="111"/>
      <c r="AC28" s="111"/>
      <c r="AD28" s="111"/>
      <c r="AE28" s="111"/>
      <c r="AF28" s="111"/>
      <c r="AG28" s="111"/>
      <c r="AH28" s="460"/>
      <c r="AI28" s="188">
        <f t="shared" si="7"/>
        <v>3.3563788471970439</v>
      </c>
      <c r="AJ28" s="256">
        <f t="shared" si="160"/>
        <v>0.83999993455674171</v>
      </c>
      <c r="AK28" s="256">
        <f t="shared" si="8"/>
        <v>2.8193580119931489</v>
      </c>
      <c r="AL28" s="170">
        <f t="shared" si="9"/>
        <v>195.08329554043837</v>
      </c>
      <c r="AM28" s="170">
        <f t="shared" si="10"/>
        <v>19.737300000000001</v>
      </c>
      <c r="AN28" s="170">
        <f t="shared" si="11"/>
        <v>126.57517165532877</v>
      </c>
      <c r="AO28" s="170">
        <f t="shared" si="161"/>
        <v>65</v>
      </c>
      <c r="AP28" s="170">
        <f t="shared" si="162"/>
        <v>93</v>
      </c>
      <c r="AQ28" s="170">
        <f t="shared" si="12"/>
        <v>0</v>
      </c>
      <c r="AR28" s="256">
        <f t="shared" si="13"/>
        <v>63.692406289493569</v>
      </c>
      <c r="AS28" s="256">
        <f t="shared" si="14"/>
        <v>0.44337112622827135</v>
      </c>
      <c r="AT28" s="428">
        <f t="shared" si="15"/>
        <v>164250</v>
      </c>
      <c r="AU28" s="112"/>
      <c r="AV28" s="256"/>
      <c r="AW28" s="256"/>
      <c r="AX28" s="120"/>
      <c r="AY28" s="120"/>
      <c r="AZ28" s="120"/>
      <c r="BA28" s="120"/>
      <c r="BB28" s="256"/>
      <c r="BC28" s="256"/>
      <c r="BD28" s="256"/>
      <c r="BE28" s="257"/>
      <c r="BF28" s="146">
        <f t="shared" si="16"/>
        <v>1.2560764277445775</v>
      </c>
      <c r="BG28" s="256">
        <f t="shared" si="17"/>
        <v>0.94383724589887841</v>
      </c>
      <c r="BH28" s="256">
        <f t="shared" si="18"/>
        <v>1.1855317162009436</v>
      </c>
      <c r="BI28" s="120">
        <f t="shared" si="19"/>
        <v>32.813261250000004</v>
      </c>
      <c r="BJ28" s="120">
        <f t="shared" si="20"/>
        <v>19.737300000000001</v>
      </c>
      <c r="BK28" s="256">
        <v>0</v>
      </c>
      <c r="BL28" s="120">
        <f t="shared" si="21"/>
        <v>17.621087138582975</v>
      </c>
      <c r="BM28" s="120">
        <f t="shared" si="163"/>
        <v>87.378912861417021</v>
      </c>
      <c r="BN28" s="170">
        <f t="shared" si="22"/>
        <v>0</v>
      </c>
      <c r="BO28" s="170">
        <f t="shared" si="23"/>
        <v>8.6646747000000026</v>
      </c>
      <c r="BP28" s="170">
        <f t="shared" si="24"/>
        <v>162.71340541666663</v>
      </c>
      <c r="BQ28" s="390">
        <f t="shared" si="25"/>
        <v>19251.070747756065</v>
      </c>
      <c r="BR28" s="428">
        <f t="shared" si="164"/>
        <v>32556.128382850598</v>
      </c>
      <c r="BS28" s="146">
        <f t="shared" si="26"/>
        <v>3.9461704315680337</v>
      </c>
      <c r="BT28" s="256">
        <f t="shared" si="27"/>
        <v>1.2358124306306044</v>
      </c>
      <c r="BU28" s="256">
        <f t="shared" si="28"/>
        <v>4.8767264727187127</v>
      </c>
      <c r="BV28" s="170">
        <f t="shared" si="29"/>
        <v>195.52666666666664</v>
      </c>
      <c r="BW28" s="170">
        <f t="shared" si="30"/>
        <v>19.737300000000001</v>
      </c>
      <c r="BX28" s="170">
        <f t="shared" si="31"/>
        <v>136.68403333333333</v>
      </c>
      <c r="BY28" s="170">
        <f t="shared" si="165"/>
        <v>1301.7526984126985</v>
      </c>
      <c r="BZ28" s="256">
        <f t="shared" si="32"/>
        <v>54.550093666666662</v>
      </c>
      <c r="CA28" s="256">
        <v>0</v>
      </c>
      <c r="CB28" s="466">
        <f t="shared" si="33"/>
        <v>119399.7319841701</v>
      </c>
      <c r="CC28" s="146">
        <f t="shared" si="34"/>
        <v>1.2554354289162017</v>
      </c>
      <c r="CD28" s="256">
        <f t="shared" si="35"/>
        <v>1.3125955217649898</v>
      </c>
      <c r="CE28" s="256">
        <f t="shared" si="166"/>
        <v>1.6478789218605157</v>
      </c>
      <c r="CF28" s="120">
        <f t="shared" si="36"/>
        <v>35.000812000000003</v>
      </c>
      <c r="CG28" s="120">
        <f t="shared" si="37"/>
        <v>19.737300000000001</v>
      </c>
      <c r="CH28" s="256">
        <v>0</v>
      </c>
      <c r="CI28" s="120">
        <f t="shared" si="167"/>
        <v>18.795826281155172</v>
      </c>
      <c r="CJ28" s="120">
        <f t="shared" si="168"/>
        <v>86.204173718844828</v>
      </c>
      <c r="CK28" s="170">
        <f t="shared" si="38"/>
        <v>0</v>
      </c>
      <c r="CL28" s="256">
        <f t="shared" si="39"/>
        <v>10.939727480000002</v>
      </c>
      <c r="CM28" s="256">
        <f t="shared" si="40"/>
        <v>160.52585466666665</v>
      </c>
      <c r="CN28" s="390">
        <f t="shared" si="169"/>
        <v>9867.8087976064653</v>
      </c>
      <c r="CO28" s="428">
        <f t="shared" si="170"/>
        <v>23343.203608373966</v>
      </c>
      <c r="CP28" s="146">
        <f t="shared" si="41"/>
        <v>3.3720555256164531</v>
      </c>
      <c r="CQ28" s="256">
        <f t="shared" si="42"/>
        <v>1.464709204434177</v>
      </c>
      <c r="CR28" s="256">
        <f t="shared" si="43"/>
        <v>4.9390807662335456</v>
      </c>
      <c r="CS28" s="120">
        <f t="shared" si="44"/>
        <v>195.52666666666664</v>
      </c>
      <c r="CT28" s="120">
        <f t="shared" si="45"/>
        <v>19.737300000000001</v>
      </c>
      <c r="CU28" s="256">
        <f t="shared" si="46"/>
        <v>126.90769999999998</v>
      </c>
      <c r="CV28" s="170">
        <f t="shared" si="171"/>
        <v>1208.6447619047617</v>
      </c>
      <c r="CW28" s="256">
        <f t="shared" si="47"/>
        <v>63.83761033333333</v>
      </c>
      <c r="CX28" s="256">
        <v>0</v>
      </c>
      <c r="CY28" s="466">
        <f t="shared" si="48"/>
        <v>94399.731984170096</v>
      </c>
      <c r="CZ28" s="146">
        <f t="shared" si="49"/>
        <v>3.9461704315680337</v>
      </c>
      <c r="DA28" s="256">
        <f t="shared" si="50"/>
        <v>1.4551879981599505</v>
      </c>
      <c r="DB28" s="256">
        <f t="shared" si="51"/>
        <v>5.7424198507114745</v>
      </c>
      <c r="DC28" s="120">
        <f t="shared" si="52"/>
        <v>195.52666666666664</v>
      </c>
      <c r="DD28" s="120">
        <f t="shared" si="53"/>
        <v>19.737300000000001</v>
      </c>
      <c r="DE28" s="256">
        <f t="shared" si="54"/>
        <v>136.68403333333333</v>
      </c>
      <c r="DF28" s="170">
        <f t="shared" si="172"/>
        <v>1301.7526984126985</v>
      </c>
      <c r="DG28" s="256">
        <f t="shared" si="55"/>
        <v>54.550093666666662</v>
      </c>
      <c r="DH28" s="256">
        <v>0</v>
      </c>
      <c r="DI28" s="466">
        <f t="shared" si="173"/>
        <v>101399.7319841701</v>
      </c>
      <c r="DJ28" s="146">
        <f t="shared" si="56"/>
        <v>3.3720555256164531</v>
      </c>
      <c r="DK28" s="256">
        <f t="shared" si="174"/>
        <v>1.5466283093311319</v>
      </c>
      <c r="DL28" s="256">
        <f t="shared" si="57"/>
        <v>5.2153165365548766</v>
      </c>
      <c r="DM28" s="120">
        <f t="shared" si="58"/>
        <v>195.52666666666664</v>
      </c>
      <c r="DN28" s="120">
        <f t="shared" si="59"/>
        <v>19.737300000000001</v>
      </c>
      <c r="DO28" s="256">
        <f t="shared" si="60"/>
        <v>126.90769999999998</v>
      </c>
      <c r="DP28" s="170">
        <f t="shared" si="175"/>
        <v>1208.6447619047617</v>
      </c>
      <c r="DQ28" s="256">
        <f t="shared" si="61"/>
        <v>63.83761033333333</v>
      </c>
      <c r="DR28" s="256">
        <v>0</v>
      </c>
      <c r="DS28" s="427">
        <f t="shared" si="62"/>
        <v>89399.731984170096</v>
      </c>
      <c r="DT28" s="176">
        <f t="shared" si="63"/>
        <v>6.8800896975511714</v>
      </c>
      <c r="DU28" s="256">
        <f t="shared" si="64"/>
        <v>0.94404512739360258</v>
      </c>
      <c r="DV28" s="256">
        <f t="shared" si="65"/>
        <v>6.4951151550041084</v>
      </c>
      <c r="DW28" s="120">
        <f t="shared" si="66"/>
        <v>195.52666666666664</v>
      </c>
      <c r="DX28" s="120">
        <f t="shared" si="67"/>
        <v>19.737300000000001</v>
      </c>
      <c r="DY28" s="256">
        <f t="shared" si="68"/>
        <v>156.23669999999998</v>
      </c>
      <c r="DZ28" s="256">
        <f t="shared" si="176"/>
        <v>101</v>
      </c>
      <c r="EA28" s="256">
        <f t="shared" si="177"/>
        <v>144</v>
      </c>
      <c r="EB28" s="170">
        <f t="shared" si="178"/>
        <v>1487.9685714285713</v>
      </c>
      <c r="EC28" s="256">
        <f t="shared" si="69"/>
        <v>31.28795933333333</v>
      </c>
      <c r="ED28" s="256">
        <v>0</v>
      </c>
      <c r="EE28" s="427">
        <f t="shared" si="187"/>
        <v>180942.41723903726</v>
      </c>
      <c r="EF28" s="275">
        <f t="shared" si="70"/>
        <v>1.3011248181792263</v>
      </c>
      <c r="EG28" s="256">
        <f t="shared" si="71"/>
        <v>1.2006984296828687</v>
      </c>
      <c r="EH28" s="256">
        <f t="shared" si="72"/>
        <v>1.562258526009205</v>
      </c>
      <c r="EI28" s="473">
        <f t="shared" si="73"/>
        <v>48.881666666666661</v>
      </c>
      <c r="EJ28" s="473">
        <f t="shared" si="74"/>
        <v>26.25</v>
      </c>
      <c r="EK28" s="473">
        <f t="shared" si="75"/>
        <v>105</v>
      </c>
      <c r="EL28" s="473">
        <f t="shared" si="76"/>
        <v>14.715753424657542</v>
      </c>
      <c r="EM28" s="473">
        <f t="shared" si="77"/>
        <v>18.799516666666666</v>
      </c>
      <c r="EN28" s="473">
        <f t="shared" si="78"/>
        <v>146.64499999999998</v>
      </c>
      <c r="EO28" s="427">
        <f t="shared" si="79"/>
        <v>30533.270547945205</v>
      </c>
      <c r="EP28" s="261">
        <f t="shared" si="80"/>
        <v>1.3011248181792263</v>
      </c>
      <c r="EQ28" s="256">
        <f t="shared" si="81"/>
        <v>0.96540487162606969</v>
      </c>
      <c r="ER28" s="256">
        <f t="shared" si="82"/>
        <v>1.2561122380638092</v>
      </c>
      <c r="ES28" s="473">
        <f t="shared" si="83"/>
        <v>195.52666666666664</v>
      </c>
      <c r="ET28" s="473">
        <f t="shared" si="84"/>
        <v>26.25</v>
      </c>
      <c r="EU28" s="473">
        <f t="shared" si="85"/>
        <v>105</v>
      </c>
      <c r="EV28" s="473">
        <f t="shared" si="86"/>
        <v>14.715753424657542</v>
      </c>
      <c r="EW28" s="473">
        <f t="shared" si="87"/>
        <v>18.799516666666666</v>
      </c>
      <c r="EX28" s="473">
        <f t="shared" si="88"/>
        <v>146.64499999999998</v>
      </c>
      <c r="EY28" s="572">
        <f t="shared" si="179"/>
        <v>37975</v>
      </c>
      <c r="EZ28" s="572"/>
      <c r="FA28" s="572"/>
      <c r="FB28" s="572"/>
      <c r="FC28" s="572"/>
      <c r="FD28" s="572"/>
      <c r="FE28" s="572"/>
      <c r="FF28" s="572"/>
      <c r="FG28" s="572"/>
      <c r="FH28" s="572"/>
      <c r="FI28" s="566"/>
      <c r="FJ28" s="276">
        <f t="shared" si="98"/>
        <v>1.3150434206664614</v>
      </c>
      <c r="FK28" s="256">
        <f t="shared" si="99"/>
        <v>0.41425406184540536</v>
      </c>
      <c r="FL28" s="256">
        <f t="shared" si="100"/>
        <v>0.5447620785141577</v>
      </c>
      <c r="FM28" s="483">
        <f t="shared" si="101"/>
        <v>39.105333333333334</v>
      </c>
      <c r="FN28" s="483">
        <f t="shared" si="102"/>
        <v>58</v>
      </c>
      <c r="FO28" s="483">
        <f t="shared" si="103"/>
        <v>105</v>
      </c>
      <c r="FP28" s="483">
        <f t="shared" si="104"/>
        <v>40.965753424657542</v>
      </c>
      <c r="FQ28" s="483">
        <f t="shared" si="181"/>
        <v>8300</v>
      </c>
      <c r="FR28" s="483">
        <f t="shared" si="105"/>
        <v>7.3612066666666669</v>
      </c>
      <c r="FS28" s="483">
        <f t="shared" si="106"/>
        <v>156.33222222222224</v>
      </c>
      <c r="FT28" s="484">
        <f t="shared" si="107"/>
        <v>83</v>
      </c>
      <c r="FU28" s="427">
        <f t="shared" si="108"/>
        <v>92726.520547945198</v>
      </c>
      <c r="FV28" s="276">
        <f t="shared" si="109"/>
        <v>2.1928460367283082</v>
      </c>
      <c r="FW28" s="256">
        <f t="shared" si="110"/>
        <v>1.0854879340750305</v>
      </c>
      <c r="FX28" s="256">
        <f t="shared" si="111"/>
        <v>2.3803079141528296</v>
      </c>
      <c r="FY28" s="483">
        <f t="shared" si="112"/>
        <v>97.763333333333335</v>
      </c>
      <c r="FZ28" s="483">
        <f t="shared" si="113"/>
        <v>69</v>
      </c>
      <c r="GA28" s="483">
        <f t="shared" si="114"/>
        <v>105</v>
      </c>
      <c r="GB28" s="483">
        <f t="shared" si="115"/>
        <v>40.965753424657542</v>
      </c>
      <c r="GC28" s="483">
        <f t="shared" si="116"/>
        <v>4100</v>
      </c>
      <c r="GD28" s="483">
        <f t="shared" si="117"/>
        <v>0.40314213333332916</v>
      </c>
      <c r="GE28" s="483">
        <f t="shared" si="118"/>
        <v>97.763333333333307</v>
      </c>
      <c r="GF28" s="484">
        <f t="shared" si="119"/>
        <v>57</v>
      </c>
      <c r="GG28" s="493">
        <f t="shared" si="120"/>
        <v>41</v>
      </c>
      <c r="GH28" s="493">
        <f t="shared" si="121"/>
        <v>98</v>
      </c>
      <c r="GI28" s="427">
        <f t="shared" si="122"/>
        <v>95753.520547945198</v>
      </c>
      <c r="GJ28" s="185">
        <f t="shared" si="123"/>
        <v>1.0651055148846982</v>
      </c>
      <c r="GK28" s="256">
        <f t="shared" si="182"/>
        <v>2.1228985393487267</v>
      </c>
      <c r="GL28" s="256">
        <f t="shared" si="124"/>
        <v>2.2611109418009994</v>
      </c>
      <c r="GM28" s="256">
        <f t="shared" si="125"/>
        <v>195.52666666666664</v>
      </c>
      <c r="GN28" s="256">
        <f t="shared" si="126"/>
        <v>105</v>
      </c>
      <c r="GO28" s="256">
        <f t="shared" si="127"/>
        <v>40.965753424657542</v>
      </c>
      <c r="GP28" s="256">
        <f t="shared" si="183"/>
        <v>195.52666666666664</v>
      </c>
      <c r="GQ28" s="256">
        <f t="shared" si="128"/>
        <v>6.5791000000000004</v>
      </c>
      <c r="GR28" s="427">
        <f t="shared" si="129"/>
        <v>89004.520547945198</v>
      </c>
      <c r="GS28" s="185">
        <f t="shared" si="130"/>
        <v>1.0651055148846982</v>
      </c>
      <c r="GT28" s="256">
        <f t="shared" si="184"/>
        <v>2.0588237948675081</v>
      </c>
      <c r="GU28" s="256">
        <f t="shared" si="131"/>
        <v>2.1928645780892255</v>
      </c>
      <c r="GV28" s="256">
        <f t="shared" si="132"/>
        <v>195.52666666666664</v>
      </c>
      <c r="GW28" s="256">
        <f t="shared" si="133"/>
        <v>105</v>
      </c>
      <c r="GX28" s="256">
        <f t="shared" si="134"/>
        <v>40.965753424657542</v>
      </c>
      <c r="GY28" s="256">
        <f t="shared" si="135"/>
        <v>195.52666666666664</v>
      </c>
      <c r="GZ28" s="256">
        <f t="shared" si="136"/>
        <v>6.5791000000000004</v>
      </c>
      <c r="HA28" s="427">
        <f t="shared" si="137"/>
        <v>91774.520547945198</v>
      </c>
      <c r="HB28" s="185">
        <f t="shared" si="138"/>
        <v>1.0651055148846982</v>
      </c>
      <c r="HC28" s="256">
        <f t="shared" si="185"/>
        <v>0.34716573456025707</v>
      </c>
      <c r="HD28" s="256">
        <f t="shared" si="139"/>
        <v>0.36976813845912704</v>
      </c>
      <c r="HE28" s="256">
        <f t="shared" si="140"/>
        <v>195.52666666666664</v>
      </c>
      <c r="HF28" s="256">
        <f t="shared" si="141"/>
        <v>105</v>
      </c>
      <c r="HG28" s="256">
        <f t="shared" si="142"/>
        <v>40.965753424657542</v>
      </c>
      <c r="HH28" s="256">
        <f t="shared" si="143"/>
        <v>195.52666666666664</v>
      </c>
      <c r="HI28" s="256">
        <f t="shared" si="144"/>
        <v>6.5791000000000004</v>
      </c>
      <c r="HJ28" s="427">
        <f t="shared" si="145"/>
        <v>544257.53424657544</v>
      </c>
      <c r="HK28" s="185">
        <f t="shared" si="146"/>
        <v>1.0651055148846982</v>
      </c>
      <c r="HL28" s="256">
        <f t="shared" si="186"/>
        <v>1.9037538203190592</v>
      </c>
      <c r="HM28" s="256">
        <f t="shared" si="147"/>
        <v>2.0276986930046426</v>
      </c>
      <c r="HN28" s="256">
        <f t="shared" si="148"/>
        <v>195.52666666666664</v>
      </c>
      <c r="HO28" s="256">
        <f t="shared" si="149"/>
        <v>105</v>
      </c>
      <c r="HP28" s="256">
        <f t="shared" si="150"/>
        <v>40.965753424657542</v>
      </c>
      <c r="HQ28" s="256">
        <f t="shared" si="151"/>
        <v>195.52666666666664</v>
      </c>
      <c r="HR28" s="256">
        <f t="shared" si="152"/>
        <v>6.5791000000000004</v>
      </c>
      <c r="HS28" s="466">
        <f t="shared" si="153"/>
        <v>99250</v>
      </c>
    </row>
    <row r="29" spans="1:227" s="72" customFormat="1" hidden="1" outlineLevel="1" x14ac:dyDescent="0.3">
      <c r="B29" s="40" t="s">
        <v>231</v>
      </c>
      <c r="C29" s="40" t="s">
        <v>143</v>
      </c>
      <c r="D29" s="117">
        <v>2000</v>
      </c>
      <c r="E29" s="118">
        <v>18.600000000000001</v>
      </c>
      <c r="F29" s="125">
        <f t="shared" si="0"/>
        <v>327.05</v>
      </c>
      <c r="G29" s="125">
        <f t="shared" si="1"/>
        <v>34.511399999999995</v>
      </c>
      <c r="H29" s="168">
        <f t="shared" si="188"/>
        <v>210</v>
      </c>
      <c r="I29" s="528">
        <f t="shared" si="189"/>
        <v>210</v>
      </c>
      <c r="J29" s="373">
        <f t="shared" si="155"/>
        <v>71.630136986301352</v>
      </c>
      <c r="K29" s="114">
        <v>0.2</v>
      </c>
      <c r="L29" s="168">
        <f t="shared" si="156"/>
        <v>1557.3809523809525</v>
      </c>
      <c r="M29" s="373">
        <f t="shared" si="157"/>
        <v>481.8</v>
      </c>
      <c r="N29" s="373">
        <f t="shared" si="158"/>
        <v>311.47619047619054</v>
      </c>
      <c r="O29" s="121">
        <v>52.29</v>
      </c>
      <c r="P29" s="116">
        <v>0.11</v>
      </c>
      <c r="Q29" s="395">
        <f t="shared" si="3"/>
        <v>0.89447668552209147</v>
      </c>
      <c r="S29" s="189">
        <f t="shared" si="4"/>
        <v>1.0679584751374818</v>
      </c>
      <c r="T29" s="168">
        <f t="shared" si="5"/>
        <v>11.503799999999998</v>
      </c>
      <c r="U29" s="382">
        <f t="shared" si="6"/>
        <v>327.05</v>
      </c>
      <c r="V29" s="427">
        <f t="shared" si="159"/>
        <v>34460.821917808214</v>
      </c>
      <c r="W29" s="132"/>
      <c r="X29" s="255"/>
      <c r="Y29" s="255"/>
      <c r="Z29" s="255"/>
      <c r="AA29" s="111"/>
      <c r="AB29" s="111"/>
      <c r="AC29" s="111"/>
      <c r="AD29" s="111"/>
      <c r="AE29" s="111"/>
      <c r="AF29" s="111"/>
      <c r="AG29" s="111"/>
      <c r="AH29" s="460"/>
      <c r="AI29" s="262">
        <f t="shared" si="7"/>
        <v>2.1636077655937505</v>
      </c>
      <c r="AJ29" s="256">
        <f t="shared" si="160"/>
        <v>0.9802365987431757</v>
      </c>
      <c r="AK29" s="256">
        <f t="shared" si="8"/>
        <v>2.1208475171599401</v>
      </c>
      <c r="AL29" s="170">
        <f t="shared" si="9"/>
        <v>237.31519274376421</v>
      </c>
      <c r="AM29" s="170">
        <f t="shared" si="10"/>
        <v>34.511399999999995</v>
      </c>
      <c r="AN29" s="170">
        <f t="shared" si="11"/>
        <v>143.47499455782315</v>
      </c>
      <c r="AO29" s="170">
        <f t="shared" si="161"/>
        <v>74</v>
      </c>
      <c r="AP29" s="170">
        <f t="shared" si="162"/>
        <v>105</v>
      </c>
      <c r="AQ29" s="170">
        <f t="shared" si="12"/>
        <v>0</v>
      </c>
      <c r="AR29" s="256">
        <f t="shared" si="13"/>
        <v>77.375611623582785</v>
      </c>
      <c r="AS29" s="256">
        <f t="shared" si="14"/>
        <v>89.734807256235797</v>
      </c>
      <c r="AT29" s="428">
        <f t="shared" si="15"/>
        <v>174900</v>
      </c>
      <c r="AU29" s="112"/>
      <c r="AV29" s="256"/>
      <c r="AW29" s="256"/>
      <c r="AX29" s="120"/>
      <c r="AY29" s="120"/>
      <c r="AZ29" s="120"/>
      <c r="BA29" s="120"/>
      <c r="BB29" s="256"/>
      <c r="BC29" s="256"/>
      <c r="BD29" s="256"/>
      <c r="BE29" s="257"/>
      <c r="BF29" s="146">
        <f t="shared" si="16"/>
        <v>1.2694146107604531</v>
      </c>
      <c r="BG29" s="256">
        <f t="shared" si="17"/>
        <v>1.0600817318820146</v>
      </c>
      <c r="BH29" s="256">
        <f t="shared" si="18"/>
        <v>1.3456832390512745</v>
      </c>
      <c r="BI29" s="120">
        <f t="shared" si="19"/>
        <v>57.375202499999993</v>
      </c>
      <c r="BJ29" s="120">
        <f t="shared" si="20"/>
        <v>34.511399999999995</v>
      </c>
      <c r="BK29" s="256">
        <v>0</v>
      </c>
      <c r="BL29" s="120">
        <f t="shared" si="21"/>
        <v>36.840827167099825</v>
      </c>
      <c r="BM29" s="120">
        <f t="shared" si="163"/>
        <v>173.15917283290017</v>
      </c>
      <c r="BN29" s="170">
        <f t="shared" si="22"/>
        <v>0</v>
      </c>
      <c r="BO29" s="170">
        <f t="shared" si="23"/>
        <v>15.150504599999998</v>
      </c>
      <c r="BP29" s="170">
        <f t="shared" si="24"/>
        <v>269.67479750000001</v>
      </c>
      <c r="BQ29" s="390">
        <f t="shared" si="25"/>
        <v>29341.434262727409</v>
      </c>
      <c r="BR29" s="428">
        <f t="shared" si="164"/>
        <v>50683.354201956885</v>
      </c>
      <c r="BS29" s="147">
        <f t="shared" si="26"/>
        <v>3.9632337503277202</v>
      </c>
      <c r="BT29" s="256">
        <f t="shared" si="27"/>
        <v>1.2454172530564618</v>
      </c>
      <c r="BU29" s="256">
        <f t="shared" si="28"/>
        <v>4.9358796905538087</v>
      </c>
      <c r="BV29" s="170">
        <f t="shared" si="29"/>
        <v>327.05</v>
      </c>
      <c r="BW29" s="170">
        <f t="shared" si="30"/>
        <v>34.511399999999995</v>
      </c>
      <c r="BX29" s="170">
        <f t="shared" si="31"/>
        <v>227.12860000000006</v>
      </c>
      <c r="BY29" s="170">
        <f t="shared" si="165"/>
        <v>1081.5647619047622</v>
      </c>
      <c r="BZ29" s="256">
        <f t="shared" si="32"/>
        <v>91.228885999999989</v>
      </c>
      <c r="CA29" s="256">
        <v>0</v>
      </c>
      <c r="CB29" s="466">
        <f t="shared" si="33"/>
        <v>198587.99401808786</v>
      </c>
      <c r="CC29" s="146">
        <f t="shared" si="34"/>
        <v>1.2687330812575719</v>
      </c>
      <c r="CD29" s="256">
        <f t="shared" si="35"/>
        <v>1.2656951456115377</v>
      </c>
      <c r="CE29" s="256">
        <f t="shared" si="166"/>
        <v>1.6058293020244774</v>
      </c>
      <c r="CF29" s="120">
        <f t="shared" si="36"/>
        <v>61.200215999999998</v>
      </c>
      <c r="CG29" s="120">
        <f t="shared" si="37"/>
        <v>34.511399999999995</v>
      </c>
      <c r="CH29" s="256">
        <v>0</v>
      </c>
      <c r="CI29" s="120">
        <f t="shared" si="167"/>
        <v>39.29688231157315</v>
      </c>
      <c r="CJ29" s="120">
        <f t="shared" si="168"/>
        <v>170.70311768842686</v>
      </c>
      <c r="CK29" s="170">
        <f t="shared" si="38"/>
        <v>0</v>
      </c>
      <c r="CL29" s="256">
        <f t="shared" si="39"/>
        <v>19.128518639999999</v>
      </c>
      <c r="CM29" s="256">
        <f t="shared" si="40"/>
        <v>265.849784</v>
      </c>
      <c r="CN29" s="390">
        <f t="shared" si="169"/>
        <v>20630.863213575904</v>
      </c>
      <c r="CO29" s="428">
        <f t="shared" si="170"/>
        <v>42328.911148754007</v>
      </c>
      <c r="CP29" s="147">
        <f t="shared" si="41"/>
        <v>3.3865554811243488</v>
      </c>
      <c r="CQ29" s="256">
        <f t="shared" si="42"/>
        <v>1.335288424243485</v>
      </c>
      <c r="CR29" s="256">
        <f t="shared" si="43"/>
        <v>4.5220283320036687</v>
      </c>
      <c r="CS29" s="120">
        <f t="shared" si="44"/>
        <v>327.05</v>
      </c>
      <c r="CT29" s="120">
        <f t="shared" si="45"/>
        <v>34.511399999999995</v>
      </c>
      <c r="CU29" s="256">
        <f t="shared" si="46"/>
        <v>210.77610000000004</v>
      </c>
      <c r="CV29" s="170">
        <f t="shared" si="171"/>
        <v>1003.6957142857145</v>
      </c>
      <c r="CW29" s="256">
        <f t="shared" si="47"/>
        <v>106.763761</v>
      </c>
      <c r="CX29" s="256">
        <v>0</v>
      </c>
      <c r="CY29" s="466">
        <f t="shared" si="48"/>
        <v>173587.99401808786</v>
      </c>
      <c r="CZ29" s="147">
        <f t="shared" si="49"/>
        <v>3.9632337503277202</v>
      </c>
      <c r="DA29" s="256">
        <f t="shared" si="50"/>
        <v>1.369553470842739</v>
      </c>
      <c r="DB29" s="256">
        <f t="shared" si="51"/>
        <v>5.427860538522415</v>
      </c>
      <c r="DC29" s="120">
        <f t="shared" si="52"/>
        <v>327.05</v>
      </c>
      <c r="DD29" s="120">
        <f t="shared" si="53"/>
        <v>34.511399999999995</v>
      </c>
      <c r="DE29" s="256">
        <f t="shared" si="54"/>
        <v>227.12860000000006</v>
      </c>
      <c r="DF29" s="170">
        <f t="shared" si="172"/>
        <v>1081.5647619047622</v>
      </c>
      <c r="DG29" s="256">
        <f t="shared" si="55"/>
        <v>91.228885999999989</v>
      </c>
      <c r="DH29" s="256">
        <v>0</v>
      </c>
      <c r="DI29" s="466">
        <f t="shared" si="173"/>
        <v>180587.99401808786</v>
      </c>
      <c r="DJ29" s="147">
        <f t="shared" si="56"/>
        <v>3.3865554811243488</v>
      </c>
      <c r="DK29" s="256">
        <f t="shared" si="174"/>
        <v>1.3748905451424447</v>
      </c>
      <c r="DL29" s="256">
        <f t="shared" si="57"/>
        <v>4.6561431115981904</v>
      </c>
      <c r="DM29" s="120">
        <f t="shared" si="58"/>
        <v>327.05</v>
      </c>
      <c r="DN29" s="120">
        <f t="shared" si="59"/>
        <v>34.511399999999995</v>
      </c>
      <c r="DO29" s="256">
        <f t="shared" si="60"/>
        <v>210.77610000000004</v>
      </c>
      <c r="DP29" s="170">
        <f t="shared" si="175"/>
        <v>1003.6957142857145</v>
      </c>
      <c r="DQ29" s="256">
        <f t="shared" si="61"/>
        <v>106.763761</v>
      </c>
      <c r="DR29" s="256">
        <v>0</v>
      </c>
      <c r="DS29" s="427">
        <f t="shared" si="62"/>
        <v>168587.99401808786</v>
      </c>
      <c r="DT29" s="176">
        <f t="shared" si="63"/>
        <v>6.9047535748136584</v>
      </c>
      <c r="DU29" s="256">
        <f t="shared" si="64"/>
        <v>0.97277395556892887</v>
      </c>
      <c r="DV29" s="256">
        <f t="shared" si="65"/>
        <v>6.7167644472001848</v>
      </c>
      <c r="DW29" s="120">
        <f t="shared" si="66"/>
        <v>327.05</v>
      </c>
      <c r="DX29" s="120">
        <f t="shared" si="67"/>
        <v>34.511399999999995</v>
      </c>
      <c r="DY29" s="256">
        <f t="shared" si="68"/>
        <v>259.83360000000005</v>
      </c>
      <c r="DZ29" s="256">
        <f t="shared" si="176"/>
        <v>168</v>
      </c>
      <c r="EA29" s="256">
        <f t="shared" si="177"/>
        <v>240</v>
      </c>
      <c r="EB29" s="170">
        <f t="shared" si="178"/>
        <v>1237.3028571428572</v>
      </c>
      <c r="EC29" s="256">
        <f t="shared" si="69"/>
        <v>52.364128000000001</v>
      </c>
      <c r="ED29" s="256">
        <v>0</v>
      </c>
      <c r="EE29" s="427">
        <f t="shared" si="187"/>
        <v>294199.56235631474</v>
      </c>
      <c r="EF29" s="275">
        <f t="shared" si="70"/>
        <v>1.3041838525631559</v>
      </c>
      <c r="EG29" s="256">
        <f t="shared" si="71"/>
        <v>1.4375125940994984</v>
      </c>
      <c r="EH29" s="256">
        <f t="shared" si="72"/>
        <v>1.8747807130807401</v>
      </c>
      <c r="EI29" s="473">
        <f t="shared" si="73"/>
        <v>81.762500000000003</v>
      </c>
      <c r="EJ29" s="473">
        <f t="shared" si="74"/>
        <v>52.5</v>
      </c>
      <c r="EK29" s="473">
        <f t="shared" si="75"/>
        <v>210</v>
      </c>
      <c r="EL29" s="473">
        <f t="shared" si="76"/>
        <v>19.130136986301352</v>
      </c>
      <c r="EM29" s="473">
        <f t="shared" si="77"/>
        <v>31.944424999999999</v>
      </c>
      <c r="EN29" s="473">
        <f t="shared" si="78"/>
        <v>245.28750000000002</v>
      </c>
      <c r="EO29" s="427">
        <f t="shared" si="79"/>
        <v>42658.321917808214</v>
      </c>
      <c r="EP29" s="261">
        <f t="shared" si="80"/>
        <v>1.3041838525631559</v>
      </c>
      <c r="EQ29" s="256">
        <f t="shared" si="81"/>
        <v>0.80739795918367319</v>
      </c>
      <c r="ER29" s="256">
        <f t="shared" si="82"/>
        <v>1.0529953809597927</v>
      </c>
      <c r="ES29" s="473">
        <f t="shared" si="83"/>
        <v>327.05</v>
      </c>
      <c r="ET29" s="473">
        <f t="shared" si="84"/>
        <v>52.5</v>
      </c>
      <c r="EU29" s="473">
        <f t="shared" si="85"/>
        <v>210</v>
      </c>
      <c r="EV29" s="473">
        <f t="shared" si="86"/>
        <v>19.130136986301352</v>
      </c>
      <c r="EW29" s="473">
        <f t="shared" si="87"/>
        <v>31.944424999999999</v>
      </c>
      <c r="EX29" s="473">
        <f t="shared" si="88"/>
        <v>245.28750000000002</v>
      </c>
      <c r="EY29" s="572">
        <f t="shared" si="179"/>
        <v>75950</v>
      </c>
      <c r="EZ29" s="572"/>
      <c r="FA29" s="572"/>
      <c r="FB29" s="572"/>
      <c r="FC29" s="572"/>
      <c r="FD29" s="572"/>
      <c r="FE29" s="572"/>
      <c r="FF29" s="572"/>
      <c r="FG29" s="572"/>
      <c r="FH29" s="572"/>
      <c r="FI29" s="566"/>
      <c r="FJ29" s="276">
        <f t="shared" si="98"/>
        <v>1.3184935381084661</v>
      </c>
      <c r="FK29" s="256">
        <f t="shared" si="99"/>
        <v>0.43447065355801839</v>
      </c>
      <c r="FL29" s="256">
        <f t="shared" si="100"/>
        <v>0.57284674921400935</v>
      </c>
      <c r="FM29" s="483">
        <f t="shared" si="101"/>
        <v>65.410000000000011</v>
      </c>
      <c r="FN29" s="483">
        <f t="shared" si="102"/>
        <v>97</v>
      </c>
      <c r="FO29" s="483">
        <f t="shared" si="103"/>
        <v>210</v>
      </c>
      <c r="FP29" s="483">
        <f t="shared" si="104"/>
        <v>71.630136986301352</v>
      </c>
      <c r="FQ29" s="483">
        <f t="shared" si="181"/>
        <v>13900</v>
      </c>
      <c r="FR29" s="483">
        <f t="shared" si="105"/>
        <v>12.811999999999998</v>
      </c>
      <c r="FS29" s="483">
        <f t="shared" si="106"/>
        <v>261.41111111111115</v>
      </c>
      <c r="FT29" s="484">
        <f t="shared" si="107"/>
        <v>139</v>
      </c>
      <c r="FU29" s="427">
        <f t="shared" si="108"/>
        <v>148066.82191780821</v>
      </c>
      <c r="FV29" s="276">
        <f t="shared" si="109"/>
        <v>2.1996537073682472</v>
      </c>
      <c r="FW29" s="256">
        <f t="shared" si="110"/>
        <v>1.1332819626754971</v>
      </c>
      <c r="FX29" s="256">
        <f t="shared" si="111"/>
        <v>2.4928278706927207</v>
      </c>
      <c r="FY29" s="483">
        <f t="shared" si="112"/>
        <v>163.52500000000003</v>
      </c>
      <c r="FZ29" s="483">
        <f t="shared" si="113"/>
        <v>116</v>
      </c>
      <c r="GA29" s="483">
        <f t="shared" si="114"/>
        <v>210</v>
      </c>
      <c r="GB29" s="483">
        <f t="shared" si="115"/>
        <v>71.630136986301352</v>
      </c>
      <c r="GC29" s="483">
        <f t="shared" si="116"/>
        <v>6900</v>
      </c>
      <c r="GD29" s="483">
        <f t="shared" si="117"/>
        <v>0.84696399999999272</v>
      </c>
      <c r="GE29" s="483">
        <f t="shared" si="118"/>
        <v>163.52499999999998</v>
      </c>
      <c r="GF29" s="484">
        <f t="shared" si="119"/>
        <v>96</v>
      </c>
      <c r="GG29" s="493">
        <f t="shared" si="120"/>
        <v>69</v>
      </c>
      <c r="GH29" s="493">
        <f t="shared" si="121"/>
        <v>165</v>
      </c>
      <c r="GI29" s="427">
        <f t="shared" si="122"/>
        <v>153696.82191780821</v>
      </c>
      <c r="GJ29" s="185">
        <f t="shared" si="123"/>
        <v>1.0679584751374818</v>
      </c>
      <c r="GK29" s="256">
        <f t="shared" si="182"/>
        <v>1.896757880625872</v>
      </c>
      <c r="GL29" s="256">
        <f t="shared" si="124"/>
        <v>2.025658653898208</v>
      </c>
      <c r="GM29" s="256">
        <f t="shared" si="125"/>
        <v>327.05</v>
      </c>
      <c r="GN29" s="256">
        <f t="shared" si="126"/>
        <v>210</v>
      </c>
      <c r="GO29" s="256">
        <f t="shared" si="127"/>
        <v>71.630136986301352</v>
      </c>
      <c r="GP29" s="256">
        <f t="shared" si="183"/>
        <v>327.05</v>
      </c>
      <c r="GQ29" s="256">
        <f t="shared" si="128"/>
        <v>11.503799999999998</v>
      </c>
      <c r="GR29" s="427">
        <f t="shared" si="129"/>
        <v>166360.82191780821</v>
      </c>
      <c r="GS29" s="185">
        <f t="shared" si="130"/>
        <v>1.0679584751374818</v>
      </c>
      <c r="GT29" s="256">
        <f t="shared" si="184"/>
        <v>2.4536872727117789</v>
      </c>
      <c r="GU29" s="256">
        <f t="shared" si="131"/>
        <v>2.6204361182295179</v>
      </c>
      <c r="GV29" s="256">
        <f t="shared" si="132"/>
        <v>327.05</v>
      </c>
      <c r="GW29" s="256">
        <f t="shared" si="133"/>
        <v>210</v>
      </c>
      <c r="GX29" s="256">
        <f t="shared" si="134"/>
        <v>71.630136986301352</v>
      </c>
      <c r="GY29" s="256">
        <f t="shared" si="135"/>
        <v>327.05</v>
      </c>
      <c r="GZ29" s="256">
        <f t="shared" si="136"/>
        <v>11.503799999999998</v>
      </c>
      <c r="HA29" s="427">
        <f t="shared" si="137"/>
        <v>128600.82191780821</v>
      </c>
      <c r="HB29" s="185">
        <f t="shared" si="138"/>
        <v>1.0679584751374818</v>
      </c>
      <c r="HC29" s="256">
        <f t="shared" si="185"/>
        <v>0.35641190024682073</v>
      </c>
      <c r="HD29" s="256">
        <f t="shared" si="139"/>
        <v>0.38063310950844692</v>
      </c>
      <c r="HE29" s="256">
        <f t="shared" si="140"/>
        <v>327.05</v>
      </c>
      <c r="HF29" s="256">
        <f t="shared" si="141"/>
        <v>210</v>
      </c>
      <c r="HG29" s="256">
        <f t="shared" si="142"/>
        <v>71.630136986301352</v>
      </c>
      <c r="HH29" s="256">
        <f t="shared" si="143"/>
        <v>327.05</v>
      </c>
      <c r="HI29" s="256">
        <f t="shared" si="144"/>
        <v>11.503799999999998</v>
      </c>
      <c r="HJ29" s="427">
        <f t="shared" si="145"/>
        <v>885341.3698630135</v>
      </c>
      <c r="HK29" s="185">
        <f t="shared" si="146"/>
        <v>1.0679584751374818</v>
      </c>
      <c r="HL29" s="256">
        <f t="shared" si="186"/>
        <v>1.6739851458885942</v>
      </c>
      <c r="HM29" s="256">
        <f t="shared" si="147"/>
        <v>1.787746623805978</v>
      </c>
      <c r="HN29" s="256">
        <f t="shared" si="148"/>
        <v>327.05</v>
      </c>
      <c r="HO29" s="256">
        <f t="shared" si="149"/>
        <v>210</v>
      </c>
      <c r="HP29" s="256">
        <f t="shared" si="150"/>
        <v>71.630136986301352</v>
      </c>
      <c r="HQ29" s="256">
        <f t="shared" si="151"/>
        <v>327.05</v>
      </c>
      <c r="HR29" s="256">
        <f t="shared" si="152"/>
        <v>11.503799999999998</v>
      </c>
      <c r="HS29" s="466">
        <f t="shared" si="153"/>
        <v>188500</v>
      </c>
    </row>
    <row r="30" spans="1:227" s="72" customFormat="1" hidden="1" outlineLevel="1" x14ac:dyDescent="0.3">
      <c r="B30" s="40" t="s">
        <v>231</v>
      </c>
      <c r="C30" s="40" t="s">
        <v>143</v>
      </c>
      <c r="D30" s="117">
        <v>5000</v>
      </c>
      <c r="E30" s="118">
        <v>20.93</v>
      </c>
      <c r="F30" s="125">
        <f t="shared" si="0"/>
        <v>920.04791666666665</v>
      </c>
      <c r="G30" s="125">
        <f t="shared" si="1"/>
        <v>116.5395</v>
      </c>
      <c r="H30" s="168">
        <f t="shared" si="188"/>
        <v>525</v>
      </c>
      <c r="I30" s="528">
        <f t="shared" si="189"/>
        <v>525</v>
      </c>
      <c r="J30" s="373">
        <f t="shared" si="155"/>
        <v>241.88356164383561</v>
      </c>
      <c r="K30" s="114">
        <v>0.2</v>
      </c>
      <c r="L30" s="168">
        <f t="shared" si="156"/>
        <v>1752.4722222222222</v>
      </c>
      <c r="M30" s="373">
        <f t="shared" si="157"/>
        <v>481.8</v>
      </c>
      <c r="N30" s="373">
        <f t="shared" si="158"/>
        <v>350.49444444444447</v>
      </c>
      <c r="O30" s="121">
        <v>70.63</v>
      </c>
      <c r="P30" s="116">
        <v>0.11</v>
      </c>
      <c r="Q30" s="395">
        <f t="shared" si="3"/>
        <v>0.87333322766250854</v>
      </c>
      <c r="S30" s="189">
        <f t="shared" si="4"/>
        <v>1.0810235190127382</v>
      </c>
      <c r="T30" s="168">
        <f t="shared" si="5"/>
        <v>38.846499999999999</v>
      </c>
      <c r="U30" s="382">
        <f t="shared" si="6"/>
        <v>920.04791666666665</v>
      </c>
      <c r="V30" s="427">
        <f t="shared" si="159"/>
        <v>77451.369863013693</v>
      </c>
      <c r="W30" s="132"/>
      <c r="X30" s="255"/>
      <c r="Y30" s="255"/>
      <c r="Z30" s="255"/>
      <c r="AA30" s="111"/>
      <c r="AB30" s="111"/>
      <c r="AC30" s="111"/>
      <c r="AD30" s="111"/>
      <c r="AE30" s="111"/>
      <c r="AF30" s="111"/>
      <c r="AG30" s="111"/>
      <c r="AH30" s="460"/>
      <c r="AI30" s="262">
        <f t="shared" si="7"/>
        <v>1.4690378766258363</v>
      </c>
      <c r="AJ30" s="256">
        <f t="shared" si="160"/>
        <v>1.3806000230733395</v>
      </c>
      <c r="AK30" s="256">
        <f t="shared" si="8"/>
        <v>2.0281537263652392</v>
      </c>
      <c r="AL30" s="170">
        <f t="shared" si="9"/>
        <v>317.11402116402115</v>
      </c>
      <c r="AM30" s="170">
        <f t="shared" si="10"/>
        <v>116.5395</v>
      </c>
      <c r="AN30" s="170">
        <f t="shared" si="11"/>
        <v>121.29601587301588</v>
      </c>
      <c r="AO30" s="170">
        <f t="shared" si="161"/>
        <v>62</v>
      </c>
      <c r="AP30" s="170">
        <f t="shared" si="162"/>
        <v>89</v>
      </c>
      <c r="AQ30" s="170">
        <f t="shared" si="12"/>
        <v>0</v>
      </c>
      <c r="AR30" s="256">
        <f t="shared" si="13"/>
        <v>102.68944693121692</v>
      </c>
      <c r="AS30" s="256">
        <f t="shared" si="14"/>
        <v>602.93389550264556</v>
      </c>
      <c r="AT30" s="428">
        <f t="shared" si="15"/>
        <v>183450</v>
      </c>
      <c r="AU30" s="112"/>
      <c r="AV30" s="256"/>
      <c r="AW30" s="256"/>
      <c r="AX30" s="120"/>
      <c r="AY30" s="120"/>
      <c r="AZ30" s="120"/>
      <c r="BA30" s="120"/>
      <c r="BB30" s="256"/>
      <c r="BC30" s="256"/>
      <c r="BD30" s="256"/>
      <c r="BE30" s="257"/>
      <c r="BF30" s="146">
        <f t="shared" si="16"/>
        <v>1.3332968455116978</v>
      </c>
      <c r="BG30" s="256">
        <f t="shared" si="17"/>
        <v>1.3748253605444567</v>
      </c>
      <c r="BH30" s="256">
        <f t="shared" si="18"/>
        <v>1.8330503163434066</v>
      </c>
      <c r="BI30" s="120">
        <f t="shared" si="19"/>
        <v>193.74691875000002</v>
      </c>
      <c r="BJ30" s="120">
        <f t="shared" si="20"/>
        <v>116.5395</v>
      </c>
      <c r="BK30" s="256">
        <v>0</v>
      </c>
      <c r="BL30" s="120">
        <f t="shared" si="21"/>
        <v>110.5563422308168</v>
      </c>
      <c r="BM30" s="120">
        <f t="shared" si="163"/>
        <v>414.44365776918323</v>
      </c>
      <c r="BN30" s="170">
        <f t="shared" si="22"/>
        <v>0</v>
      </c>
      <c r="BO30" s="170">
        <f t="shared" si="23"/>
        <v>51.160840500000006</v>
      </c>
      <c r="BP30" s="170">
        <f t="shared" si="24"/>
        <v>726.30099791666657</v>
      </c>
      <c r="BQ30" s="390">
        <f t="shared" si="25"/>
        <v>84187.057665290195</v>
      </c>
      <c r="BR30" s="428">
        <f t="shared" si="164"/>
        <v>131967.72728875862</v>
      </c>
      <c r="BS30" s="147">
        <f t="shared" si="26"/>
        <v>4.042095586972521</v>
      </c>
      <c r="BT30" s="256">
        <f t="shared" si="27"/>
        <v>1.9793073084771966</v>
      </c>
      <c r="BU30" s="256">
        <f t="shared" si="28"/>
        <v>8.0005493368581355</v>
      </c>
      <c r="BV30" s="170">
        <f t="shared" si="29"/>
        <v>920.04791666666665</v>
      </c>
      <c r="BW30" s="170">
        <f t="shared" si="30"/>
        <v>116.5395</v>
      </c>
      <c r="BX30" s="170">
        <f t="shared" si="31"/>
        <v>619.49883333333344</v>
      </c>
      <c r="BY30" s="170">
        <f t="shared" si="165"/>
        <v>1179.9977777777779</v>
      </c>
      <c r="BZ30" s="256">
        <f t="shared" si="32"/>
        <v>256.44802166666665</v>
      </c>
      <c r="CA30" s="256">
        <v>0</v>
      </c>
      <c r="CB30" s="466">
        <f t="shared" si="33"/>
        <v>354895.06454681634</v>
      </c>
      <c r="CC30" s="146">
        <f t="shared" si="34"/>
        <v>1.3324113980547738</v>
      </c>
      <c r="CD30" s="256">
        <f t="shared" si="35"/>
        <v>1.6074970861327116</v>
      </c>
      <c r="CE30" s="256">
        <f t="shared" si="166"/>
        <v>2.1418474399030614</v>
      </c>
      <c r="CF30" s="120">
        <f t="shared" si="36"/>
        <v>206.66338000000002</v>
      </c>
      <c r="CG30" s="120">
        <f t="shared" si="37"/>
        <v>116.5395</v>
      </c>
      <c r="CH30" s="256">
        <v>0</v>
      </c>
      <c r="CI30" s="120">
        <f t="shared" si="167"/>
        <v>117.92676504620458</v>
      </c>
      <c r="CJ30" s="120">
        <f t="shared" si="168"/>
        <v>407.07323495379541</v>
      </c>
      <c r="CK30" s="170">
        <f t="shared" si="38"/>
        <v>0</v>
      </c>
      <c r="CL30" s="256">
        <f t="shared" si="39"/>
        <v>64.593960199999998</v>
      </c>
      <c r="CM30" s="256">
        <f t="shared" si="40"/>
        <v>713.38453666666669</v>
      </c>
      <c r="CN30" s="390">
        <f t="shared" si="169"/>
        <v>63695.718751960929</v>
      </c>
      <c r="CO30" s="428">
        <f t="shared" si="170"/>
        <v>112545.09968366059</v>
      </c>
      <c r="CP30" s="147">
        <f t="shared" si="41"/>
        <v>3.4535611811185185</v>
      </c>
      <c r="CQ30" s="256">
        <f t="shared" si="42"/>
        <v>1.996829264066935</v>
      </c>
      <c r="CR30" s="256">
        <f t="shared" si="43"/>
        <v>6.896172031703026</v>
      </c>
      <c r="CS30" s="120">
        <f t="shared" si="44"/>
        <v>920.04791666666665</v>
      </c>
      <c r="CT30" s="120">
        <f t="shared" si="45"/>
        <v>116.5395</v>
      </c>
      <c r="CU30" s="256">
        <f t="shared" si="46"/>
        <v>573.49643750000007</v>
      </c>
      <c r="CV30" s="170">
        <f t="shared" si="171"/>
        <v>1092.374166666667</v>
      </c>
      <c r="CW30" s="256">
        <f t="shared" si="47"/>
        <v>300.15029770833337</v>
      </c>
      <c r="CX30" s="256">
        <v>0</v>
      </c>
      <c r="CY30" s="466">
        <f t="shared" si="48"/>
        <v>329895.06454681634</v>
      </c>
      <c r="CZ30" s="147">
        <f t="shared" si="49"/>
        <v>4.042095586972521</v>
      </c>
      <c r="DA30" s="256">
        <f t="shared" si="50"/>
        <v>2.0850599160451195</v>
      </c>
      <c r="DB30" s="256">
        <f t="shared" si="51"/>
        <v>8.4280114852192725</v>
      </c>
      <c r="DC30" s="120">
        <f t="shared" si="52"/>
        <v>920.04791666666665</v>
      </c>
      <c r="DD30" s="120">
        <f t="shared" si="53"/>
        <v>116.5395</v>
      </c>
      <c r="DE30" s="256">
        <f t="shared" si="54"/>
        <v>619.49883333333344</v>
      </c>
      <c r="DF30" s="170">
        <f t="shared" si="172"/>
        <v>1179.9977777777779</v>
      </c>
      <c r="DG30" s="256">
        <f t="shared" si="55"/>
        <v>256.44802166666665</v>
      </c>
      <c r="DH30" s="256">
        <v>0</v>
      </c>
      <c r="DI30" s="466">
        <f t="shared" si="173"/>
        <v>336895.06454681634</v>
      </c>
      <c r="DJ30" s="147">
        <f t="shared" si="56"/>
        <v>3.4535611811185185</v>
      </c>
      <c r="DK30" s="256">
        <f t="shared" si="174"/>
        <v>2.0275596364542814</v>
      </c>
      <c r="DL30" s="256">
        <f t="shared" si="57"/>
        <v>7.0023012528612822</v>
      </c>
      <c r="DM30" s="120">
        <f t="shared" si="58"/>
        <v>920.04791666666665</v>
      </c>
      <c r="DN30" s="120">
        <f t="shared" si="59"/>
        <v>116.5395</v>
      </c>
      <c r="DO30" s="256">
        <f t="shared" si="60"/>
        <v>573.49643750000007</v>
      </c>
      <c r="DP30" s="170">
        <f t="shared" si="175"/>
        <v>1092.374166666667</v>
      </c>
      <c r="DQ30" s="256">
        <f t="shared" si="61"/>
        <v>300.15029770833337</v>
      </c>
      <c r="DR30" s="256">
        <v>0</v>
      </c>
      <c r="DS30" s="427">
        <f t="shared" si="62"/>
        <v>324895.06454681634</v>
      </c>
      <c r="DT30" s="176">
        <f t="shared" si="63"/>
        <v>7.0182729911023118</v>
      </c>
      <c r="DU30" s="256">
        <f t="shared" si="64"/>
        <v>1.3339092249093327</v>
      </c>
      <c r="DV30" s="256">
        <f t="shared" si="65"/>
        <v>9.3617390857633893</v>
      </c>
      <c r="DW30" s="120">
        <f t="shared" si="66"/>
        <v>920.04791666666665</v>
      </c>
      <c r="DX30" s="120">
        <f t="shared" si="67"/>
        <v>116.5395</v>
      </c>
      <c r="DY30" s="256">
        <f t="shared" si="68"/>
        <v>711.50362500000006</v>
      </c>
      <c r="DZ30" s="256">
        <f t="shared" si="176"/>
        <v>473</v>
      </c>
      <c r="EA30" s="256">
        <f t="shared" si="177"/>
        <v>676</v>
      </c>
      <c r="EB30" s="170">
        <f t="shared" si="178"/>
        <v>1355.2450000000001</v>
      </c>
      <c r="EC30" s="256">
        <f t="shared" si="69"/>
        <v>147.69836083333331</v>
      </c>
      <c r="ED30" s="256">
        <v>0</v>
      </c>
      <c r="EE30" s="427">
        <f t="shared" si="187"/>
        <v>608134.37727628811</v>
      </c>
      <c r="EF30" s="275">
        <f t="shared" si="70"/>
        <v>1.3181671151331824</v>
      </c>
      <c r="EG30" s="256">
        <f t="shared" si="71"/>
        <v>1.8842090385891122</v>
      </c>
      <c r="EH30" s="256">
        <f t="shared" si="72"/>
        <v>2.4837023927048771</v>
      </c>
      <c r="EI30" s="473">
        <f t="shared" si="73"/>
        <v>230.01197916666666</v>
      </c>
      <c r="EJ30" s="473">
        <f t="shared" si="74"/>
        <v>131.25</v>
      </c>
      <c r="EK30" s="473">
        <f t="shared" si="75"/>
        <v>525</v>
      </c>
      <c r="EL30" s="473">
        <f t="shared" si="76"/>
        <v>110.63356164383561</v>
      </c>
      <c r="EM30" s="473">
        <f t="shared" si="77"/>
        <v>96.349494791666672</v>
      </c>
      <c r="EN30" s="473">
        <f t="shared" si="78"/>
        <v>690.03593750000005</v>
      </c>
      <c r="EO30" s="427">
        <f t="shared" si="79"/>
        <v>91555.119863013693</v>
      </c>
      <c r="EP30" s="261">
        <f t="shared" si="80"/>
        <v>1.3181671151331824</v>
      </c>
      <c r="EQ30" s="256">
        <f t="shared" si="81"/>
        <v>0.90853974654377856</v>
      </c>
      <c r="ER30" s="256">
        <f t="shared" si="82"/>
        <v>1.1976072166854452</v>
      </c>
      <c r="ES30" s="473">
        <f t="shared" si="83"/>
        <v>920.04791666666665</v>
      </c>
      <c r="ET30" s="473">
        <f t="shared" si="84"/>
        <v>131.25</v>
      </c>
      <c r="EU30" s="473">
        <f t="shared" si="85"/>
        <v>525</v>
      </c>
      <c r="EV30" s="473">
        <f t="shared" si="86"/>
        <v>110.63356164383561</v>
      </c>
      <c r="EW30" s="473">
        <f t="shared" si="87"/>
        <v>96.349494791666672</v>
      </c>
      <c r="EX30" s="473">
        <f t="shared" si="88"/>
        <v>690.03593750000005</v>
      </c>
      <c r="EY30" s="572">
        <f t="shared" si="179"/>
        <v>189875</v>
      </c>
      <c r="EZ30" s="572"/>
      <c r="FA30" s="572"/>
      <c r="FB30" s="572"/>
      <c r="FC30" s="572"/>
      <c r="FD30" s="572"/>
      <c r="FE30" s="572"/>
      <c r="FF30" s="572"/>
      <c r="FG30" s="572"/>
      <c r="FH30" s="572"/>
      <c r="FI30" s="566"/>
      <c r="FJ30" s="276">
        <f t="shared" si="98"/>
        <v>1.3316763115843937</v>
      </c>
      <c r="FK30" s="256">
        <f t="shared" si="99"/>
        <v>0.45774318201992165</v>
      </c>
      <c r="FL30" s="256">
        <f t="shared" si="100"/>
        <v>0.60956575228519305</v>
      </c>
      <c r="FM30" s="483">
        <f t="shared" si="101"/>
        <v>184.00958333333335</v>
      </c>
      <c r="FN30" s="483">
        <f t="shared" si="102"/>
        <v>273</v>
      </c>
      <c r="FO30" s="483">
        <f t="shared" si="103"/>
        <v>525</v>
      </c>
      <c r="FP30" s="483">
        <f t="shared" si="104"/>
        <v>241.88356164383561</v>
      </c>
      <c r="FQ30" s="483">
        <f t="shared" si="181"/>
        <v>39000</v>
      </c>
      <c r="FR30" s="483">
        <f t="shared" si="105"/>
        <v>42.526691666666665</v>
      </c>
      <c r="FS30" s="483">
        <f t="shared" si="106"/>
        <v>735.88125000000014</v>
      </c>
      <c r="FT30" s="484">
        <f t="shared" si="107"/>
        <v>390</v>
      </c>
      <c r="FU30" s="427">
        <f t="shared" si="108"/>
        <v>394296.36986301368</v>
      </c>
      <c r="FV30" s="276">
        <f t="shared" si="109"/>
        <v>2.2119017161015346</v>
      </c>
      <c r="FW30" s="256">
        <f t="shared" si="110"/>
        <v>1.19413462111594</v>
      </c>
      <c r="FX30" s="256">
        <f t="shared" si="111"/>
        <v>2.6413084177026036</v>
      </c>
      <c r="FY30" s="483">
        <f t="shared" si="112"/>
        <v>460.02395833333338</v>
      </c>
      <c r="FZ30" s="483">
        <f t="shared" si="113"/>
        <v>326</v>
      </c>
      <c r="GA30" s="483">
        <f t="shared" si="114"/>
        <v>525</v>
      </c>
      <c r="GB30" s="483">
        <f t="shared" si="115"/>
        <v>241.88356164383561</v>
      </c>
      <c r="GC30" s="483">
        <f t="shared" si="116"/>
        <v>19500</v>
      </c>
      <c r="GD30" s="483">
        <f t="shared" si="117"/>
        <v>8.6168538333332947</v>
      </c>
      <c r="GE30" s="483">
        <f t="shared" si="118"/>
        <v>460.02395833333327</v>
      </c>
      <c r="GF30" s="484">
        <f t="shared" si="119"/>
        <v>270</v>
      </c>
      <c r="GG30" s="493">
        <f t="shared" si="120"/>
        <v>195</v>
      </c>
      <c r="GH30" s="493">
        <f t="shared" si="121"/>
        <v>465</v>
      </c>
      <c r="GI30" s="427">
        <f t="shared" si="122"/>
        <v>410551.36986301368</v>
      </c>
      <c r="GJ30" s="185">
        <f t="shared" si="123"/>
        <v>1.0810235190127382</v>
      </c>
      <c r="GK30" s="256">
        <f t="shared" si="182"/>
        <v>2.1442960926505878</v>
      </c>
      <c r="GL30" s="256">
        <f t="shared" si="124"/>
        <v>2.3180345078824032</v>
      </c>
      <c r="GM30" s="256">
        <f t="shared" si="125"/>
        <v>920.04791666666665</v>
      </c>
      <c r="GN30" s="256">
        <f t="shared" si="126"/>
        <v>525</v>
      </c>
      <c r="GO30" s="256">
        <f t="shared" si="127"/>
        <v>241.88356164383561</v>
      </c>
      <c r="GP30" s="256">
        <f t="shared" si="183"/>
        <v>920.04791666666665</v>
      </c>
      <c r="GQ30" s="256">
        <f t="shared" si="128"/>
        <v>38.846499999999999</v>
      </c>
      <c r="GR30" s="427">
        <f t="shared" si="129"/>
        <v>410951.36986301368</v>
      </c>
      <c r="GS30" s="185">
        <f t="shared" si="130"/>
        <v>1.0810235190127382</v>
      </c>
      <c r="GT30" s="256">
        <f t="shared" si="184"/>
        <v>3.5023712992756901</v>
      </c>
      <c r="GU30" s="256">
        <f t="shared" si="131"/>
        <v>3.7861457468322226</v>
      </c>
      <c r="GV30" s="256">
        <f t="shared" si="132"/>
        <v>920.04791666666665</v>
      </c>
      <c r="GW30" s="256">
        <f t="shared" si="133"/>
        <v>525</v>
      </c>
      <c r="GX30" s="256">
        <f t="shared" si="134"/>
        <v>241.88356164383561</v>
      </c>
      <c r="GY30" s="256">
        <f t="shared" si="135"/>
        <v>920.04791666666665</v>
      </c>
      <c r="GZ30" s="256">
        <f t="shared" si="136"/>
        <v>38.846499999999999</v>
      </c>
      <c r="HA30" s="427">
        <f t="shared" si="137"/>
        <v>251601.36986301368</v>
      </c>
      <c r="HB30" s="185">
        <f t="shared" si="138"/>
        <v>1.0810235190127382</v>
      </c>
      <c r="HC30" s="256">
        <f t="shared" si="185"/>
        <v>0.32743863407182805</v>
      </c>
      <c r="HD30" s="256">
        <f t="shared" si="139"/>
        <v>0.35396886446505182</v>
      </c>
      <c r="HE30" s="256">
        <f t="shared" si="140"/>
        <v>920.04791666666665</v>
      </c>
      <c r="HF30" s="256">
        <f t="shared" si="141"/>
        <v>525</v>
      </c>
      <c r="HG30" s="256">
        <f t="shared" si="142"/>
        <v>241.88356164383561</v>
      </c>
      <c r="HH30" s="256">
        <f t="shared" si="143"/>
        <v>920.04791666666665</v>
      </c>
      <c r="HI30" s="256">
        <f t="shared" si="144"/>
        <v>38.846499999999999</v>
      </c>
      <c r="HJ30" s="427">
        <f t="shared" si="145"/>
        <v>2691195.6164383562</v>
      </c>
      <c r="HK30" s="185">
        <f t="shared" si="146"/>
        <v>1.0810235190127382</v>
      </c>
      <c r="HL30" s="256">
        <f t="shared" si="186"/>
        <v>1.9314003652968037</v>
      </c>
      <c r="HM30" s="256">
        <f t="shared" si="147"/>
        <v>2.0878892195156387</v>
      </c>
      <c r="HN30" s="256">
        <f t="shared" si="148"/>
        <v>920.04791666666665</v>
      </c>
      <c r="HO30" s="256">
        <f t="shared" si="149"/>
        <v>525</v>
      </c>
      <c r="HP30" s="256">
        <f t="shared" si="150"/>
        <v>241.88356164383561</v>
      </c>
      <c r="HQ30" s="256">
        <f t="shared" si="151"/>
        <v>920.04791666666665</v>
      </c>
      <c r="HR30" s="256">
        <f t="shared" si="152"/>
        <v>38.846499999999999</v>
      </c>
      <c r="HS30" s="466">
        <f t="shared" si="153"/>
        <v>456250</v>
      </c>
    </row>
    <row r="31" spans="1:227" s="72" customFormat="1" hidden="1" outlineLevel="1" x14ac:dyDescent="0.3">
      <c r="B31" s="40" t="s">
        <v>231</v>
      </c>
      <c r="C31" s="40" t="s">
        <v>143</v>
      </c>
      <c r="D31" s="117">
        <v>10000</v>
      </c>
      <c r="E31" s="118">
        <v>20.89</v>
      </c>
      <c r="F31" s="125">
        <f t="shared" si="0"/>
        <v>1836.5791666666667</v>
      </c>
      <c r="G31" s="125">
        <f t="shared" si="1"/>
        <v>250.33799999999999</v>
      </c>
      <c r="H31" s="168">
        <f t="shared" si="188"/>
        <v>1050</v>
      </c>
      <c r="I31" s="528">
        <f t="shared" si="189"/>
        <v>1050</v>
      </c>
      <c r="J31" s="373">
        <f t="shared" si="155"/>
        <v>519.58904109589037</v>
      </c>
      <c r="K31" s="114">
        <v>0.2</v>
      </c>
      <c r="L31" s="168">
        <f t="shared" si="156"/>
        <v>1749.1230158730157</v>
      </c>
      <c r="M31" s="373">
        <f t="shared" si="157"/>
        <v>481.8</v>
      </c>
      <c r="N31" s="373">
        <f t="shared" si="158"/>
        <v>349.82460317460317</v>
      </c>
      <c r="O31" s="121">
        <v>75.86</v>
      </c>
      <c r="P31" s="116">
        <v>0.11</v>
      </c>
      <c r="Q31" s="395">
        <f t="shared" si="3"/>
        <v>0.86369332477273197</v>
      </c>
      <c r="S31" s="189">
        <f t="shared" si="4"/>
        <v>1.0869217773273978</v>
      </c>
      <c r="T31" s="168">
        <f t="shared" si="5"/>
        <v>83.445999999999998</v>
      </c>
      <c r="U31" s="382">
        <f t="shared" si="6"/>
        <v>1836.5791666666667</v>
      </c>
      <c r="V31" s="427">
        <f t="shared" si="159"/>
        <v>148134.24657534246</v>
      </c>
      <c r="W31" s="132"/>
      <c r="X31" s="255"/>
      <c r="Y31" s="255"/>
      <c r="Z31" s="255"/>
      <c r="AA31" s="111"/>
      <c r="AB31" s="111"/>
      <c r="AC31" s="111"/>
      <c r="AD31" s="111"/>
      <c r="AE31" s="111"/>
      <c r="AF31" s="111"/>
      <c r="AG31" s="111"/>
      <c r="AH31" s="460"/>
      <c r="AI31" s="262">
        <f t="shared" si="7"/>
        <v>1.2960765225731365</v>
      </c>
      <c r="AJ31" s="256">
        <f t="shared" si="160"/>
        <v>1.6963488425901101</v>
      </c>
      <c r="AK31" s="256">
        <f t="shared" si="8"/>
        <v>2.1985979089751551</v>
      </c>
      <c r="AL31" s="170">
        <f t="shared" si="9"/>
        <v>333.16628873771725</v>
      </c>
      <c r="AM31" s="170">
        <f t="shared" si="10"/>
        <v>249.87471655328795</v>
      </c>
      <c r="AN31" s="170">
        <f t="shared" si="11"/>
        <v>0</v>
      </c>
      <c r="AO31" s="170">
        <f t="shared" si="161"/>
        <v>0</v>
      </c>
      <c r="AP31" s="170">
        <f t="shared" si="162"/>
        <v>0</v>
      </c>
      <c r="AQ31" s="170">
        <f t="shared" si="12"/>
        <v>0.96156796743885498</v>
      </c>
      <c r="AR31" s="256">
        <f t="shared" si="13"/>
        <v>106.76764021164021</v>
      </c>
      <c r="AS31" s="256">
        <f t="shared" si="14"/>
        <v>1503.4128779289495</v>
      </c>
      <c r="AT31" s="428">
        <f t="shared" si="15"/>
        <v>182653.85087479022</v>
      </c>
      <c r="AU31" s="112"/>
      <c r="AV31" s="256"/>
      <c r="AW31" s="256"/>
      <c r="AX31" s="120"/>
      <c r="AY31" s="120"/>
      <c r="AZ31" s="120"/>
      <c r="BA31" s="120"/>
      <c r="BB31" s="256"/>
      <c r="BC31" s="256"/>
      <c r="BD31" s="256"/>
      <c r="BE31" s="257"/>
      <c r="BF31" s="146">
        <f t="shared" si="16"/>
        <v>1.3637391057564541</v>
      </c>
      <c r="BG31" s="256">
        <f t="shared" si="17"/>
        <v>1.6927631052875582</v>
      </c>
      <c r="BH31" s="256">
        <f t="shared" si="18"/>
        <v>2.3084872434623729</v>
      </c>
      <c r="BI31" s="120">
        <f t="shared" si="19"/>
        <v>416.18692500000003</v>
      </c>
      <c r="BJ31" s="120">
        <f t="shared" si="20"/>
        <v>250.33799999999999</v>
      </c>
      <c r="BK31" s="256">
        <v>0</v>
      </c>
      <c r="BL31" s="120">
        <f t="shared" si="21"/>
        <v>237.94033994359989</v>
      </c>
      <c r="BM31" s="120">
        <f t="shared" si="163"/>
        <v>812.05966005640016</v>
      </c>
      <c r="BN31" s="170">
        <f t="shared" si="22"/>
        <v>0</v>
      </c>
      <c r="BO31" s="170">
        <f t="shared" si="23"/>
        <v>109.898382</v>
      </c>
      <c r="BP31" s="170">
        <f t="shared" si="24"/>
        <v>1420.3922416666667</v>
      </c>
      <c r="BQ31" s="390">
        <f t="shared" si="25"/>
        <v>137734.37700834076</v>
      </c>
      <c r="BR31" s="428">
        <f t="shared" si="164"/>
        <v>230235.72630016273</v>
      </c>
      <c r="BS31" s="147">
        <f t="shared" si="26"/>
        <v>4.0780906607847767</v>
      </c>
      <c r="BT31" s="256">
        <f t="shared" si="27"/>
        <v>2.5276913727798713</v>
      </c>
      <c r="BU31" s="256">
        <f t="shared" si="28"/>
        <v>10.308154580679846</v>
      </c>
      <c r="BV31" s="170">
        <f t="shared" si="29"/>
        <v>1836.5791666666667</v>
      </c>
      <c r="BW31" s="170">
        <f t="shared" si="30"/>
        <v>250.33799999999999</v>
      </c>
      <c r="BX31" s="170">
        <f t="shared" si="31"/>
        <v>1218.9253333333334</v>
      </c>
      <c r="BY31" s="170">
        <f t="shared" si="165"/>
        <v>1160.8812698412698</v>
      </c>
      <c r="BZ31" s="256">
        <f t="shared" si="32"/>
        <v>511.73878666666667</v>
      </c>
      <c r="CA31" s="256">
        <v>0</v>
      </c>
      <c r="CB31" s="466">
        <f t="shared" si="33"/>
        <v>557143.32658073411</v>
      </c>
      <c r="CC31" s="146">
        <f t="shared" si="34"/>
        <v>1.3627507809710793</v>
      </c>
      <c r="CD31" s="256">
        <f t="shared" si="35"/>
        <v>1.8327509212963753</v>
      </c>
      <c r="CE31" s="256">
        <f t="shared" si="166"/>
        <v>2.4975827493221003</v>
      </c>
      <c r="CF31" s="120">
        <f t="shared" si="36"/>
        <v>443.93272000000002</v>
      </c>
      <c r="CG31" s="120">
        <f t="shared" si="37"/>
        <v>250.33799999999999</v>
      </c>
      <c r="CH31" s="256">
        <v>0</v>
      </c>
      <c r="CI31" s="120">
        <f t="shared" si="167"/>
        <v>253.80302927317322</v>
      </c>
      <c r="CJ31" s="120">
        <f t="shared" si="168"/>
        <v>796.19697072682675</v>
      </c>
      <c r="CK31" s="170">
        <f t="shared" si="38"/>
        <v>0</v>
      </c>
      <c r="CL31" s="256">
        <f t="shared" si="39"/>
        <v>138.75400880000001</v>
      </c>
      <c r="CM31" s="256">
        <f t="shared" si="40"/>
        <v>1392.6464466666666</v>
      </c>
      <c r="CN31" s="390">
        <f t="shared" si="169"/>
        <v>117243.03809501149</v>
      </c>
      <c r="CO31" s="428">
        <f t="shared" si="170"/>
        <v>212044.4773396216</v>
      </c>
      <c r="CP31" s="147">
        <f t="shared" si="41"/>
        <v>3.4841398179339338</v>
      </c>
      <c r="CQ31" s="256">
        <f t="shared" si="42"/>
        <v>2.4825057528611332</v>
      </c>
      <c r="CR31" s="256">
        <f t="shared" si="43"/>
        <v>8.649397141793532</v>
      </c>
      <c r="CS31" s="120">
        <f t="shared" si="44"/>
        <v>1836.5791666666667</v>
      </c>
      <c r="CT31" s="120">
        <f t="shared" si="45"/>
        <v>250.33799999999999</v>
      </c>
      <c r="CU31" s="256">
        <f t="shared" si="46"/>
        <v>1127.0963750000001</v>
      </c>
      <c r="CV31" s="170">
        <f t="shared" si="171"/>
        <v>1073.4251190476191</v>
      </c>
      <c r="CW31" s="256">
        <f t="shared" si="47"/>
        <v>598.97629708333329</v>
      </c>
      <c r="CX31" s="256">
        <v>0</v>
      </c>
      <c r="CY31" s="466">
        <f t="shared" si="48"/>
        <v>532143.32658073411</v>
      </c>
      <c r="CZ31" s="147">
        <f t="shared" si="49"/>
        <v>4.0780906607847767</v>
      </c>
      <c r="DA31" s="256">
        <f t="shared" si="50"/>
        <v>2.6120816313009039</v>
      </c>
      <c r="DB31" s="256">
        <f t="shared" si="51"/>
        <v>10.65230570581568</v>
      </c>
      <c r="DC31" s="120">
        <f t="shared" si="52"/>
        <v>1836.5791666666667</v>
      </c>
      <c r="DD31" s="120">
        <f t="shared" si="53"/>
        <v>250.33799999999999</v>
      </c>
      <c r="DE31" s="256">
        <f t="shared" si="54"/>
        <v>1218.9253333333334</v>
      </c>
      <c r="DF31" s="170">
        <f t="shared" si="172"/>
        <v>1160.8812698412698</v>
      </c>
      <c r="DG31" s="256">
        <f t="shared" si="55"/>
        <v>511.73878666666667</v>
      </c>
      <c r="DH31" s="256">
        <v>0</v>
      </c>
      <c r="DI31" s="466">
        <f t="shared" si="173"/>
        <v>539143.32658073411</v>
      </c>
      <c r="DJ31" s="147">
        <f t="shared" si="56"/>
        <v>3.4841398179339338</v>
      </c>
      <c r="DK31" s="256">
        <f t="shared" si="174"/>
        <v>2.5060525344258711</v>
      </c>
      <c r="DL31" s="256">
        <f t="shared" si="57"/>
        <v>8.7314374210274277</v>
      </c>
      <c r="DM31" s="120">
        <f t="shared" si="58"/>
        <v>1836.5791666666667</v>
      </c>
      <c r="DN31" s="120">
        <f t="shared" si="59"/>
        <v>250.33799999999999</v>
      </c>
      <c r="DO31" s="256">
        <f t="shared" si="60"/>
        <v>1127.0963750000001</v>
      </c>
      <c r="DP31" s="170">
        <f t="shared" si="175"/>
        <v>1073.4251190476191</v>
      </c>
      <c r="DQ31" s="256">
        <f t="shared" si="61"/>
        <v>598.97629708333329</v>
      </c>
      <c r="DR31" s="256">
        <v>0</v>
      </c>
      <c r="DS31" s="427">
        <f t="shared" si="62"/>
        <v>527143.32658073411</v>
      </c>
      <c r="DT31" s="176">
        <f t="shared" si="63"/>
        <v>7.0698314608254602</v>
      </c>
      <c r="DU31" s="256">
        <f t="shared" si="64"/>
        <v>1.553841514000335</v>
      </c>
      <c r="DV31" s="256">
        <f t="shared" si="65"/>
        <v>10.985397620816233</v>
      </c>
      <c r="DW31" s="120">
        <f t="shared" si="66"/>
        <v>1836.5791666666667</v>
      </c>
      <c r="DX31" s="120">
        <f t="shared" si="67"/>
        <v>250.33799999999999</v>
      </c>
      <c r="DY31" s="256">
        <f t="shared" si="68"/>
        <v>1402.5832500000001</v>
      </c>
      <c r="DZ31" s="256">
        <f t="shared" si="176"/>
        <v>944</v>
      </c>
      <c r="EA31" s="256">
        <f t="shared" si="177"/>
        <v>1349</v>
      </c>
      <c r="EB31" s="170">
        <f t="shared" si="178"/>
        <v>1335.7935714285716</v>
      </c>
      <c r="EC31" s="256">
        <f t="shared" si="69"/>
        <v>295.18626833333337</v>
      </c>
      <c r="ED31" s="256">
        <v>0</v>
      </c>
      <c r="EE31" s="427">
        <f t="shared" si="187"/>
        <v>1045691.5223935656</v>
      </c>
      <c r="EF31" s="275">
        <f t="shared" si="70"/>
        <v>1.3244662306972979</v>
      </c>
      <c r="EG31" s="256">
        <f t="shared" si="71"/>
        <v>2.0011337669636542</v>
      </c>
      <c r="EH31" s="256">
        <f t="shared" si="72"/>
        <v>2.650434097451436</v>
      </c>
      <c r="EI31" s="473">
        <f t="shared" si="73"/>
        <v>459.14479166666666</v>
      </c>
      <c r="EJ31" s="473">
        <f t="shared" si="74"/>
        <v>262.5</v>
      </c>
      <c r="EK31" s="473">
        <f t="shared" si="75"/>
        <v>1050</v>
      </c>
      <c r="EL31" s="473">
        <f t="shared" si="76"/>
        <v>257.08904109589037</v>
      </c>
      <c r="EM31" s="473">
        <f t="shared" si="77"/>
        <v>198.23219791666668</v>
      </c>
      <c r="EN31" s="473">
        <f t="shared" si="78"/>
        <v>1377.434375</v>
      </c>
      <c r="EO31" s="427">
        <f t="shared" si="79"/>
        <v>172081.74657534246</v>
      </c>
      <c r="EP31" s="261">
        <f t="shared" si="80"/>
        <v>1.3244662306972979</v>
      </c>
      <c r="EQ31" s="256">
        <f t="shared" si="81"/>
        <v>0.90680340684660954</v>
      </c>
      <c r="ER31" s="256">
        <f t="shared" si="82"/>
        <v>1.2010304902495972</v>
      </c>
      <c r="ES31" s="473">
        <f t="shared" si="83"/>
        <v>1836.5791666666667</v>
      </c>
      <c r="ET31" s="473">
        <f t="shared" si="84"/>
        <v>262.5</v>
      </c>
      <c r="EU31" s="473">
        <f t="shared" si="85"/>
        <v>1050</v>
      </c>
      <c r="EV31" s="473">
        <f t="shared" si="86"/>
        <v>257.08904109589037</v>
      </c>
      <c r="EW31" s="473">
        <f t="shared" si="87"/>
        <v>198.23219791666668</v>
      </c>
      <c r="EX31" s="473">
        <f t="shared" si="88"/>
        <v>1377.434375</v>
      </c>
      <c r="EY31" s="572">
        <f t="shared" si="179"/>
        <v>379750</v>
      </c>
      <c r="EZ31" s="572"/>
      <c r="FA31" s="572"/>
      <c r="FB31" s="572"/>
      <c r="FC31" s="572"/>
      <c r="FD31" s="572"/>
      <c r="FE31" s="572"/>
      <c r="FF31" s="572"/>
      <c r="FG31" s="572"/>
      <c r="FH31" s="572"/>
      <c r="FI31" s="566"/>
      <c r="FJ31" s="276">
        <f t="shared" si="98"/>
        <v>1.3377823407125122</v>
      </c>
      <c r="FK31" s="256">
        <f t="shared" si="99"/>
        <v>0.46211959306815747</v>
      </c>
      <c r="FL31" s="256">
        <f t="shared" si="100"/>
        <v>0.61821543090383335</v>
      </c>
      <c r="FM31" s="483">
        <f t="shared" si="101"/>
        <v>367.31583333333333</v>
      </c>
      <c r="FN31" s="483">
        <f t="shared" si="102"/>
        <v>545</v>
      </c>
      <c r="FO31" s="483">
        <f t="shared" si="103"/>
        <v>1050</v>
      </c>
      <c r="FP31" s="483">
        <f t="shared" si="104"/>
        <v>519.58904109589037</v>
      </c>
      <c r="FQ31" s="483">
        <f t="shared" si="181"/>
        <v>77800</v>
      </c>
      <c r="FR31" s="483">
        <f t="shared" si="105"/>
        <v>90.792316666666665</v>
      </c>
      <c r="FS31" s="483">
        <f t="shared" si="106"/>
        <v>1469.1902777777777</v>
      </c>
      <c r="FT31" s="484">
        <f t="shared" si="107"/>
        <v>778</v>
      </c>
      <c r="FU31" s="427">
        <f t="shared" si="108"/>
        <v>779111.24657534249</v>
      </c>
      <c r="FV31" s="276">
        <f t="shared" si="109"/>
        <v>2.2173962815878205</v>
      </c>
      <c r="FW31" s="256">
        <f t="shared" si="110"/>
        <v>1.2069296944674703</v>
      </c>
      <c r="FX31" s="256">
        <f t="shared" si="111"/>
        <v>2.6762414166500932</v>
      </c>
      <c r="FY31" s="483">
        <f t="shared" si="112"/>
        <v>918.28958333333333</v>
      </c>
      <c r="FZ31" s="483">
        <f t="shared" si="113"/>
        <v>650</v>
      </c>
      <c r="GA31" s="483">
        <f t="shared" si="114"/>
        <v>1050</v>
      </c>
      <c r="GB31" s="483">
        <f t="shared" si="115"/>
        <v>519.58904109589037</v>
      </c>
      <c r="GC31" s="483">
        <f t="shared" si="116"/>
        <v>38900</v>
      </c>
      <c r="GD31" s="483">
        <f t="shared" si="117"/>
        <v>22.867026333333342</v>
      </c>
      <c r="GE31" s="483">
        <f t="shared" si="118"/>
        <v>918.28958333333333</v>
      </c>
      <c r="GF31" s="484">
        <f t="shared" si="119"/>
        <v>540</v>
      </c>
      <c r="GG31" s="493">
        <f t="shared" si="120"/>
        <v>389</v>
      </c>
      <c r="GH31" s="493">
        <f t="shared" si="121"/>
        <v>929</v>
      </c>
      <c r="GI31" s="427">
        <f t="shared" si="122"/>
        <v>811040.24657534249</v>
      </c>
      <c r="GJ31" s="185">
        <f t="shared" si="123"/>
        <v>1.0869217773273978</v>
      </c>
      <c r="GK31" s="256">
        <f t="shared" si="182"/>
        <v>2.1441532983845253</v>
      </c>
      <c r="GL31" s="256">
        <f t="shared" si="124"/>
        <v>2.3305269139425104</v>
      </c>
      <c r="GM31" s="256">
        <f t="shared" si="125"/>
        <v>1836.5791666666667</v>
      </c>
      <c r="GN31" s="256">
        <f t="shared" si="126"/>
        <v>1050</v>
      </c>
      <c r="GO31" s="256">
        <f t="shared" si="127"/>
        <v>519.58904109589037</v>
      </c>
      <c r="GP31" s="256">
        <f t="shared" si="183"/>
        <v>1836.5791666666667</v>
      </c>
      <c r="GQ31" s="256">
        <f t="shared" si="128"/>
        <v>83.445999999999998</v>
      </c>
      <c r="GR31" s="427">
        <f t="shared" si="129"/>
        <v>817634.24657534249</v>
      </c>
      <c r="GS31" s="185">
        <f t="shared" si="130"/>
        <v>1.0869217773273978</v>
      </c>
      <c r="GT31" s="256">
        <f t="shared" si="184"/>
        <v>3.8476764638383547</v>
      </c>
      <c r="GU31" s="256">
        <f t="shared" si="131"/>
        <v>4.1821233406559815</v>
      </c>
      <c r="GV31" s="256">
        <f t="shared" si="132"/>
        <v>1836.5791666666667</v>
      </c>
      <c r="GW31" s="256">
        <f t="shared" si="133"/>
        <v>1050</v>
      </c>
      <c r="GX31" s="256">
        <f t="shared" si="134"/>
        <v>519.58904109589037</v>
      </c>
      <c r="GY31" s="256">
        <f t="shared" si="135"/>
        <v>1836.5791666666667</v>
      </c>
      <c r="GZ31" s="256">
        <f t="shared" si="136"/>
        <v>83.445999999999998</v>
      </c>
      <c r="HA31" s="427">
        <f t="shared" si="137"/>
        <v>455634.24657534249</v>
      </c>
      <c r="HB31" s="185">
        <f t="shared" si="138"/>
        <v>1.0869217773273978</v>
      </c>
      <c r="HC31" s="256">
        <f t="shared" si="185"/>
        <v>0.31081439227982249</v>
      </c>
      <c r="HD31" s="256">
        <f t="shared" si="139"/>
        <v>0.3378309316757197</v>
      </c>
      <c r="HE31" s="256">
        <f t="shared" si="140"/>
        <v>1836.5791666666667</v>
      </c>
      <c r="HF31" s="256">
        <f t="shared" si="141"/>
        <v>1050</v>
      </c>
      <c r="HG31" s="256">
        <f t="shared" si="142"/>
        <v>519.58904109589037</v>
      </c>
      <c r="HH31" s="256">
        <f t="shared" si="143"/>
        <v>1836.5791666666667</v>
      </c>
      <c r="HI31" s="256">
        <f t="shared" si="144"/>
        <v>83.445999999999998</v>
      </c>
      <c r="HJ31" s="427">
        <f t="shared" si="145"/>
        <v>5640450.4109589038</v>
      </c>
      <c r="HK31" s="185">
        <f t="shared" si="146"/>
        <v>1.0869217773273978</v>
      </c>
      <c r="HL31" s="256">
        <f t="shared" si="186"/>
        <v>1.9425298245614036</v>
      </c>
      <c r="HM31" s="256">
        <f t="shared" si="147"/>
        <v>2.1113779694237591</v>
      </c>
      <c r="HN31" s="256">
        <f t="shared" si="148"/>
        <v>1836.5791666666667</v>
      </c>
      <c r="HO31" s="256">
        <f t="shared" si="149"/>
        <v>1050</v>
      </c>
      <c r="HP31" s="256">
        <f t="shared" si="150"/>
        <v>519.58904109589037</v>
      </c>
      <c r="HQ31" s="256">
        <f t="shared" si="151"/>
        <v>1836.5791666666667</v>
      </c>
      <c r="HR31" s="256">
        <f t="shared" si="152"/>
        <v>83.445999999999998</v>
      </c>
      <c r="HS31" s="466">
        <f t="shared" si="153"/>
        <v>902500</v>
      </c>
    </row>
    <row r="32" spans="1:227" s="72" customFormat="1" hidden="1" outlineLevel="1" x14ac:dyDescent="0.3">
      <c r="B32" s="40" t="s">
        <v>231</v>
      </c>
      <c r="C32" s="40" t="s">
        <v>143</v>
      </c>
      <c r="D32" s="117">
        <v>20000</v>
      </c>
      <c r="E32" s="118">
        <v>26.85</v>
      </c>
      <c r="F32" s="125">
        <f t="shared" si="0"/>
        <v>4721.125</v>
      </c>
      <c r="G32" s="125">
        <f t="shared" si="1"/>
        <v>561.726</v>
      </c>
      <c r="H32" s="168">
        <f t="shared" si="188"/>
        <v>2100</v>
      </c>
      <c r="I32" s="528">
        <f t="shared" si="189"/>
        <v>2100</v>
      </c>
      <c r="J32" s="373">
        <f t="shared" si="155"/>
        <v>1165.8904109589041</v>
      </c>
      <c r="K32" s="114">
        <v>0.2</v>
      </c>
      <c r="L32" s="168">
        <f t="shared" si="156"/>
        <v>2248.1547619047619</v>
      </c>
      <c r="M32" s="373">
        <f t="shared" si="157"/>
        <v>481.8</v>
      </c>
      <c r="N32" s="373">
        <f t="shared" si="158"/>
        <v>449.63095238095241</v>
      </c>
      <c r="O32" s="121">
        <v>85.11</v>
      </c>
      <c r="P32" s="116">
        <v>0.11</v>
      </c>
      <c r="Q32" s="395">
        <f t="shared" si="3"/>
        <v>0.88101861314834928</v>
      </c>
      <c r="S32" s="189">
        <f t="shared" si="4"/>
        <v>1.0762950284687349</v>
      </c>
      <c r="T32" s="168">
        <f t="shared" si="5"/>
        <v>187.24199999999999</v>
      </c>
      <c r="U32" s="382">
        <f t="shared" si="6"/>
        <v>4721.125</v>
      </c>
      <c r="V32" s="427">
        <f t="shared" si="159"/>
        <v>304042.46575342468</v>
      </c>
      <c r="W32" s="132"/>
      <c r="X32" s="255"/>
      <c r="Y32" s="255"/>
      <c r="Z32" s="255"/>
      <c r="AA32" s="111"/>
      <c r="AB32" s="111"/>
      <c r="AC32" s="111"/>
      <c r="AD32" s="111"/>
      <c r="AE32" s="111"/>
      <c r="AF32" s="111"/>
      <c r="AG32" s="111"/>
      <c r="AH32" s="460"/>
      <c r="AI32" s="262">
        <f t="shared" si="7"/>
        <v>1.1739234985290703</v>
      </c>
      <c r="AJ32" s="256">
        <f t="shared" si="160"/>
        <v>1.307409163348686</v>
      </c>
      <c r="AK32" s="256">
        <f t="shared" si="8"/>
        <v>1.5347983390472542</v>
      </c>
      <c r="AL32" s="170">
        <f t="shared" si="9"/>
        <v>438.92545351473922</v>
      </c>
      <c r="AM32" s="170">
        <f t="shared" si="10"/>
        <v>329.1940901360544</v>
      </c>
      <c r="AN32" s="170">
        <f t="shared" si="11"/>
        <v>0</v>
      </c>
      <c r="AO32" s="170">
        <f t="shared" si="161"/>
        <v>0</v>
      </c>
      <c r="AP32" s="170">
        <f t="shared" si="162"/>
        <v>0</v>
      </c>
      <c r="AQ32" s="170">
        <f t="shared" si="12"/>
        <v>482.63161034442834</v>
      </c>
      <c r="AR32" s="256">
        <f t="shared" si="13"/>
        <v>217.96678174603176</v>
      </c>
      <c r="AS32" s="256">
        <f t="shared" si="14"/>
        <v>4282.1995464852607</v>
      </c>
      <c r="AT32" s="428">
        <f t="shared" si="15"/>
        <v>312221.05765510851</v>
      </c>
      <c r="AU32" s="112"/>
      <c r="AV32" s="256"/>
      <c r="AW32" s="256"/>
      <c r="AX32" s="120"/>
      <c r="AY32" s="120"/>
      <c r="AZ32" s="120"/>
      <c r="BA32" s="120"/>
      <c r="BB32" s="256"/>
      <c r="BC32" s="256"/>
      <c r="BD32" s="256"/>
      <c r="BE32" s="257"/>
      <c r="BF32" s="146">
        <f t="shared" si="16"/>
        <v>1.3096289545004935</v>
      </c>
      <c r="BG32" s="256">
        <f t="shared" si="17"/>
        <v>2.5173618565340492</v>
      </c>
      <c r="BH32" s="256">
        <f t="shared" si="18"/>
        <v>3.2968099762721081</v>
      </c>
      <c r="BI32" s="120">
        <f t="shared" si="19"/>
        <v>933.86947500000008</v>
      </c>
      <c r="BJ32" s="120">
        <f t="shared" si="20"/>
        <v>561.726</v>
      </c>
      <c r="BK32" s="256">
        <v>0</v>
      </c>
      <c r="BL32" s="120">
        <f t="shared" si="21"/>
        <v>415.39376684582595</v>
      </c>
      <c r="BM32" s="120">
        <f t="shared" si="163"/>
        <v>1684.6062331541741</v>
      </c>
      <c r="BN32" s="170">
        <f t="shared" si="22"/>
        <v>0</v>
      </c>
      <c r="BO32" s="170">
        <f t="shared" si="23"/>
        <v>246.59771400000002</v>
      </c>
      <c r="BP32" s="170">
        <f t="shared" si="24"/>
        <v>3787.255525</v>
      </c>
      <c r="BQ32" s="390">
        <f t="shared" si="25"/>
        <v>176660.85358536092</v>
      </c>
      <c r="BR32" s="428">
        <f t="shared" si="164"/>
        <v>347392.94977800571</v>
      </c>
      <c r="BS32" s="147">
        <f t="shared" si="26"/>
        <v>4.01341644786232</v>
      </c>
      <c r="BT32" s="256">
        <f t="shared" si="27"/>
        <v>3.9334253284307539</v>
      </c>
      <c r="BU32" s="256">
        <f t="shared" si="28"/>
        <v>15.786473909562236</v>
      </c>
      <c r="BV32" s="170">
        <f t="shared" si="29"/>
        <v>4721.125</v>
      </c>
      <c r="BW32" s="170">
        <f t="shared" si="30"/>
        <v>561.726</v>
      </c>
      <c r="BX32" s="170">
        <f t="shared" si="31"/>
        <v>3215.174</v>
      </c>
      <c r="BY32" s="170">
        <f t="shared" si="165"/>
        <v>1531.0352380952381</v>
      </c>
      <c r="BZ32" s="256">
        <f t="shared" si="32"/>
        <v>1316.29774</v>
      </c>
      <c r="CA32" s="256">
        <v>0</v>
      </c>
      <c r="CB32" s="466">
        <f t="shared" si="33"/>
        <v>913216.58861465193</v>
      </c>
      <c r="CC32" s="146">
        <f t="shared" si="34"/>
        <v>1.3088209476254717</v>
      </c>
      <c r="CD32" s="256">
        <f t="shared" si="35"/>
        <v>2.6351720255914013</v>
      </c>
      <c r="CE32" s="256">
        <f t="shared" si="166"/>
        <v>3.4489683476906716</v>
      </c>
      <c r="CF32" s="120">
        <f t="shared" si="36"/>
        <v>996.12744000000009</v>
      </c>
      <c r="CG32" s="120">
        <f t="shared" si="37"/>
        <v>561.726</v>
      </c>
      <c r="CH32" s="256">
        <v>0</v>
      </c>
      <c r="CI32" s="120">
        <f t="shared" si="167"/>
        <v>443.08668463554773</v>
      </c>
      <c r="CJ32" s="120">
        <f t="shared" si="168"/>
        <v>1656.9133153644523</v>
      </c>
      <c r="CK32" s="170">
        <f t="shared" si="38"/>
        <v>0</v>
      </c>
      <c r="CL32" s="256">
        <f t="shared" si="39"/>
        <v>311.34599760000003</v>
      </c>
      <c r="CM32" s="256">
        <f t="shared" si="40"/>
        <v>3724.9975599999998</v>
      </c>
      <c r="CN32" s="390">
        <f t="shared" si="169"/>
        <v>156169.51467203163</v>
      </c>
      <c r="CO32" s="428">
        <f t="shared" si="170"/>
        <v>330917.08394418604</v>
      </c>
      <c r="CP32" s="147">
        <f t="shared" si="41"/>
        <v>3.4291953926340755</v>
      </c>
      <c r="CQ32" s="256">
        <f t="shared" si="42"/>
        <v>3.7916605765636171</v>
      </c>
      <c r="CR32" s="256">
        <f t="shared" si="43"/>
        <v>13.002344979584217</v>
      </c>
      <c r="CS32" s="120">
        <f t="shared" si="44"/>
        <v>4721.125</v>
      </c>
      <c r="CT32" s="120">
        <f t="shared" si="45"/>
        <v>561.726</v>
      </c>
      <c r="CU32" s="256">
        <f t="shared" si="46"/>
        <v>2979.1177499999999</v>
      </c>
      <c r="CV32" s="170">
        <f t="shared" si="171"/>
        <v>1418.6274999999998</v>
      </c>
      <c r="CW32" s="256">
        <f t="shared" si="47"/>
        <v>1540.5511775</v>
      </c>
      <c r="CX32" s="256">
        <v>0</v>
      </c>
      <c r="CY32" s="466">
        <f t="shared" si="48"/>
        <v>888216.58861465193</v>
      </c>
      <c r="CZ32" s="147">
        <f t="shared" si="49"/>
        <v>4.01341644786232</v>
      </c>
      <c r="DA32" s="256">
        <f t="shared" si="50"/>
        <v>4.0125141844821366</v>
      </c>
      <c r="DB32" s="256">
        <f t="shared" si="51"/>
        <v>16.10389042528147</v>
      </c>
      <c r="DC32" s="120">
        <f t="shared" si="52"/>
        <v>4721.125</v>
      </c>
      <c r="DD32" s="120">
        <f t="shared" si="53"/>
        <v>561.726</v>
      </c>
      <c r="DE32" s="256">
        <f t="shared" si="54"/>
        <v>3215.174</v>
      </c>
      <c r="DF32" s="170">
        <f t="shared" si="172"/>
        <v>1531.0352380952381</v>
      </c>
      <c r="DG32" s="256">
        <f t="shared" si="55"/>
        <v>1316.29774</v>
      </c>
      <c r="DH32" s="256">
        <v>0</v>
      </c>
      <c r="DI32" s="466">
        <f t="shared" si="173"/>
        <v>895216.58861465193</v>
      </c>
      <c r="DJ32" s="147">
        <f t="shared" si="56"/>
        <v>3.4291953926340755</v>
      </c>
      <c r="DK32" s="256">
        <f t="shared" si="174"/>
        <v>3.8131256431477429</v>
      </c>
      <c r="DL32" s="256">
        <f t="shared" si="57"/>
        <v>13.075952887017086</v>
      </c>
      <c r="DM32" s="120">
        <f t="shared" si="58"/>
        <v>4721.125</v>
      </c>
      <c r="DN32" s="120">
        <f t="shared" si="59"/>
        <v>561.726</v>
      </c>
      <c r="DO32" s="256">
        <f t="shared" si="60"/>
        <v>2979.1177499999999</v>
      </c>
      <c r="DP32" s="170">
        <f t="shared" si="175"/>
        <v>1418.6274999999998</v>
      </c>
      <c r="DQ32" s="256">
        <f t="shared" si="61"/>
        <v>1540.5511775</v>
      </c>
      <c r="DR32" s="256">
        <v>0</v>
      </c>
      <c r="DS32" s="427">
        <f t="shared" si="62"/>
        <v>883216.58861465193</v>
      </c>
      <c r="DT32" s="176">
        <f t="shared" si="63"/>
        <v>6.9770793375726772</v>
      </c>
      <c r="DU32" s="256">
        <f t="shared" si="64"/>
        <v>1.8925640274096658</v>
      </c>
      <c r="DV32" s="256">
        <f t="shared" si="65"/>
        <v>13.204569370673308</v>
      </c>
      <c r="DW32" s="120">
        <f t="shared" si="66"/>
        <v>4721.125</v>
      </c>
      <c r="DX32" s="120">
        <f t="shared" si="67"/>
        <v>561.726</v>
      </c>
      <c r="DY32" s="256">
        <f t="shared" si="68"/>
        <v>3687.2864999999997</v>
      </c>
      <c r="DZ32" s="256">
        <f t="shared" si="176"/>
        <v>2428</v>
      </c>
      <c r="EA32" s="256">
        <f t="shared" si="177"/>
        <v>3469</v>
      </c>
      <c r="EB32" s="170">
        <f t="shared" si="178"/>
        <v>1755.850714285714</v>
      </c>
      <c r="EC32" s="256">
        <f t="shared" si="69"/>
        <v>757.17226999999991</v>
      </c>
      <c r="ED32" s="256">
        <v>0</v>
      </c>
      <c r="EE32" s="427">
        <f t="shared" si="187"/>
        <v>2193423.6675108429</v>
      </c>
      <c r="EF32" s="275">
        <f t="shared" si="70"/>
        <v>1.3131111291559547</v>
      </c>
      <c r="EG32" s="256">
        <f t="shared" si="71"/>
        <v>2.5460693449940117</v>
      </c>
      <c r="EH32" s="256">
        <f t="shared" si="72"/>
        <v>3.343271992514449</v>
      </c>
      <c r="EI32" s="473">
        <f t="shared" si="73"/>
        <v>1180.28125</v>
      </c>
      <c r="EJ32" s="473">
        <f t="shared" si="74"/>
        <v>525</v>
      </c>
      <c r="EK32" s="473">
        <f t="shared" si="75"/>
        <v>2100</v>
      </c>
      <c r="EL32" s="473">
        <f t="shared" si="76"/>
        <v>640.89041095890411</v>
      </c>
      <c r="EM32" s="473">
        <f t="shared" si="77"/>
        <v>482.31231249999996</v>
      </c>
      <c r="EN32" s="473">
        <f t="shared" si="78"/>
        <v>3540.84375</v>
      </c>
      <c r="EO32" s="427">
        <f t="shared" si="79"/>
        <v>347677.46575342468</v>
      </c>
      <c r="EP32" s="261">
        <f t="shared" si="80"/>
        <v>1.3131111291559547</v>
      </c>
      <c r="EQ32" s="256">
        <f t="shared" si="81"/>
        <v>1.1655180217248189</v>
      </c>
      <c r="ER32" s="256">
        <f t="shared" si="82"/>
        <v>1.5304546855586916</v>
      </c>
      <c r="ES32" s="473">
        <f t="shared" si="83"/>
        <v>4721.125</v>
      </c>
      <c r="ET32" s="473">
        <f t="shared" si="84"/>
        <v>525</v>
      </c>
      <c r="EU32" s="473">
        <f t="shared" si="85"/>
        <v>2100</v>
      </c>
      <c r="EV32" s="473">
        <f t="shared" si="86"/>
        <v>640.89041095890411</v>
      </c>
      <c r="EW32" s="473">
        <f t="shared" si="87"/>
        <v>482.31231249999996</v>
      </c>
      <c r="EX32" s="473">
        <f t="shared" si="88"/>
        <v>3540.84375</v>
      </c>
      <c r="EY32" s="572">
        <f t="shared" si="179"/>
        <v>759500</v>
      </c>
      <c r="EZ32" s="572"/>
      <c r="FA32" s="572"/>
      <c r="FB32" s="572"/>
      <c r="FC32" s="572"/>
      <c r="FD32" s="572"/>
      <c r="FE32" s="572"/>
      <c r="FF32" s="572"/>
      <c r="FG32" s="572"/>
      <c r="FH32" s="572"/>
      <c r="FI32" s="566"/>
      <c r="FJ32" s="276">
        <f t="shared" si="98"/>
        <v>1.3264139905123029</v>
      </c>
      <c r="FK32" s="256">
        <f t="shared" si="99"/>
        <v>0.4812159656252834</v>
      </c>
      <c r="FL32" s="256">
        <f t="shared" si="100"/>
        <v>0.63829158926326335</v>
      </c>
      <c r="FM32" s="483">
        <f t="shared" si="101"/>
        <v>944.22500000000002</v>
      </c>
      <c r="FN32" s="483">
        <f t="shared" si="102"/>
        <v>1400</v>
      </c>
      <c r="FO32" s="483">
        <f t="shared" si="103"/>
        <v>2100</v>
      </c>
      <c r="FP32" s="483">
        <f t="shared" si="104"/>
        <v>1165.8904109589041</v>
      </c>
      <c r="FQ32" s="483">
        <f t="shared" si="181"/>
        <v>200000</v>
      </c>
      <c r="FR32" s="483">
        <f t="shared" si="105"/>
        <v>206.12649999999999</v>
      </c>
      <c r="FS32" s="483">
        <f t="shared" si="106"/>
        <v>3776.6805555555557</v>
      </c>
      <c r="FT32" s="484">
        <f t="shared" si="107"/>
        <v>2000</v>
      </c>
      <c r="FU32" s="427">
        <f t="shared" si="108"/>
        <v>1923377.4657534247</v>
      </c>
      <c r="FV32" s="276">
        <f t="shared" si="109"/>
        <v>2.2081703445109158</v>
      </c>
      <c r="FW32" s="256">
        <f t="shared" si="110"/>
        <v>1.2541450456792296</v>
      </c>
      <c r="FX32" s="256">
        <f t="shared" si="111"/>
        <v>2.7693658975841626</v>
      </c>
      <c r="FY32" s="483">
        <f t="shared" si="112"/>
        <v>2360.5625</v>
      </c>
      <c r="FZ32" s="483">
        <f t="shared" si="113"/>
        <v>1671</v>
      </c>
      <c r="GA32" s="483">
        <f t="shared" si="114"/>
        <v>2100</v>
      </c>
      <c r="GB32" s="483">
        <f t="shared" si="115"/>
        <v>1165.8904109589041</v>
      </c>
      <c r="GC32" s="483">
        <f t="shared" si="116"/>
        <v>100000</v>
      </c>
      <c r="GD32" s="483">
        <f t="shared" si="117"/>
        <v>31.84848999999997</v>
      </c>
      <c r="GE32" s="483">
        <f t="shared" si="118"/>
        <v>2360.5624999999995</v>
      </c>
      <c r="GF32" s="484">
        <f t="shared" si="119"/>
        <v>1387</v>
      </c>
      <c r="GG32" s="493">
        <f t="shared" si="120"/>
        <v>1000</v>
      </c>
      <c r="GH32" s="493">
        <f t="shared" si="121"/>
        <v>2387</v>
      </c>
      <c r="GI32" s="427">
        <f t="shared" si="122"/>
        <v>2006112.4657534247</v>
      </c>
      <c r="GJ32" s="185">
        <f t="shared" si="123"/>
        <v>1.0762950284687349</v>
      </c>
      <c r="GK32" s="256">
        <f t="shared" si="182"/>
        <v>2.7552512890781737</v>
      </c>
      <c r="GL32" s="256">
        <f t="shared" si="124"/>
        <v>2.9654632646169117</v>
      </c>
      <c r="GM32" s="256">
        <f t="shared" si="125"/>
        <v>4721.125</v>
      </c>
      <c r="GN32" s="256">
        <f t="shared" si="126"/>
        <v>2100</v>
      </c>
      <c r="GO32" s="256">
        <f t="shared" si="127"/>
        <v>1165.8904109589041</v>
      </c>
      <c r="GP32" s="256">
        <f t="shared" si="183"/>
        <v>4721.125</v>
      </c>
      <c r="GQ32" s="256">
        <f t="shared" si="128"/>
        <v>187.24199999999999</v>
      </c>
      <c r="GR32" s="427">
        <f t="shared" si="129"/>
        <v>1645542.4657534247</v>
      </c>
      <c r="GS32" s="185">
        <f t="shared" si="130"/>
        <v>1.0762950284687349</v>
      </c>
      <c r="GT32" s="256">
        <f t="shared" si="184"/>
        <v>5.1624502079963559</v>
      </c>
      <c r="GU32" s="256">
        <f t="shared" si="131"/>
        <v>5.5563194935838647</v>
      </c>
      <c r="GV32" s="256">
        <f t="shared" si="132"/>
        <v>4721.125</v>
      </c>
      <c r="GW32" s="256">
        <f t="shared" si="133"/>
        <v>2100</v>
      </c>
      <c r="GX32" s="256">
        <f t="shared" si="134"/>
        <v>1165.8904109589041</v>
      </c>
      <c r="GY32" s="256">
        <f t="shared" si="135"/>
        <v>4721.125</v>
      </c>
      <c r="GZ32" s="256">
        <f t="shared" si="136"/>
        <v>187.24199999999999</v>
      </c>
      <c r="HA32" s="427">
        <f t="shared" si="137"/>
        <v>878242.46575342468</v>
      </c>
      <c r="HB32" s="185">
        <f t="shared" si="138"/>
        <v>1.0762950284687349</v>
      </c>
      <c r="HC32" s="256">
        <f t="shared" si="185"/>
        <v>0.36422979557652674</v>
      </c>
      <c r="HD32" s="256">
        <f t="shared" si="139"/>
        <v>0.39201871819919937</v>
      </c>
      <c r="HE32" s="256">
        <f t="shared" si="140"/>
        <v>4721.125</v>
      </c>
      <c r="HF32" s="256">
        <f t="shared" si="141"/>
        <v>2100</v>
      </c>
      <c r="HG32" s="256">
        <f t="shared" si="142"/>
        <v>1165.8904109589041</v>
      </c>
      <c r="HH32" s="256">
        <f t="shared" si="143"/>
        <v>4721.125</v>
      </c>
      <c r="HI32" s="256">
        <f t="shared" si="144"/>
        <v>187.24199999999999</v>
      </c>
      <c r="HJ32" s="427">
        <f t="shared" si="145"/>
        <v>12447864.10958904</v>
      </c>
      <c r="HK32" s="185">
        <f t="shared" si="146"/>
        <v>1.0762950284687349</v>
      </c>
      <c r="HL32" s="256">
        <f t="shared" si="186"/>
        <v>2.5258401114206128</v>
      </c>
      <c r="HM32" s="256">
        <f t="shared" si="147"/>
        <v>2.7185491546289211</v>
      </c>
      <c r="HN32" s="256">
        <f t="shared" si="148"/>
        <v>4721.125</v>
      </c>
      <c r="HO32" s="256">
        <f t="shared" si="149"/>
        <v>2100</v>
      </c>
      <c r="HP32" s="256">
        <f t="shared" si="150"/>
        <v>1165.8904109589041</v>
      </c>
      <c r="HQ32" s="256">
        <f t="shared" si="151"/>
        <v>4721.125</v>
      </c>
      <c r="HR32" s="256">
        <f t="shared" si="152"/>
        <v>187.24199999999999</v>
      </c>
      <c r="HS32" s="466">
        <f t="shared" si="153"/>
        <v>1795000</v>
      </c>
    </row>
    <row r="33" spans="1:227" s="304" customFormat="1" hidden="1" outlineLevel="1" x14ac:dyDescent="0.3">
      <c r="B33" s="305" t="s">
        <v>231</v>
      </c>
      <c r="C33" s="305" t="s">
        <v>143</v>
      </c>
      <c r="D33" s="306">
        <v>50000</v>
      </c>
      <c r="E33" s="307">
        <v>30.04</v>
      </c>
      <c r="F33" s="313">
        <f t="shared" si="0"/>
        <v>13205.08333333333</v>
      </c>
      <c r="G33" s="313">
        <f t="shared" si="1"/>
        <v>1503.81</v>
      </c>
      <c r="H33" s="311">
        <f t="shared" si="188"/>
        <v>5250</v>
      </c>
      <c r="I33" s="529">
        <f t="shared" si="189"/>
        <v>5250</v>
      </c>
      <c r="J33" s="374">
        <f t="shared" si="155"/>
        <v>3121.2328767123286</v>
      </c>
      <c r="K33" s="310">
        <v>0.2</v>
      </c>
      <c r="L33" s="311">
        <f t="shared" si="156"/>
        <v>2515.2539682539677</v>
      </c>
      <c r="M33" s="374">
        <f t="shared" si="157"/>
        <v>481.8</v>
      </c>
      <c r="N33" s="374">
        <f t="shared" si="158"/>
        <v>503.05079365079359</v>
      </c>
      <c r="O33" s="309">
        <v>91.14</v>
      </c>
      <c r="P33" s="312">
        <v>0.11</v>
      </c>
      <c r="Q33" s="396">
        <f t="shared" si="3"/>
        <v>0.88611885574368454</v>
      </c>
      <c r="S33" s="314">
        <f t="shared" si="4"/>
        <v>1.0731441817979301</v>
      </c>
      <c r="T33" s="311">
        <f t="shared" si="5"/>
        <v>501.27</v>
      </c>
      <c r="U33" s="381">
        <f t="shared" si="6"/>
        <v>13205.08333333333</v>
      </c>
      <c r="V33" s="435">
        <f t="shared" si="159"/>
        <v>774397.26027397253</v>
      </c>
      <c r="W33" s="315"/>
      <c r="X33" s="316"/>
      <c r="Y33" s="316"/>
      <c r="Z33" s="316"/>
      <c r="AA33" s="317"/>
      <c r="AB33" s="317"/>
      <c r="AC33" s="317"/>
      <c r="AD33" s="317"/>
      <c r="AE33" s="317"/>
      <c r="AF33" s="317"/>
      <c r="AG33" s="317"/>
      <c r="AH33" s="461"/>
      <c r="AI33" s="318">
        <f t="shared" si="7"/>
        <v>1.1106943124164355</v>
      </c>
      <c r="AJ33" s="319">
        <f t="shared" si="160"/>
        <v>0.60352051102075377</v>
      </c>
      <c r="AK33" s="319">
        <f t="shared" si="8"/>
        <v>0.67032679901741188</v>
      </c>
      <c r="AL33" s="333">
        <f t="shared" si="9"/>
        <v>498.25983371126222</v>
      </c>
      <c r="AM33" s="333">
        <f t="shared" si="10"/>
        <v>373.69487528344666</v>
      </c>
      <c r="AN33" s="333">
        <f t="shared" si="11"/>
        <v>0</v>
      </c>
      <c r="AO33" s="333">
        <f t="shared" si="161"/>
        <v>0</v>
      </c>
      <c r="AP33" s="333">
        <f t="shared" si="162"/>
        <v>0</v>
      </c>
      <c r="AQ33" s="333">
        <f t="shared" si="12"/>
        <v>2345.6104705615467</v>
      </c>
      <c r="AR33" s="319">
        <f t="shared" si="13"/>
        <v>536.14818835978826</v>
      </c>
      <c r="AS33" s="319">
        <f t="shared" si="14"/>
        <v>12706.823499622067</v>
      </c>
      <c r="AT33" s="429">
        <f t="shared" si="15"/>
        <v>767797.67528984742</v>
      </c>
      <c r="AU33" s="321"/>
      <c r="AV33" s="319"/>
      <c r="AW33" s="319"/>
      <c r="AX33" s="308"/>
      <c r="AY33" s="308"/>
      <c r="AZ33" s="308"/>
      <c r="BA33" s="308"/>
      <c r="BB33" s="319"/>
      <c r="BC33" s="319"/>
      <c r="BD33" s="319"/>
      <c r="BE33" s="320"/>
      <c r="BF33" s="322">
        <f t="shared" si="16"/>
        <v>1.2942077422437508</v>
      </c>
      <c r="BG33" s="319">
        <f t="shared" si="17"/>
        <v>3.6032716953900468</v>
      </c>
      <c r="BH33" s="319">
        <f t="shared" si="18"/>
        <v>4.6633821255815642</v>
      </c>
      <c r="BI33" s="308">
        <f t="shared" si="19"/>
        <v>2500.0841249999999</v>
      </c>
      <c r="BJ33" s="308">
        <f t="shared" si="20"/>
        <v>1503.81</v>
      </c>
      <c r="BK33" s="319">
        <v>0</v>
      </c>
      <c r="BL33" s="308">
        <f t="shared" si="21"/>
        <v>993.96886221215334</v>
      </c>
      <c r="BM33" s="308">
        <f t="shared" si="163"/>
        <v>4256.031137787847</v>
      </c>
      <c r="BN33" s="333">
        <f t="shared" si="22"/>
        <v>0</v>
      </c>
      <c r="BO33" s="333">
        <f t="shared" si="23"/>
        <v>660.1725899999999</v>
      </c>
      <c r="BP33" s="333">
        <f t="shared" si="24"/>
        <v>10704.999208333331</v>
      </c>
      <c r="BQ33" s="391">
        <f t="shared" si="25"/>
        <v>237612.23472855904</v>
      </c>
      <c r="BR33" s="429">
        <f t="shared" si="164"/>
        <v>649737.71974932123</v>
      </c>
      <c r="BS33" s="323">
        <f t="shared" si="26"/>
        <v>3.9943928734524849</v>
      </c>
      <c r="BT33" s="319">
        <f t="shared" si="27"/>
        <v>5.2752766439966781</v>
      </c>
      <c r="BU33" s="319">
        <f t="shared" si="28"/>
        <v>21.071527432270674</v>
      </c>
      <c r="BV33" s="333">
        <f t="shared" si="29"/>
        <v>13205.08333333333</v>
      </c>
      <c r="BW33" s="333">
        <f t="shared" si="30"/>
        <v>1503.81</v>
      </c>
      <c r="BX33" s="333">
        <f t="shared" si="31"/>
        <v>9060.2566666666662</v>
      </c>
      <c r="BY33" s="333">
        <f t="shared" si="165"/>
        <v>1725.7631746031745</v>
      </c>
      <c r="BZ33" s="319">
        <f t="shared" si="32"/>
        <v>3682.3852333333325</v>
      </c>
      <c r="CA33" s="319">
        <v>0</v>
      </c>
      <c r="CB33" s="467">
        <f t="shared" si="33"/>
        <v>1900178.6591433804</v>
      </c>
      <c r="CC33" s="322">
        <f t="shared" si="34"/>
        <v>1.2934489958189543</v>
      </c>
      <c r="CD33" s="319">
        <f t="shared" si="35"/>
        <v>3.6542182033944202</v>
      </c>
      <c r="CE33" s="319">
        <f t="shared" si="166"/>
        <v>4.7265448656838558</v>
      </c>
      <c r="CF33" s="308">
        <f t="shared" si="36"/>
        <v>2666.7564000000002</v>
      </c>
      <c r="CG33" s="308">
        <f t="shared" si="37"/>
        <v>1503.81</v>
      </c>
      <c r="CH33" s="319">
        <v>0</v>
      </c>
      <c r="CI33" s="308">
        <f t="shared" si="167"/>
        <v>1060.233453026297</v>
      </c>
      <c r="CJ33" s="308">
        <f t="shared" si="168"/>
        <v>4189.766546973703</v>
      </c>
      <c r="CK33" s="333">
        <f t="shared" si="38"/>
        <v>0</v>
      </c>
      <c r="CL33" s="319">
        <f t="shared" si="39"/>
        <v>833.5117560000001</v>
      </c>
      <c r="CM33" s="319">
        <f t="shared" si="40"/>
        <v>10538.32693333333</v>
      </c>
      <c r="CN33" s="391">
        <f t="shared" si="169"/>
        <v>217120.89581522974</v>
      </c>
      <c r="CO33" s="429">
        <f t="shared" si="170"/>
        <v>638854.74650404276</v>
      </c>
      <c r="CP33" s="323">
        <f t="shared" si="41"/>
        <v>3.4130318901577406</v>
      </c>
      <c r="CQ33" s="319">
        <f t="shared" si="42"/>
        <v>5.011110059219253</v>
      </c>
      <c r="CR33" s="319">
        <f t="shared" si="43"/>
        <v>17.103078437205554</v>
      </c>
      <c r="CS33" s="308">
        <f t="shared" si="44"/>
        <v>13205.08333333333</v>
      </c>
      <c r="CT33" s="308">
        <f t="shared" si="45"/>
        <v>1503.81</v>
      </c>
      <c r="CU33" s="319">
        <f t="shared" si="46"/>
        <v>8400.0024999999987</v>
      </c>
      <c r="CV33" s="333">
        <f t="shared" si="171"/>
        <v>1600.0004761904761</v>
      </c>
      <c r="CW33" s="319">
        <f t="shared" si="47"/>
        <v>4309.6266916666655</v>
      </c>
      <c r="CX33" s="319">
        <v>0</v>
      </c>
      <c r="CY33" s="467">
        <f t="shared" si="48"/>
        <v>1875178.6591433804</v>
      </c>
      <c r="CZ33" s="323">
        <f t="shared" si="49"/>
        <v>3.9943928734524849</v>
      </c>
      <c r="DA33" s="319">
        <f t="shared" si="50"/>
        <v>5.3257261478897648</v>
      </c>
      <c r="DB33" s="319">
        <f t="shared" si="51"/>
        <v>21.273042571090432</v>
      </c>
      <c r="DC33" s="308">
        <f t="shared" si="52"/>
        <v>13205.08333333333</v>
      </c>
      <c r="DD33" s="308">
        <f t="shared" si="53"/>
        <v>1503.81</v>
      </c>
      <c r="DE33" s="319">
        <f t="shared" si="54"/>
        <v>9060.2566666666662</v>
      </c>
      <c r="DF33" s="333">
        <f t="shared" si="172"/>
        <v>1725.7631746031745</v>
      </c>
      <c r="DG33" s="319">
        <f t="shared" si="55"/>
        <v>3682.3852333333325</v>
      </c>
      <c r="DH33" s="319">
        <v>0</v>
      </c>
      <c r="DI33" s="467">
        <f t="shared" si="173"/>
        <v>1882178.6591433804</v>
      </c>
      <c r="DJ33" s="323">
        <f t="shared" si="56"/>
        <v>3.4130318901577406</v>
      </c>
      <c r="DK33" s="319">
        <f t="shared" si="174"/>
        <v>5.0245074692333169</v>
      </c>
      <c r="DL33" s="319">
        <f t="shared" si="57"/>
        <v>17.148804224829075</v>
      </c>
      <c r="DM33" s="308">
        <f t="shared" si="58"/>
        <v>13205.08333333333</v>
      </c>
      <c r="DN33" s="308">
        <f t="shared" si="59"/>
        <v>1503.81</v>
      </c>
      <c r="DO33" s="319">
        <f t="shared" si="60"/>
        <v>8400.0024999999987</v>
      </c>
      <c r="DP33" s="333">
        <f t="shared" si="175"/>
        <v>1600.0004761904761</v>
      </c>
      <c r="DQ33" s="319">
        <f t="shared" si="61"/>
        <v>4309.6266916666655</v>
      </c>
      <c r="DR33" s="319">
        <v>0</v>
      </c>
      <c r="DS33" s="435">
        <f t="shared" si="62"/>
        <v>1870178.6591433804</v>
      </c>
      <c r="DT33" s="324">
        <f t="shared" si="63"/>
        <v>6.9496984307950029</v>
      </c>
      <c r="DU33" s="319">
        <f t="shared" si="64"/>
        <v>2.1091735769039381</v>
      </c>
      <c r="DV33" s="319">
        <f t="shared" si="65"/>
        <v>14.658120297683583</v>
      </c>
      <c r="DW33" s="308">
        <f t="shared" si="66"/>
        <v>13205.08333333333</v>
      </c>
      <c r="DX33" s="308">
        <f t="shared" si="67"/>
        <v>1503.81</v>
      </c>
      <c r="DY33" s="319">
        <f t="shared" si="68"/>
        <v>10380.764999999998</v>
      </c>
      <c r="DZ33" s="319">
        <f t="shared" si="176"/>
        <v>6791</v>
      </c>
      <c r="EA33" s="319">
        <f t="shared" si="177"/>
        <v>9702</v>
      </c>
      <c r="EB33" s="333">
        <f t="shared" si="178"/>
        <v>1977.288571428571</v>
      </c>
      <c r="EC33" s="319">
        <f t="shared" si="69"/>
        <v>2116.479366666666</v>
      </c>
      <c r="ED33" s="319">
        <v>0</v>
      </c>
      <c r="EE33" s="435">
        <f t="shared" si="187"/>
        <v>5494983.4824308166</v>
      </c>
      <c r="EF33" s="325">
        <f t="shared" si="70"/>
        <v>1.3097390173521013</v>
      </c>
      <c r="EG33" s="256">
        <f t="shared" si="71"/>
        <v>2.8229026521907419</v>
      </c>
      <c r="EH33" s="319">
        <f t="shared" si="72"/>
        <v>3.697265745760943</v>
      </c>
      <c r="EI33" s="474">
        <f t="shared" si="73"/>
        <v>3301.2708333333326</v>
      </c>
      <c r="EJ33" s="474">
        <f t="shared" si="74"/>
        <v>1312.5</v>
      </c>
      <c r="EK33" s="474">
        <f t="shared" si="75"/>
        <v>5250</v>
      </c>
      <c r="EL33" s="474">
        <f t="shared" si="76"/>
        <v>1808.7328767123286</v>
      </c>
      <c r="EM33" s="474">
        <f t="shared" si="77"/>
        <v>1326.587708333333</v>
      </c>
      <c r="EN33" s="474">
        <f t="shared" si="78"/>
        <v>9903.8124999999982</v>
      </c>
      <c r="EO33" s="435">
        <f t="shared" si="79"/>
        <v>877094.76027397253</v>
      </c>
      <c r="EP33" s="326">
        <f t="shared" si="80"/>
        <v>1.3097390173521013</v>
      </c>
      <c r="EQ33" s="256">
        <f t="shared" si="81"/>
        <v>1.3039911125740618</v>
      </c>
      <c r="ER33" s="256">
        <f t="shared" si="82"/>
        <v>1.707888038418625</v>
      </c>
      <c r="ES33" s="474">
        <f t="shared" si="83"/>
        <v>13205.08333333333</v>
      </c>
      <c r="ET33" s="474">
        <f t="shared" si="84"/>
        <v>1312.5</v>
      </c>
      <c r="EU33" s="474">
        <f t="shared" si="85"/>
        <v>5250</v>
      </c>
      <c r="EV33" s="474">
        <f t="shared" si="86"/>
        <v>1808.7328767123286</v>
      </c>
      <c r="EW33" s="474">
        <f t="shared" si="87"/>
        <v>1326.587708333333</v>
      </c>
      <c r="EX33" s="474">
        <f t="shared" si="88"/>
        <v>9903.8124999999982</v>
      </c>
      <c r="EY33" s="573">
        <f t="shared" si="179"/>
        <v>1898750</v>
      </c>
      <c r="EZ33" s="573"/>
      <c r="FA33" s="573"/>
      <c r="FB33" s="573"/>
      <c r="FC33" s="573"/>
      <c r="FD33" s="573"/>
      <c r="FE33" s="573"/>
      <c r="FF33" s="573"/>
      <c r="FG33" s="573"/>
      <c r="FH33" s="573"/>
      <c r="FI33" s="567"/>
      <c r="FJ33" s="327">
        <f t="shared" si="98"/>
        <v>1.3229760139564231</v>
      </c>
      <c r="FK33" s="256">
        <f t="shared" si="99"/>
        <v>0.48832428374064202</v>
      </c>
      <c r="FL33" s="256">
        <f t="shared" si="100"/>
        <v>0.64604131442131996</v>
      </c>
      <c r="FM33" s="485">
        <f t="shared" si="101"/>
        <v>2641.0166666666664</v>
      </c>
      <c r="FN33" s="485">
        <f t="shared" si="102"/>
        <v>3915</v>
      </c>
      <c r="FO33" s="485">
        <f t="shared" si="103"/>
        <v>5250</v>
      </c>
      <c r="FP33" s="485">
        <f t="shared" si="104"/>
        <v>3121.2328767123286</v>
      </c>
      <c r="FQ33" s="485">
        <f t="shared" si="181"/>
        <v>559300</v>
      </c>
      <c r="FR33" s="485">
        <f t="shared" si="105"/>
        <v>554.09033333333332</v>
      </c>
      <c r="FS33" s="485">
        <f t="shared" si="106"/>
        <v>10563.944444444443</v>
      </c>
      <c r="FT33" s="486">
        <f t="shared" si="107"/>
        <v>5593</v>
      </c>
      <c r="FU33" s="435">
        <f t="shared" si="108"/>
        <v>5300409.2602739725</v>
      </c>
      <c r="FV33" s="327">
        <f t="shared" si="109"/>
        <v>2.2055561422541943</v>
      </c>
      <c r="FW33" s="256">
        <f t="shared" si="110"/>
        <v>1.2720069366770084</v>
      </c>
      <c r="FX33" s="256">
        <f t="shared" si="111"/>
        <v>2.8054827121779176</v>
      </c>
      <c r="FY33" s="485">
        <f t="shared" si="112"/>
        <v>6602.5416666666661</v>
      </c>
      <c r="FZ33" s="485">
        <f t="shared" si="113"/>
        <v>4674</v>
      </c>
      <c r="GA33" s="485">
        <f t="shared" si="114"/>
        <v>5250</v>
      </c>
      <c r="GB33" s="485">
        <f t="shared" si="115"/>
        <v>3121.2328767123286</v>
      </c>
      <c r="GC33" s="485">
        <f t="shared" si="116"/>
        <v>279600</v>
      </c>
      <c r="GD33" s="485">
        <f t="shared" si="117"/>
        <v>66.476206666665803</v>
      </c>
      <c r="GE33" s="485">
        <f t="shared" si="118"/>
        <v>6602.5416666666642</v>
      </c>
      <c r="GF33" s="486">
        <f t="shared" si="119"/>
        <v>3881</v>
      </c>
      <c r="GG33" s="494">
        <f t="shared" si="120"/>
        <v>2796</v>
      </c>
      <c r="GH33" s="494">
        <f t="shared" si="121"/>
        <v>6677</v>
      </c>
      <c r="GI33" s="435">
        <f t="shared" si="122"/>
        <v>5532466.2602739725</v>
      </c>
      <c r="GJ33" s="328">
        <f t="shared" si="123"/>
        <v>1.0731441817979301</v>
      </c>
      <c r="GK33" s="319">
        <f t="shared" si="182"/>
        <v>3.0745714457796032</v>
      </c>
      <c r="GL33" s="256">
        <f t="shared" si="124"/>
        <v>3.2994584585604314</v>
      </c>
      <c r="GM33" s="319">
        <f t="shared" si="125"/>
        <v>13205.08333333333</v>
      </c>
      <c r="GN33" s="319">
        <f t="shared" si="126"/>
        <v>5250</v>
      </c>
      <c r="GO33" s="319">
        <f t="shared" si="127"/>
        <v>3121.2328767123286</v>
      </c>
      <c r="GP33" s="319">
        <f t="shared" si="183"/>
        <v>13205.08333333333</v>
      </c>
      <c r="GQ33" s="319">
        <f t="shared" si="128"/>
        <v>501.27</v>
      </c>
      <c r="GR33" s="435">
        <f t="shared" si="129"/>
        <v>4131897.2602739725</v>
      </c>
      <c r="GS33" s="328">
        <f t="shared" si="130"/>
        <v>1.0731441817979301</v>
      </c>
      <c r="GT33" s="319">
        <f t="shared" si="184"/>
        <v>5.9123328205451857</v>
      </c>
      <c r="GU33" s="256">
        <f t="shared" si="131"/>
        <v>6.3447855672210123</v>
      </c>
      <c r="GV33" s="319">
        <f t="shared" si="132"/>
        <v>13205.08333333333</v>
      </c>
      <c r="GW33" s="319">
        <f t="shared" si="133"/>
        <v>5250</v>
      </c>
      <c r="GX33" s="319">
        <f t="shared" si="134"/>
        <v>3121.2328767123286</v>
      </c>
      <c r="GY33" s="319">
        <f t="shared" si="135"/>
        <v>13205.08333333333</v>
      </c>
      <c r="GZ33" s="319">
        <f t="shared" si="136"/>
        <v>501.27</v>
      </c>
      <c r="HA33" s="435">
        <f t="shared" si="137"/>
        <v>2148697.2602739725</v>
      </c>
      <c r="HB33" s="328">
        <f t="shared" si="138"/>
        <v>1.0731441817979301</v>
      </c>
      <c r="HC33" s="319">
        <f t="shared" si="185"/>
        <v>0.38456212907936599</v>
      </c>
      <c r="HD33" s="256">
        <f t="shared" si="139"/>
        <v>0.41269061136134622</v>
      </c>
      <c r="HE33" s="319">
        <f t="shared" si="140"/>
        <v>13205.08333333333</v>
      </c>
      <c r="HF33" s="319">
        <f t="shared" si="141"/>
        <v>5250</v>
      </c>
      <c r="HG33" s="319">
        <f t="shared" si="142"/>
        <v>3121.2328767123286</v>
      </c>
      <c r="HH33" s="319">
        <f t="shared" si="143"/>
        <v>13205.08333333333</v>
      </c>
      <c r="HI33" s="319">
        <f t="shared" si="144"/>
        <v>501.27</v>
      </c>
      <c r="HJ33" s="435">
        <f t="shared" si="145"/>
        <v>33034488.767123286</v>
      </c>
      <c r="HK33" s="328">
        <f t="shared" si="146"/>
        <v>1.0731441817979301</v>
      </c>
      <c r="HL33" s="319">
        <f t="shared" si="186"/>
        <v>2.8404277995155573</v>
      </c>
      <c r="HM33" s="256">
        <f t="shared" si="147"/>
        <v>3.0481885668672177</v>
      </c>
      <c r="HN33" s="319">
        <f t="shared" si="148"/>
        <v>13205.08333333333</v>
      </c>
      <c r="HO33" s="319">
        <f t="shared" si="149"/>
        <v>5250</v>
      </c>
      <c r="HP33" s="319">
        <f t="shared" si="150"/>
        <v>3121.2328767123286</v>
      </c>
      <c r="HQ33" s="319">
        <f t="shared" si="151"/>
        <v>13205.08333333333</v>
      </c>
      <c r="HR33" s="319">
        <f t="shared" si="152"/>
        <v>501.27</v>
      </c>
      <c r="HS33" s="467">
        <f t="shared" si="153"/>
        <v>4472500</v>
      </c>
    </row>
    <row r="34" spans="1:227" s="72" customFormat="1" hidden="1" outlineLevel="1" x14ac:dyDescent="0.3">
      <c r="B34" s="40" t="s">
        <v>143</v>
      </c>
      <c r="C34" s="40" t="s">
        <v>264</v>
      </c>
      <c r="D34" s="117">
        <v>3339</v>
      </c>
      <c r="E34" s="123">
        <v>24.28</v>
      </c>
      <c r="F34" s="125">
        <f t="shared" si="0"/>
        <v>712.74850500000002</v>
      </c>
      <c r="G34" s="125">
        <f t="shared" si="1"/>
        <v>52.046003216625806</v>
      </c>
      <c r="H34" s="168">
        <f t="shared" ref="H34" si="190">ROUND($I34+$I34*0.55,1)</f>
        <v>543.4</v>
      </c>
      <c r="I34" s="121">
        <f t="shared" si="189"/>
        <v>350.59500000000003</v>
      </c>
      <c r="J34" s="373">
        <f t="shared" si="155"/>
        <v>108.02408305650852</v>
      </c>
      <c r="K34" s="114">
        <v>0.2</v>
      </c>
      <c r="L34" s="168">
        <f t="shared" si="156"/>
        <v>1311.646126242179</v>
      </c>
      <c r="M34" s="373">
        <f t="shared" si="157"/>
        <v>481.8</v>
      </c>
      <c r="N34" s="373">
        <f t="shared" si="158"/>
        <v>262.32922524843576</v>
      </c>
      <c r="O34" s="121">
        <v>47.234250153489803</v>
      </c>
      <c r="P34" s="116">
        <v>0.11</v>
      </c>
      <c r="Q34" s="395">
        <f t="shared" si="3"/>
        <v>0.92697844632220483</v>
      </c>
      <c r="S34" s="189">
        <f t="shared" si="4"/>
        <v>1.0475242704304517</v>
      </c>
      <c r="T34" s="168">
        <f t="shared" si="5"/>
        <v>17.348667738875267</v>
      </c>
      <c r="U34" s="382">
        <f t="shared" si="6"/>
        <v>712.74850500000002</v>
      </c>
      <c r="V34" s="427">
        <f t="shared" si="159"/>
        <v>56953.853289041363</v>
      </c>
      <c r="W34" s="132"/>
      <c r="X34" s="255"/>
      <c r="Y34" s="255"/>
      <c r="Z34" s="255"/>
      <c r="AA34" s="111"/>
      <c r="AB34" s="111"/>
      <c r="AC34" s="111"/>
      <c r="AD34" s="111"/>
      <c r="AE34" s="111"/>
      <c r="AF34" s="111"/>
      <c r="AG34" s="111"/>
      <c r="AH34" s="460"/>
      <c r="AI34" s="262">
        <f t="shared" si="7"/>
        <v>1.3853861462178363</v>
      </c>
      <c r="AJ34" s="256">
        <f t="shared" si="160"/>
        <v>0.9563994471900622</v>
      </c>
      <c r="AK34" s="256">
        <f t="shared" si="8"/>
        <v>1.3249825443875094</v>
      </c>
      <c r="AL34" s="170">
        <f t="shared" si="9"/>
        <v>238.19146068748293</v>
      </c>
      <c r="AM34" s="170">
        <f t="shared" si="10"/>
        <v>52.046003216625806</v>
      </c>
      <c r="AN34" s="170">
        <f t="shared" si="11"/>
        <v>126.59759229898638</v>
      </c>
      <c r="AO34" s="170">
        <f t="shared" si="161"/>
        <v>65</v>
      </c>
      <c r="AP34" s="170">
        <f t="shared" si="162"/>
        <v>93</v>
      </c>
      <c r="AQ34" s="170">
        <f t="shared" si="12"/>
        <v>0</v>
      </c>
      <c r="AR34" s="256">
        <f t="shared" si="13"/>
        <v>77.487243342984399</v>
      </c>
      <c r="AS34" s="256">
        <f t="shared" si="14"/>
        <v>474.55704431251706</v>
      </c>
      <c r="AT34" s="428">
        <f t="shared" si="15"/>
        <v>186170</v>
      </c>
      <c r="AU34" s="112"/>
      <c r="AV34" s="256"/>
      <c r="AW34" s="256"/>
      <c r="AX34" s="120"/>
      <c r="AY34" s="120"/>
      <c r="AZ34" s="120"/>
      <c r="BA34" s="120"/>
      <c r="BB34" s="256"/>
      <c r="BC34" s="256"/>
      <c r="BD34" s="256"/>
      <c r="BE34" s="257"/>
      <c r="BF34" s="146">
        <f t="shared" si="16"/>
        <v>1.1782924013070188</v>
      </c>
      <c r="BG34" s="256">
        <f t="shared" si="17"/>
        <v>0.932754541170838</v>
      </c>
      <c r="BH34" s="256">
        <f t="shared" si="18"/>
        <v>1.0990575881462132</v>
      </c>
      <c r="BI34" s="120">
        <f t="shared" si="19"/>
        <v>86.526480347640401</v>
      </c>
      <c r="BJ34" s="120">
        <f t="shared" si="20"/>
        <v>52.046003216625806</v>
      </c>
      <c r="BK34" s="256">
        <v>0</v>
      </c>
      <c r="BL34" s="120">
        <f t="shared" si="21"/>
        <v>65.967854146404406</v>
      </c>
      <c r="BM34" s="120">
        <f t="shared" si="163"/>
        <v>477.43214585359556</v>
      </c>
      <c r="BN34" s="170">
        <f t="shared" si="22"/>
        <v>0</v>
      </c>
      <c r="BO34" s="170">
        <f t="shared" si="23"/>
        <v>22.848195412098729</v>
      </c>
      <c r="BP34" s="170">
        <f t="shared" si="24"/>
        <v>626.22202465235966</v>
      </c>
      <c r="BQ34" s="390">
        <f t="shared" si="25"/>
        <v>44633.123426862316</v>
      </c>
      <c r="BR34" s="428">
        <f t="shared" si="164"/>
        <v>86868.462278090956</v>
      </c>
      <c r="BS34" s="147">
        <f t="shared" si="26"/>
        <v>3.8422400609511875</v>
      </c>
      <c r="BT34" s="256">
        <f t="shared" si="27"/>
        <v>1.4641815513021577</v>
      </c>
      <c r="BU34" s="256">
        <f t="shared" si="28"/>
        <v>5.6257370129188065</v>
      </c>
      <c r="BV34" s="170">
        <f t="shared" si="29"/>
        <v>712.74850500000002</v>
      </c>
      <c r="BW34" s="170">
        <f t="shared" si="30"/>
        <v>52.046003216625806</v>
      </c>
      <c r="BX34" s="170">
        <f t="shared" si="31"/>
        <v>518.15280078337423</v>
      </c>
      <c r="BY34" s="170">
        <f t="shared" si="165"/>
        <v>953.53846298007772</v>
      </c>
      <c r="BZ34" s="256">
        <f t="shared" si="32"/>
        <v>199.04912136783372</v>
      </c>
      <c r="CA34" s="256">
        <v>0</v>
      </c>
      <c r="CB34" s="466">
        <f t="shared" si="33"/>
        <v>362692.76231404388</v>
      </c>
      <c r="CC34" s="146">
        <f t="shared" si="34"/>
        <v>1.1778736802474872</v>
      </c>
      <c r="CD34" s="256">
        <f t="shared" si="35"/>
        <v>1.0122932862070424</v>
      </c>
      <c r="CE34" s="256">
        <f t="shared" si="166"/>
        <v>1.1923536185145118</v>
      </c>
      <c r="CF34" s="120">
        <f t="shared" si="36"/>
        <v>92.294912370816434</v>
      </c>
      <c r="CG34" s="120">
        <f t="shared" si="37"/>
        <v>52.046003216625806</v>
      </c>
      <c r="CH34" s="256">
        <v>0</v>
      </c>
      <c r="CI34" s="120">
        <f t="shared" si="167"/>
        <v>70.365711089498035</v>
      </c>
      <c r="CJ34" s="170">
        <f t="shared" si="168"/>
        <v>473.03428891050191</v>
      </c>
      <c r="CK34" s="170">
        <f t="shared" si="38"/>
        <v>0</v>
      </c>
      <c r="CL34" s="256">
        <f t="shared" si="39"/>
        <v>28.847364716201799</v>
      </c>
      <c r="CM34" s="256">
        <f t="shared" si="40"/>
        <v>620.45359262918362</v>
      </c>
      <c r="CN34" s="390">
        <f t="shared" si="169"/>
        <v>36941.998321986466</v>
      </c>
      <c r="CO34" s="428">
        <f t="shared" si="170"/>
        <v>79815.026429963676</v>
      </c>
      <c r="CP34" s="147">
        <f t="shared" si="41"/>
        <v>3.2837232960214648</v>
      </c>
      <c r="CQ34" s="256">
        <f t="shared" si="42"/>
        <v>1.4723220420139411</v>
      </c>
      <c r="CR34" s="256">
        <f t="shared" si="43"/>
        <v>4.8346981886070726</v>
      </c>
      <c r="CS34" s="120">
        <f t="shared" si="44"/>
        <v>712.74850500000002</v>
      </c>
      <c r="CT34" s="120">
        <f t="shared" si="45"/>
        <v>52.046003216625806</v>
      </c>
      <c r="CU34" s="256">
        <f t="shared" si="46"/>
        <v>482.5153755333742</v>
      </c>
      <c r="CV34" s="170">
        <f t="shared" si="171"/>
        <v>887.9561566679688</v>
      </c>
      <c r="CW34" s="256">
        <f t="shared" si="47"/>
        <v>232.90467535533375</v>
      </c>
      <c r="CX34" s="256">
        <v>0</v>
      </c>
      <c r="CY34" s="466">
        <f t="shared" si="48"/>
        <v>337692.76231404388</v>
      </c>
      <c r="CZ34" s="147">
        <f t="shared" si="49"/>
        <v>3.8422400609511875</v>
      </c>
      <c r="DA34" s="256">
        <f t="shared" si="50"/>
        <v>1.5406417233884722</v>
      </c>
      <c r="DB34" s="256">
        <f t="shared" si="51"/>
        <v>5.9195153491760655</v>
      </c>
      <c r="DC34" s="120">
        <f t="shared" si="52"/>
        <v>712.74850500000002</v>
      </c>
      <c r="DD34" s="120">
        <f t="shared" si="53"/>
        <v>52.046003216625806</v>
      </c>
      <c r="DE34" s="256">
        <f t="shared" si="54"/>
        <v>518.15280078337423</v>
      </c>
      <c r="DF34" s="170">
        <f t="shared" si="172"/>
        <v>953.53846298007772</v>
      </c>
      <c r="DG34" s="256">
        <f t="shared" si="55"/>
        <v>199.04912136783372</v>
      </c>
      <c r="DH34" s="256">
        <v>0</v>
      </c>
      <c r="DI34" s="466">
        <f t="shared" si="173"/>
        <v>344692.76231404388</v>
      </c>
      <c r="DJ34" s="147">
        <f t="shared" si="56"/>
        <v>3.2837232960214648</v>
      </c>
      <c r="DK34" s="256">
        <f t="shared" si="174"/>
        <v>1.4944493950674491</v>
      </c>
      <c r="DL34" s="256">
        <f t="shared" si="57"/>
        <v>4.9073582933081683</v>
      </c>
      <c r="DM34" s="120">
        <f t="shared" si="58"/>
        <v>712.74850500000002</v>
      </c>
      <c r="DN34" s="120">
        <f t="shared" si="59"/>
        <v>52.046003216625806</v>
      </c>
      <c r="DO34" s="256">
        <f t="shared" si="60"/>
        <v>482.5153755333742</v>
      </c>
      <c r="DP34" s="170">
        <f t="shared" si="175"/>
        <v>887.9561566679688</v>
      </c>
      <c r="DQ34" s="256">
        <f t="shared" si="61"/>
        <v>232.90467535533375</v>
      </c>
      <c r="DR34" s="256">
        <v>0</v>
      </c>
      <c r="DS34" s="427">
        <f t="shared" si="62"/>
        <v>332692.76231404388</v>
      </c>
      <c r="DT34" s="176">
        <f t="shared" si="63"/>
        <v>6.7290772165467923</v>
      </c>
      <c r="DU34" s="256">
        <f t="shared" si="64"/>
        <v>1.1193066764680861</v>
      </c>
      <c r="DV34" s="256">
        <f t="shared" si="65"/>
        <v>7.5319010549501098</v>
      </c>
      <c r="DW34" s="120">
        <f t="shared" si="66"/>
        <v>712.74850500000002</v>
      </c>
      <c r="DX34" s="120">
        <f t="shared" si="67"/>
        <v>52.046003216625806</v>
      </c>
      <c r="DY34" s="256">
        <f t="shared" si="68"/>
        <v>589.4276512833743</v>
      </c>
      <c r="DZ34" s="256">
        <f t="shared" si="176"/>
        <v>367</v>
      </c>
      <c r="EA34" s="256">
        <f t="shared" si="177"/>
        <v>524</v>
      </c>
      <c r="EB34" s="170">
        <f t="shared" si="178"/>
        <v>1084.7030756042957</v>
      </c>
      <c r="EC34" s="256">
        <f t="shared" si="69"/>
        <v>113.65518385433252</v>
      </c>
      <c r="ED34" s="256">
        <v>0</v>
      </c>
      <c r="EE34" s="427">
        <f t="shared" si="187"/>
        <v>550735.55964991939</v>
      </c>
      <c r="EF34" s="275">
        <f t="shared" si="70"/>
        <v>1.2822294460358679</v>
      </c>
      <c r="EG34" s="256">
        <f t="shared" si="71"/>
        <v>1.7617926983807872</v>
      </c>
      <c r="EH34" s="256">
        <f t="shared" si="72"/>
        <v>2.2590224756748336</v>
      </c>
      <c r="EI34" s="473">
        <f t="shared" si="73"/>
        <v>178.18712625000001</v>
      </c>
      <c r="EJ34" s="473">
        <f t="shared" si="74"/>
        <v>135.85</v>
      </c>
      <c r="EK34" s="473">
        <f t="shared" si="75"/>
        <v>543.4</v>
      </c>
      <c r="EL34" s="473">
        <f t="shared" si="76"/>
        <v>0</v>
      </c>
      <c r="EM34" s="473">
        <f t="shared" si="77"/>
        <v>61.895449301375265</v>
      </c>
      <c r="EN34" s="473">
        <f t="shared" si="78"/>
        <v>534.56137875000002</v>
      </c>
      <c r="EO34" s="427">
        <f t="shared" si="79"/>
        <v>75854.75</v>
      </c>
      <c r="EP34" s="261">
        <f t="shared" si="80"/>
        <v>1.2822294460358679</v>
      </c>
      <c r="EQ34" s="256">
        <f t="shared" si="81"/>
        <v>0.68000087189974723</v>
      </c>
      <c r="ER34" s="256">
        <f t="shared" si="82"/>
        <v>0.87191714127992004</v>
      </c>
      <c r="ES34" s="473">
        <f t="shared" si="83"/>
        <v>712.74850500000002</v>
      </c>
      <c r="ET34" s="473">
        <f t="shared" si="84"/>
        <v>135.85</v>
      </c>
      <c r="EU34" s="473">
        <f t="shared" si="85"/>
        <v>543.4</v>
      </c>
      <c r="EV34" s="473">
        <f t="shared" si="86"/>
        <v>0</v>
      </c>
      <c r="EW34" s="473">
        <f t="shared" si="87"/>
        <v>61.895449301375265</v>
      </c>
      <c r="EX34" s="473">
        <f t="shared" si="88"/>
        <v>534.56137875000002</v>
      </c>
      <c r="EY34" s="572">
        <f t="shared" si="179"/>
        <v>196529.66666666669</v>
      </c>
      <c r="EZ34" s="572"/>
      <c r="FA34" s="572"/>
      <c r="FB34" s="572"/>
      <c r="FC34" s="572"/>
      <c r="FD34" s="572"/>
      <c r="FE34" s="572"/>
      <c r="FF34" s="572"/>
      <c r="FG34" s="572"/>
      <c r="FH34" s="572"/>
      <c r="FI34" s="566"/>
      <c r="FJ34" s="276">
        <f t="shared" si="98"/>
        <v>1.2955217716723428</v>
      </c>
      <c r="FK34" s="256">
        <f t="shared" si="99"/>
        <v>0.46222036433838321</v>
      </c>
      <c r="FL34" s="256">
        <f t="shared" si="100"/>
        <v>0.59881654531069806</v>
      </c>
      <c r="FM34" s="483">
        <f t="shared" si="101"/>
        <v>142.549701</v>
      </c>
      <c r="FN34" s="483">
        <f t="shared" si="102"/>
        <v>211</v>
      </c>
      <c r="FO34" s="483">
        <f t="shared" si="103"/>
        <v>543.4</v>
      </c>
      <c r="FP34" s="483">
        <f t="shared" si="104"/>
        <v>108.02408305650852</v>
      </c>
      <c r="FQ34" s="483">
        <f t="shared" si="181"/>
        <v>30200</v>
      </c>
      <c r="FR34" s="483">
        <f t="shared" si="105"/>
        <v>20.199661758875266</v>
      </c>
      <c r="FS34" s="483">
        <f t="shared" si="106"/>
        <v>570.13739388888894</v>
      </c>
      <c r="FT34" s="484">
        <f t="shared" si="107"/>
        <v>302</v>
      </c>
      <c r="FU34" s="427">
        <f t="shared" si="108"/>
        <v>302366.85328904138</v>
      </c>
      <c r="FV34" s="276">
        <f t="shared" si="109"/>
        <v>2.1827961849842703</v>
      </c>
      <c r="FW34" s="256">
        <f t="shared" si="110"/>
        <v>1.2060536797467081</v>
      </c>
      <c r="FX34" s="256">
        <f t="shared" si="111"/>
        <v>2.6325693710373552</v>
      </c>
      <c r="FY34" s="483">
        <f t="shared" si="112"/>
        <v>356.37425250000001</v>
      </c>
      <c r="FZ34" s="483">
        <f t="shared" si="113"/>
        <v>252</v>
      </c>
      <c r="GA34" s="483">
        <f t="shared" si="114"/>
        <v>543.4</v>
      </c>
      <c r="GB34" s="483">
        <f t="shared" si="115"/>
        <v>108.02408305650852</v>
      </c>
      <c r="GC34" s="483">
        <f t="shared" si="116"/>
        <v>15100</v>
      </c>
      <c r="GD34" s="483">
        <f t="shared" si="117"/>
        <v>-6.0004917807247296</v>
      </c>
      <c r="GE34" s="483">
        <f t="shared" si="118"/>
        <v>356.37425250000001</v>
      </c>
      <c r="GF34" s="484">
        <f t="shared" si="119"/>
        <v>209</v>
      </c>
      <c r="GG34" s="493">
        <f t="shared" si="120"/>
        <v>151</v>
      </c>
      <c r="GH34" s="493">
        <f t="shared" si="121"/>
        <v>360</v>
      </c>
      <c r="GI34" s="427">
        <f t="shared" si="122"/>
        <v>314847.85328904138</v>
      </c>
      <c r="GJ34" s="185">
        <f t="shared" si="123"/>
        <v>1.0475242704304517</v>
      </c>
      <c r="GK34" s="256">
        <f t="shared" si="182"/>
        <v>1.7288618225992594</v>
      </c>
      <c r="GL34" s="256">
        <f t="shared" si="124"/>
        <v>1.8110247193933502</v>
      </c>
      <c r="GM34" s="256">
        <f t="shared" si="125"/>
        <v>712.74850500000002</v>
      </c>
      <c r="GN34" s="256">
        <f t="shared" si="126"/>
        <v>543.4</v>
      </c>
      <c r="GO34" s="256">
        <f t="shared" si="127"/>
        <v>108.02408305650852</v>
      </c>
      <c r="GP34" s="256">
        <f t="shared" si="183"/>
        <v>712.74850500000002</v>
      </c>
      <c r="GQ34" s="256">
        <f t="shared" si="128"/>
        <v>17.348667738875267</v>
      </c>
      <c r="GR34" s="427">
        <f t="shared" si="129"/>
        <v>402229.85328904138</v>
      </c>
      <c r="GS34" s="185">
        <f t="shared" si="130"/>
        <v>1.0475242704304517</v>
      </c>
      <c r="GT34" s="256">
        <f t="shared" si="184"/>
        <v>2.9493907392774696</v>
      </c>
      <c r="GU34" s="256">
        <f t="shared" si="131"/>
        <v>3.0895583823759618</v>
      </c>
      <c r="GV34" s="256">
        <f t="shared" si="132"/>
        <v>712.74850500000002</v>
      </c>
      <c r="GW34" s="256">
        <f t="shared" si="133"/>
        <v>543.4</v>
      </c>
      <c r="GX34" s="256">
        <f t="shared" si="134"/>
        <v>108.02408305650852</v>
      </c>
      <c r="GY34" s="256">
        <f t="shared" si="135"/>
        <v>712.74850500000002</v>
      </c>
      <c r="GZ34" s="256">
        <f t="shared" si="136"/>
        <v>17.348667738875267</v>
      </c>
      <c r="HA34" s="427">
        <f t="shared" si="137"/>
        <v>235777.45328904135</v>
      </c>
      <c r="HB34" s="185">
        <f t="shared" si="138"/>
        <v>1.0475242704304517</v>
      </c>
      <c r="HC34" s="256">
        <f t="shared" si="185"/>
        <v>0.51183674039020843</v>
      </c>
      <c r="HD34" s="256">
        <f t="shared" si="139"/>
        <v>0.53616140805675361</v>
      </c>
      <c r="HE34" s="256">
        <f t="shared" si="140"/>
        <v>712.74850500000002</v>
      </c>
      <c r="HF34" s="256">
        <f t="shared" si="141"/>
        <v>543.4</v>
      </c>
      <c r="HG34" s="256">
        <f t="shared" si="142"/>
        <v>108.02408305650852</v>
      </c>
      <c r="HH34" s="256">
        <f t="shared" si="143"/>
        <v>712.74850500000002</v>
      </c>
      <c r="HI34" s="256">
        <f t="shared" si="144"/>
        <v>17.348667738875267</v>
      </c>
      <c r="HJ34" s="427">
        <f t="shared" si="145"/>
        <v>1358636.0305650851</v>
      </c>
      <c r="HK34" s="185">
        <f t="shared" si="146"/>
        <v>1.0475242704304517</v>
      </c>
      <c r="HL34" s="256">
        <f t="shared" si="186"/>
        <v>1.4736481749160286</v>
      </c>
      <c r="HM34" s="256">
        <f t="shared" si="147"/>
        <v>1.5436822293000796</v>
      </c>
      <c r="HN34" s="256">
        <f t="shared" si="148"/>
        <v>712.74850500000002</v>
      </c>
      <c r="HO34" s="256">
        <f t="shared" si="149"/>
        <v>543.4</v>
      </c>
      <c r="HP34" s="256">
        <f t="shared" si="150"/>
        <v>108.02408305650852</v>
      </c>
      <c r="HQ34" s="256">
        <f t="shared" si="151"/>
        <v>712.74850500000002</v>
      </c>
      <c r="HR34" s="256">
        <f t="shared" si="152"/>
        <v>17.348667738875267</v>
      </c>
      <c r="HS34" s="466">
        <f t="shared" si="153"/>
        <v>471890</v>
      </c>
    </row>
    <row r="35" spans="1:227" s="72" customFormat="1" hidden="1" outlineLevel="1" x14ac:dyDescent="0.3">
      <c r="B35" s="40" t="s">
        <v>143</v>
      </c>
      <c r="C35" s="40" t="s">
        <v>265</v>
      </c>
      <c r="D35" s="117">
        <v>3339</v>
      </c>
      <c r="E35" s="123">
        <v>21.76</v>
      </c>
      <c r="F35" s="125">
        <f t="shared" si="0"/>
        <v>638.77296000000001</v>
      </c>
      <c r="G35" s="125">
        <f t="shared" si="1"/>
        <v>50.375494775105487</v>
      </c>
      <c r="H35" s="168">
        <f t="shared" ref="H35" si="191">ROUND($I35+$I35*0.35,1)</f>
        <v>473.3</v>
      </c>
      <c r="I35" s="121">
        <f t="shared" si="189"/>
        <v>350.59500000000003</v>
      </c>
      <c r="J35" s="373">
        <f t="shared" si="155"/>
        <v>104.55685922603878</v>
      </c>
      <c r="K35" s="114">
        <v>0.2</v>
      </c>
      <c r="L35" s="168">
        <f t="shared" si="156"/>
        <v>1349.6153813648848</v>
      </c>
      <c r="M35" s="373">
        <f t="shared" si="157"/>
        <v>481.8</v>
      </c>
      <c r="N35" s="373">
        <f t="shared" si="158"/>
        <v>269.92307627297697</v>
      </c>
      <c r="O35" s="121">
        <v>45.718183429175397</v>
      </c>
      <c r="P35" s="116">
        <v>0.11</v>
      </c>
      <c r="Q35" s="395">
        <f t="shared" si="3"/>
        <v>0.92113708949873907</v>
      </c>
      <c r="S35" s="189">
        <f t="shared" si="4"/>
        <v>1.0512285949674982</v>
      </c>
      <c r="T35" s="168">
        <f t="shared" si="5"/>
        <v>16.791831591701829</v>
      </c>
      <c r="U35" s="382">
        <f t="shared" si="6"/>
        <v>638.77296000000001</v>
      </c>
      <c r="V35" s="427">
        <f t="shared" si="159"/>
        <v>52894.097476166207</v>
      </c>
      <c r="W35" s="132"/>
      <c r="X35" s="255"/>
      <c r="Y35" s="255"/>
      <c r="Z35" s="255"/>
      <c r="AA35" s="111"/>
      <c r="AB35" s="111"/>
      <c r="AC35" s="111"/>
      <c r="AD35" s="111"/>
      <c r="AE35" s="111"/>
      <c r="AF35" s="111"/>
      <c r="AG35" s="111"/>
      <c r="AH35" s="460"/>
      <c r="AI35" s="262">
        <f t="shared" si="7"/>
        <v>1.4480273017214824</v>
      </c>
      <c r="AJ35" s="256">
        <f t="shared" si="160"/>
        <v>0.97703484460813805</v>
      </c>
      <c r="AK35" s="256">
        <f t="shared" si="8"/>
        <v>1.4147731297257899</v>
      </c>
      <c r="AL35" s="170">
        <f t="shared" si="9"/>
        <v>241.40806715899248</v>
      </c>
      <c r="AM35" s="170">
        <f t="shared" si="10"/>
        <v>50.375494775105487</v>
      </c>
      <c r="AN35" s="170">
        <f t="shared" si="11"/>
        <v>130.68055559413887</v>
      </c>
      <c r="AO35" s="170">
        <f t="shared" si="161"/>
        <v>67</v>
      </c>
      <c r="AP35" s="170">
        <f t="shared" si="162"/>
        <v>96</v>
      </c>
      <c r="AQ35" s="170">
        <f t="shared" si="12"/>
        <v>0</v>
      </c>
      <c r="AR35" s="256">
        <f t="shared" si="13"/>
        <v>78.557387046818988</v>
      </c>
      <c r="AS35" s="256">
        <f t="shared" si="14"/>
        <v>397.36489284100753</v>
      </c>
      <c r="AT35" s="428">
        <f t="shared" si="15"/>
        <v>183865</v>
      </c>
      <c r="AU35" s="112"/>
      <c r="AV35" s="256"/>
      <c r="AW35" s="256"/>
      <c r="AX35" s="120"/>
      <c r="AY35" s="120"/>
      <c r="AZ35" s="120"/>
      <c r="BA35" s="120"/>
      <c r="BB35" s="256"/>
      <c r="BC35" s="256"/>
      <c r="BD35" s="256"/>
      <c r="BE35" s="257"/>
      <c r="BF35" s="146">
        <f t="shared" si="16"/>
        <v>1.194078032315437</v>
      </c>
      <c r="BG35" s="256">
        <f t="shared" si="17"/>
        <v>0.9713276409628876</v>
      </c>
      <c r="BH35" s="256">
        <f t="shared" si="18"/>
        <v>1.1598409982545601</v>
      </c>
      <c r="BI35" s="120">
        <f t="shared" si="19"/>
        <v>83.74926006361288</v>
      </c>
      <c r="BJ35" s="120">
        <f t="shared" si="20"/>
        <v>50.375494775105487</v>
      </c>
      <c r="BK35" s="256">
        <v>0</v>
      </c>
      <c r="BL35" s="120">
        <f t="shared" si="21"/>
        <v>62.054168335660258</v>
      </c>
      <c r="BM35" s="120">
        <f t="shared" si="163"/>
        <v>411.24583166433973</v>
      </c>
      <c r="BN35" s="170">
        <f t="shared" si="22"/>
        <v>0</v>
      </c>
      <c r="BO35" s="170">
        <f t="shared" si="23"/>
        <v>22.114842206271312</v>
      </c>
      <c r="BP35" s="170">
        <f t="shared" si="24"/>
        <v>555.02369993638717</v>
      </c>
      <c r="BQ35" s="390">
        <f t="shared" si="25"/>
        <v>42578.438376221631</v>
      </c>
      <c r="BR35" s="428">
        <f t="shared" si="164"/>
        <v>80741.292784892372</v>
      </c>
      <c r="BS35" s="147">
        <f t="shared" si="26"/>
        <v>3.8639648057421909</v>
      </c>
      <c r="BT35" s="256">
        <f t="shared" si="27"/>
        <v>1.4352042981506234</v>
      </c>
      <c r="BU35" s="256">
        <f t="shared" si="28"/>
        <v>5.5455788971039315</v>
      </c>
      <c r="BV35" s="170">
        <f t="shared" si="29"/>
        <v>638.77296000000001</v>
      </c>
      <c r="BW35" s="170">
        <f t="shared" si="30"/>
        <v>50.375494775105487</v>
      </c>
      <c r="BX35" s="170">
        <f t="shared" si="31"/>
        <v>460.64287322489452</v>
      </c>
      <c r="BY35" s="170">
        <f t="shared" si="165"/>
        <v>973.25770806020387</v>
      </c>
      <c r="BZ35" s="256">
        <f t="shared" si="32"/>
        <v>178.35267385224896</v>
      </c>
      <c r="CA35" s="256">
        <v>0</v>
      </c>
      <c r="CB35" s="466">
        <f t="shared" si="33"/>
        <v>332504.66038485197</v>
      </c>
      <c r="CC35" s="146">
        <f t="shared" si="34"/>
        <v>1.1936161468267266</v>
      </c>
      <c r="CD35" s="256">
        <f t="shared" si="35"/>
        <v>1.0637964651172171</v>
      </c>
      <c r="CE35" s="256">
        <f t="shared" si="166"/>
        <v>1.2697646377011049</v>
      </c>
      <c r="CF35" s="120">
        <f t="shared" si="36"/>
        <v>89.332544067853732</v>
      </c>
      <c r="CG35" s="120">
        <f t="shared" si="37"/>
        <v>50.375494775105487</v>
      </c>
      <c r="CH35" s="256">
        <v>0</v>
      </c>
      <c r="CI35" s="120">
        <f t="shared" si="167"/>
        <v>66.191112891370949</v>
      </c>
      <c r="CJ35" s="170">
        <f t="shared" si="168"/>
        <v>407.10888710862906</v>
      </c>
      <c r="CK35" s="170">
        <f t="shared" si="38"/>
        <v>0</v>
      </c>
      <c r="CL35" s="256">
        <f t="shared" si="39"/>
        <v>27.921457570681802</v>
      </c>
      <c r="CM35" s="256">
        <f t="shared" si="40"/>
        <v>549.44041593214627</v>
      </c>
      <c r="CN35" s="390">
        <f t="shared" si="169"/>
        <v>34750.334267969745</v>
      </c>
      <c r="CO35" s="428">
        <f t="shared" si="170"/>
        <v>73513.045637218529</v>
      </c>
      <c r="CP35" s="147">
        <f t="shared" si="41"/>
        <v>3.3021896591656508</v>
      </c>
      <c r="CQ35" s="256">
        <f t="shared" si="42"/>
        <v>1.4532150556033205</v>
      </c>
      <c r="CR35" s="256">
        <f t="shared" si="43"/>
        <v>4.7987917291571209</v>
      </c>
      <c r="CS35" s="120">
        <f t="shared" si="44"/>
        <v>638.77296000000001</v>
      </c>
      <c r="CT35" s="120">
        <f t="shared" si="45"/>
        <v>50.375494775105487</v>
      </c>
      <c r="CU35" s="256">
        <f t="shared" si="46"/>
        <v>428.70422522489451</v>
      </c>
      <c r="CV35" s="170">
        <f t="shared" si="171"/>
        <v>905.7769389919597</v>
      </c>
      <c r="CW35" s="256">
        <f t="shared" si="47"/>
        <v>208.69438945224894</v>
      </c>
      <c r="CX35" s="256">
        <v>0</v>
      </c>
      <c r="CY35" s="466">
        <f t="shared" si="48"/>
        <v>307504.66038485197</v>
      </c>
      <c r="CZ35" s="147">
        <f t="shared" si="49"/>
        <v>3.8639648057421909</v>
      </c>
      <c r="DA35" s="256">
        <f t="shared" si="50"/>
        <v>1.5173451393550086</v>
      </c>
      <c r="DB35" s="256">
        <f t="shared" si="51"/>
        <v>5.8629682166317334</v>
      </c>
      <c r="DC35" s="120">
        <f t="shared" si="52"/>
        <v>638.77296000000001</v>
      </c>
      <c r="DD35" s="120">
        <f t="shared" si="53"/>
        <v>50.375494775105487</v>
      </c>
      <c r="DE35" s="256">
        <f t="shared" si="54"/>
        <v>460.64287322489452</v>
      </c>
      <c r="DF35" s="170">
        <f t="shared" si="172"/>
        <v>973.25770806020387</v>
      </c>
      <c r="DG35" s="256">
        <f t="shared" si="55"/>
        <v>178.35267385224896</v>
      </c>
      <c r="DH35" s="256">
        <v>0</v>
      </c>
      <c r="DI35" s="466">
        <f t="shared" si="173"/>
        <v>314504.66038485197</v>
      </c>
      <c r="DJ35" s="147">
        <f t="shared" si="56"/>
        <v>3.3021896591656508</v>
      </c>
      <c r="DK35" s="256">
        <f t="shared" si="174"/>
        <v>1.4772347691137588</v>
      </c>
      <c r="DL35" s="256">
        <f t="shared" si="57"/>
        <v>4.8781093787274123</v>
      </c>
      <c r="DM35" s="120">
        <f t="shared" si="58"/>
        <v>638.77296000000001</v>
      </c>
      <c r="DN35" s="120">
        <f t="shared" si="59"/>
        <v>50.375494775105487</v>
      </c>
      <c r="DO35" s="256">
        <f t="shared" si="60"/>
        <v>428.70422522489451</v>
      </c>
      <c r="DP35" s="170">
        <f t="shared" si="175"/>
        <v>905.7769389919597</v>
      </c>
      <c r="DQ35" s="256">
        <f t="shared" si="61"/>
        <v>208.69438945224894</v>
      </c>
      <c r="DR35" s="256">
        <v>0</v>
      </c>
      <c r="DS35" s="427">
        <f t="shared" si="62"/>
        <v>302504.66038485197</v>
      </c>
      <c r="DT35" s="176">
        <f t="shared" si="63"/>
        <v>6.7607560287903405</v>
      </c>
      <c r="DU35" s="256">
        <f t="shared" si="64"/>
        <v>1.1002459074981523</v>
      </c>
      <c r="DV35" s="256">
        <f t="shared" si="65"/>
        <v>7.4384941522700325</v>
      </c>
      <c r="DW35" s="120">
        <f t="shared" si="66"/>
        <v>638.77296000000001</v>
      </c>
      <c r="DX35" s="120">
        <f t="shared" si="67"/>
        <v>50.375494775105487</v>
      </c>
      <c r="DY35" s="256">
        <f t="shared" si="68"/>
        <v>524.52016922489452</v>
      </c>
      <c r="DZ35" s="256">
        <f t="shared" si="176"/>
        <v>328</v>
      </c>
      <c r="EA35" s="256">
        <f t="shared" si="177"/>
        <v>469</v>
      </c>
      <c r="EB35" s="170">
        <f t="shared" si="178"/>
        <v>1108.2192461966924</v>
      </c>
      <c r="EC35" s="256">
        <f t="shared" si="69"/>
        <v>101.93363757550212</v>
      </c>
      <c r="ED35" s="256">
        <v>0</v>
      </c>
      <c r="EE35" s="427">
        <f t="shared" si="187"/>
        <v>503188.5601602472</v>
      </c>
      <c r="EF35" s="275">
        <f t="shared" si="70"/>
        <v>1.2862169911966521</v>
      </c>
      <c r="EG35" s="256">
        <f t="shared" si="71"/>
        <v>1.7553497932585989</v>
      </c>
      <c r="EH35" s="256">
        <f t="shared" si="72"/>
        <v>2.2577607295827402</v>
      </c>
      <c r="EI35" s="473">
        <f t="shared" si="73"/>
        <v>159.69324</v>
      </c>
      <c r="EJ35" s="473">
        <f t="shared" si="74"/>
        <v>118.325</v>
      </c>
      <c r="EK35" s="473">
        <f t="shared" si="75"/>
        <v>473.3</v>
      </c>
      <c r="EL35" s="473">
        <f t="shared" si="76"/>
        <v>0</v>
      </c>
      <c r="EM35" s="473">
        <f t="shared" si="77"/>
        <v>56.71514159170183</v>
      </c>
      <c r="EN35" s="473">
        <f t="shared" si="78"/>
        <v>479.07972000000001</v>
      </c>
      <c r="EO35" s="427">
        <f t="shared" si="79"/>
        <v>68231.375</v>
      </c>
      <c r="EP35" s="261">
        <f t="shared" si="80"/>
        <v>1.2862169911966521</v>
      </c>
      <c r="EQ35" s="256">
        <f t="shared" si="81"/>
        <v>0.69968539356474413</v>
      </c>
      <c r="ER35" s="256">
        <f t="shared" si="82"/>
        <v>0.89994724169509055</v>
      </c>
      <c r="ES35" s="473">
        <f t="shared" si="83"/>
        <v>638.77296000000001</v>
      </c>
      <c r="ET35" s="473">
        <f t="shared" si="84"/>
        <v>118.325</v>
      </c>
      <c r="EU35" s="473">
        <f t="shared" si="85"/>
        <v>473.3</v>
      </c>
      <c r="EV35" s="473">
        <f t="shared" si="86"/>
        <v>0</v>
      </c>
      <c r="EW35" s="473">
        <f t="shared" si="87"/>
        <v>56.71514159170183</v>
      </c>
      <c r="EX35" s="473">
        <f t="shared" si="88"/>
        <v>479.07972000000001</v>
      </c>
      <c r="EY35" s="572">
        <f t="shared" si="179"/>
        <v>171176.83333333331</v>
      </c>
      <c r="EZ35" s="572"/>
      <c r="FA35" s="572"/>
      <c r="FB35" s="572"/>
      <c r="FC35" s="572"/>
      <c r="FD35" s="572"/>
      <c r="FE35" s="572"/>
      <c r="FF35" s="572"/>
      <c r="FG35" s="572"/>
      <c r="FH35" s="572"/>
      <c r="FI35" s="566"/>
      <c r="FJ35" s="276">
        <f t="shared" si="98"/>
        <v>1.2999179383398227</v>
      </c>
      <c r="FK35" s="256">
        <f t="shared" si="99"/>
        <v>0.45831537488816504</v>
      </c>
      <c r="FL35" s="256">
        <f t="shared" si="100"/>
        <v>0.59577237723406651</v>
      </c>
      <c r="FM35" s="483">
        <f t="shared" si="101"/>
        <v>127.754592</v>
      </c>
      <c r="FN35" s="483">
        <f t="shared" si="102"/>
        <v>190</v>
      </c>
      <c r="FO35" s="483">
        <f t="shared" si="103"/>
        <v>473.3</v>
      </c>
      <c r="FP35" s="483">
        <f t="shared" si="104"/>
        <v>104.55685922603878</v>
      </c>
      <c r="FQ35" s="483">
        <f t="shared" si="181"/>
        <v>27100</v>
      </c>
      <c r="FR35" s="483">
        <f t="shared" si="105"/>
        <v>19.346923431701828</v>
      </c>
      <c r="FS35" s="483">
        <f t="shared" si="106"/>
        <v>510.80073777777778</v>
      </c>
      <c r="FT35" s="484">
        <f t="shared" si="107"/>
        <v>271</v>
      </c>
      <c r="FU35" s="427">
        <f t="shared" si="108"/>
        <v>273648.09747616621</v>
      </c>
      <c r="FV35" s="276">
        <f t="shared" si="109"/>
        <v>2.1867845246396937</v>
      </c>
      <c r="FW35" s="256">
        <f t="shared" si="110"/>
        <v>1.1980204613862848</v>
      </c>
      <c r="FX35" s="256">
        <f t="shared" si="111"/>
        <v>2.6198126051612336</v>
      </c>
      <c r="FY35" s="483">
        <f t="shared" si="112"/>
        <v>319.38648000000001</v>
      </c>
      <c r="FZ35" s="483">
        <f t="shared" si="113"/>
        <v>226</v>
      </c>
      <c r="GA35" s="483">
        <f t="shared" si="114"/>
        <v>473.3</v>
      </c>
      <c r="GB35" s="483">
        <f t="shared" si="115"/>
        <v>104.55685922603878</v>
      </c>
      <c r="GC35" s="483">
        <f t="shared" si="116"/>
        <v>13500</v>
      </c>
      <c r="GD35" s="483">
        <f t="shared" si="117"/>
        <v>-4.2441113714981782</v>
      </c>
      <c r="GE35" s="483">
        <f t="shared" si="118"/>
        <v>319.38648000000001</v>
      </c>
      <c r="GF35" s="484">
        <f t="shared" si="119"/>
        <v>188</v>
      </c>
      <c r="GG35" s="493">
        <f t="shared" si="120"/>
        <v>135</v>
      </c>
      <c r="GH35" s="493">
        <f t="shared" si="121"/>
        <v>323</v>
      </c>
      <c r="GI35" s="427">
        <f t="shared" si="122"/>
        <v>284154.09747616621</v>
      </c>
      <c r="GJ35" s="185">
        <f t="shared" si="123"/>
        <v>1.0512285949674982</v>
      </c>
      <c r="GK35" s="256">
        <f t="shared" si="182"/>
        <v>1.7604596491580693</v>
      </c>
      <c r="GL35" s="256">
        <f t="shared" si="124"/>
        <v>1.8506455234814121</v>
      </c>
      <c r="GM35" s="256">
        <f t="shared" si="125"/>
        <v>638.77296000000001</v>
      </c>
      <c r="GN35" s="256">
        <f t="shared" si="126"/>
        <v>473.3</v>
      </c>
      <c r="GO35" s="256">
        <f t="shared" si="127"/>
        <v>104.55685922603878</v>
      </c>
      <c r="GP35" s="256">
        <f t="shared" si="183"/>
        <v>638.77296000000001</v>
      </c>
      <c r="GQ35" s="256">
        <f t="shared" si="128"/>
        <v>16.791831591701829</v>
      </c>
      <c r="GR35" s="427">
        <f t="shared" si="129"/>
        <v>353306.09747616621</v>
      </c>
      <c r="GS35" s="185">
        <f t="shared" si="130"/>
        <v>1.0512285949674982</v>
      </c>
      <c r="GT35" s="256">
        <f t="shared" si="184"/>
        <v>2.9076454965269045</v>
      </c>
      <c r="GU35" s="256">
        <f t="shared" si="131"/>
        <v>3.0566000899775516</v>
      </c>
      <c r="GV35" s="256">
        <f t="shared" si="132"/>
        <v>638.77296000000001</v>
      </c>
      <c r="GW35" s="256">
        <f t="shared" si="133"/>
        <v>473.3</v>
      </c>
      <c r="GX35" s="256">
        <f t="shared" si="134"/>
        <v>104.55685922603878</v>
      </c>
      <c r="GY35" s="256">
        <f t="shared" si="135"/>
        <v>638.77296000000001</v>
      </c>
      <c r="GZ35" s="256">
        <f t="shared" si="136"/>
        <v>16.791831591701829</v>
      </c>
      <c r="HA35" s="427">
        <f t="shared" si="137"/>
        <v>213912.29747616622</v>
      </c>
      <c r="HB35" s="185">
        <f t="shared" si="138"/>
        <v>1.0512285949674982</v>
      </c>
      <c r="HC35" s="256">
        <f t="shared" si="185"/>
        <v>0.4780899282985776</v>
      </c>
      <c r="HD35" s="256">
        <f t="shared" si="139"/>
        <v>0.50258180359342575</v>
      </c>
      <c r="HE35" s="256">
        <f t="shared" si="140"/>
        <v>638.77296000000001</v>
      </c>
      <c r="HF35" s="256">
        <f t="shared" si="141"/>
        <v>473.3</v>
      </c>
      <c r="HG35" s="256">
        <f t="shared" si="142"/>
        <v>104.55685922603878</v>
      </c>
      <c r="HH35" s="256">
        <f t="shared" si="143"/>
        <v>638.77296000000001</v>
      </c>
      <c r="HI35" s="256">
        <f t="shared" si="144"/>
        <v>16.791831591701829</v>
      </c>
      <c r="HJ35" s="427">
        <f t="shared" si="145"/>
        <v>1300970.9922603879</v>
      </c>
      <c r="HK35" s="185">
        <f t="shared" si="146"/>
        <v>1.0512285949674982</v>
      </c>
      <c r="HL35" s="256">
        <f t="shared" si="186"/>
        <v>1.5085461694820537</v>
      </c>
      <c r="HM35" s="256">
        <f t="shared" si="147"/>
        <v>1.5858268701882208</v>
      </c>
      <c r="HN35" s="256">
        <f t="shared" si="148"/>
        <v>638.77296000000001</v>
      </c>
      <c r="HO35" s="256">
        <f t="shared" si="149"/>
        <v>473.3</v>
      </c>
      <c r="HP35" s="256">
        <f t="shared" si="150"/>
        <v>104.55685922603878</v>
      </c>
      <c r="HQ35" s="256">
        <f t="shared" si="151"/>
        <v>638.77296000000001</v>
      </c>
      <c r="HR35" s="256">
        <f t="shared" si="152"/>
        <v>16.791831591701829</v>
      </c>
      <c r="HS35" s="466">
        <f t="shared" si="153"/>
        <v>412305</v>
      </c>
    </row>
    <row r="36" spans="1:227" s="72" customFormat="1" hidden="1" outlineLevel="1" x14ac:dyDescent="0.3">
      <c r="B36" s="40" t="s">
        <v>143</v>
      </c>
      <c r="C36" s="40" t="s">
        <v>266</v>
      </c>
      <c r="D36" s="117">
        <v>3339</v>
      </c>
      <c r="E36" s="123">
        <v>22.64</v>
      </c>
      <c r="F36" s="125">
        <f t="shared" si="0"/>
        <v>664.60568999999998</v>
      </c>
      <c r="G36" s="125">
        <f t="shared" si="1"/>
        <v>345.412077690079</v>
      </c>
      <c r="H36" s="168">
        <f t="shared" ref="H36" si="192">ROUND($I36+$I36*0.2,1)</f>
        <v>420.7</v>
      </c>
      <c r="I36" s="121">
        <f t="shared" si="189"/>
        <v>350.59500000000003</v>
      </c>
      <c r="J36" s="373">
        <f t="shared" si="155"/>
        <v>133.6630592408014</v>
      </c>
      <c r="K36" s="114">
        <v>0.2</v>
      </c>
      <c r="L36" s="168">
        <f t="shared" si="156"/>
        <v>1579.7615640599001</v>
      </c>
      <c r="M36" s="373">
        <f t="shared" si="157"/>
        <v>2584.1999999999998</v>
      </c>
      <c r="N36" s="373">
        <f t="shared" si="158"/>
        <v>315.95231281198005</v>
      </c>
      <c r="O36" s="121">
        <v>58.445063339793379</v>
      </c>
      <c r="P36" s="116">
        <v>0.59</v>
      </c>
      <c r="Q36" s="395">
        <f t="shared" si="3"/>
        <v>0.48027517235057227</v>
      </c>
      <c r="S36" s="189">
        <f t="shared" si="4"/>
        <v>1.2953212839632775</v>
      </c>
      <c r="T36" s="168">
        <f t="shared" si="5"/>
        <v>115.13735923002633</v>
      </c>
      <c r="U36" s="382">
        <f t="shared" si="6"/>
        <v>664.60568999999998</v>
      </c>
      <c r="V36" s="427">
        <f t="shared" si="159"/>
        <v>54921.089478528229</v>
      </c>
      <c r="W36" s="132"/>
      <c r="X36" s="255"/>
      <c r="Y36" s="255"/>
      <c r="Z36" s="255"/>
      <c r="AA36" s="111"/>
      <c r="AB36" s="111"/>
      <c r="AC36" s="111"/>
      <c r="AD36" s="111"/>
      <c r="AE36" s="111"/>
      <c r="AF36" s="111"/>
      <c r="AG36" s="111"/>
      <c r="AH36" s="460"/>
      <c r="AI36" s="262">
        <f t="shared" si="7"/>
        <v>1.9392479056622964</v>
      </c>
      <c r="AJ36" s="256">
        <f t="shared" si="160"/>
        <v>1.6233505679481399</v>
      </c>
      <c r="AK36" s="256">
        <f t="shared" si="8"/>
        <v>3.1480791890491298</v>
      </c>
      <c r="AL36" s="170">
        <f t="shared" si="9"/>
        <v>278.40152688234139</v>
      </c>
      <c r="AM36" s="170">
        <f t="shared" si="10"/>
        <v>208.80114516175604</v>
      </c>
      <c r="AN36" s="170">
        <f t="shared" si="11"/>
        <v>0</v>
      </c>
      <c r="AO36" s="170">
        <f t="shared" si="161"/>
        <v>0</v>
      </c>
      <c r="AP36" s="170">
        <f t="shared" si="162"/>
        <v>0</v>
      </c>
      <c r="AQ36" s="170">
        <f t="shared" si="12"/>
        <v>52.863916310008115</v>
      </c>
      <c r="AR36" s="256">
        <f t="shared" si="13"/>
        <v>134.62546611179022</v>
      </c>
      <c r="AS36" s="256">
        <f t="shared" si="14"/>
        <v>386.2041631176586</v>
      </c>
      <c r="AT36" s="428">
        <f t="shared" si="15"/>
        <v>159493.22660960129</v>
      </c>
      <c r="AU36" s="112"/>
      <c r="AV36" s="256"/>
      <c r="AW36" s="256"/>
      <c r="AX36" s="120"/>
      <c r="AY36" s="120"/>
      <c r="AZ36" s="120"/>
      <c r="BA36" s="120"/>
      <c r="BB36" s="256"/>
      <c r="BC36" s="256"/>
      <c r="BD36" s="256"/>
      <c r="BE36" s="257"/>
      <c r="BF36" s="146">
        <f t="shared" si="16"/>
        <v>4.1737303968535553</v>
      </c>
      <c r="BG36" s="256">
        <f t="shared" si="17"/>
        <v>2.1808156512244028</v>
      </c>
      <c r="BH36" s="256">
        <f t="shared" si="18"/>
        <v>9.1021365734492719</v>
      </c>
      <c r="BI36" s="120">
        <f t="shared" si="19"/>
        <v>574.24757915975636</v>
      </c>
      <c r="BJ36" s="120">
        <f t="shared" si="20"/>
        <v>345.412077690079</v>
      </c>
      <c r="BK36" s="256">
        <v>0</v>
      </c>
      <c r="BL36" s="170">
        <f t="shared" si="21"/>
        <v>363.50269067438995</v>
      </c>
      <c r="BM36" s="170">
        <f t="shared" si="163"/>
        <v>57.197309325610036</v>
      </c>
      <c r="BN36" s="170">
        <f t="shared" si="22"/>
        <v>0</v>
      </c>
      <c r="BO36" s="170">
        <f t="shared" si="23"/>
        <v>151.63590210594467</v>
      </c>
      <c r="BP36" s="170">
        <f t="shared" si="24"/>
        <v>90.358110840243626</v>
      </c>
      <c r="BQ36" s="390">
        <f t="shared" si="25"/>
        <v>167338.7207196533</v>
      </c>
      <c r="BR36" s="428">
        <f t="shared" si="164"/>
        <v>246581.61086743983</v>
      </c>
      <c r="BS36" s="147">
        <f t="shared" si="26"/>
        <v>5.5302387553182415</v>
      </c>
      <c r="BT36" s="256">
        <f t="shared" si="27"/>
        <v>1.9332460390117723</v>
      </c>
      <c r="BU36" s="256">
        <f t="shared" si="28"/>
        <v>10.691312168508384</v>
      </c>
      <c r="BV36" s="170">
        <f t="shared" si="29"/>
        <v>664.60568999999998</v>
      </c>
      <c r="BW36" s="170">
        <f t="shared" si="30"/>
        <v>345.412077690079</v>
      </c>
      <c r="BX36" s="170">
        <f t="shared" si="31"/>
        <v>186.27247430992105</v>
      </c>
      <c r="BY36" s="170">
        <f t="shared" si="165"/>
        <v>442.76794463969827</v>
      </c>
      <c r="BZ36" s="256">
        <f t="shared" si="32"/>
        <v>182.63547242309917</v>
      </c>
      <c r="CA36" s="256">
        <v>0</v>
      </c>
      <c r="CB36" s="466">
        <f t="shared" si="33"/>
        <v>308862.69246523525</v>
      </c>
      <c r="CC36" s="146">
        <f t="shared" si="34"/>
        <v>4.1474853024340446</v>
      </c>
      <c r="CD36" s="256">
        <f t="shared" si="35"/>
        <v>2.3354009632856849</v>
      </c>
      <c r="CE36" s="256">
        <f t="shared" si="166"/>
        <v>9.6860411705176883</v>
      </c>
      <c r="CF36" s="120">
        <f t="shared" si="36"/>
        <v>612.53075110374016</v>
      </c>
      <c r="CG36" s="120">
        <f t="shared" si="37"/>
        <v>345.412077690079</v>
      </c>
      <c r="CH36" s="256">
        <v>0</v>
      </c>
      <c r="CI36" s="170">
        <f t="shared" si="167"/>
        <v>387.73620338601597</v>
      </c>
      <c r="CJ36" s="170">
        <f t="shared" si="168"/>
        <v>32.963796613984016</v>
      </c>
      <c r="CK36" s="170">
        <f t="shared" si="38"/>
        <v>0</v>
      </c>
      <c r="CL36" s="256">
        <f t="shared" si="39"/>
        <v>191.45040092768781</v>
      </c>
      <c r="CM36" s="256">
        <f t="shared" si="40"/>
        <v>52.074938896259823</v>
      </c>
      <c r="CN36" s="390">
        <f t="shared" si="169"/>
        <v>146847.381806324</v>
      </c>
      <c r="CO36" s="428">
        <f t="shared" si="170"/>
        <v>229604.13129729632</v>
      </c>
      <c r="CP36" s="147">
        <f t="shared" si="41"/>
        <v>4.7152089751723745</v>
      </c>
      <c r="CQ36" s="256">
        <f t="shared" si="42"/>
        <v>1.9922970560887951</v>
      </c>
      <c r="CR36" s="256">
        <f t="shared" si="43"/>
        <v>9.394096960079386</v>
      </c>
      <c r="CS36" s="120">
        <f t="shared" si="44"/>
        <v>664.60568999999998</v>
      </c>
      <c r="CT36" s="120">
        <f t="shared" si="45"/>
        <v>345.412077690079</v>
      </c>
      <c r="CU36" s="256">
        <f t="shared" si="46"/>
        <v>153.04218980992101</v>
      </c>
      <c r="CV36" s="170">
        <f t="shared" si="171"/>
        <v>363.77986643670317</v>
      </c>
      <c r="CW36" s="256">
        <f t="shared" si="47"/>
        <v>214.20424269809919</v>
      </c>
      <c r="CX36" s="256">
        <v>0</v>
      </c>
      <c r="CY36" s="466">
        <f t="shared" si="48"/>
        <v>283862.69246523525</v>
      </c>
      <c r="CZ36" s="147">
        <f t="shared" si="49"/>
        <v>5.5302387553182415</v>
      </c>
      <c r="DA36" s="256">
        <f t="shared" si="50"/>
        <v>2.0528847194051716</v>
      </c>
      <c r="DB36" s="256">
        <f t="shared" si="51"/>
        <v>11.352942635455094</v>
      </c>
      <c r="DC36" s="120">
        <f t="shared" si="52"/>
        <v>664.60568999999998</v>
      </c>
      <c r="DD36" s="120">
        <f t="shared" si="53"/>
        <v>345.412077690079</v>
      </c>
      <c r="DE36" s="256">
        <f t="shared" si="54"/>
        <v>186.27247430992105</v>
      </c>
      <c r="DF36" s="170">
        <f t="shared" si="172"/>
        <v>442.76794463969827</v>
      </c>
      <c r="DG36" s="256">
        <f t="shared" si="55"/>
        <v>182.63547242309917</v>
      </c>
      <c r="DH36" s="256">
        <v>0</v>
      </c>
      <c r="DI36" s="466">
        <f t="shared" si="173"/>
        <v>290862.69246523525</v>
      </c>
      <c r="DJ36" s="147">
        <f t="shared" si="56"/>
        <v>4.7152089751723745</v>
      </c>
      <c r="DK36" s="256">
        <f t="shared" si="174"/>
        <v>2.0280188846072722</v>
      </c>
      <c r="DL36" s="256">
        <f t="shared" si="57"/>
        <v>9.5625328465192787</v>
      </c>
      <c r="DM36" s="120">
        <f t="shared" si="58"/>
        <v>664.60568999999998</v>
      </c>
      <c r="DN36" s="120">
        <f t="shared" si="59"/>
        <v>345.412077690079</v>
      </c>
      <c r="DO36" s="256">
        <f t="shared" si="60"/>
        <v>153.04218980992101</v>
      </c>
      <c r="DP36" s="170">
        <f t="shared" si="175"/>
        <v>363.77986643670317</v>
      </c>
      <c r="DQ36" s="256">
        <f t="shared" si="61"/>
        <v>214.20424269809919</v>
      </c>
      <c r="DR36" s="256">
        <v>0</v>
      </c>
      <c r="DS36" s="427">
        <f t="shared" si="62"/>
        <v>278862.69246523525</v>
      </c>
      <c r="DT36" s="176">
        <f t="shared" si="63"/>
        <v>9.0247891632920272</v>
      </c>
      <c r="DU36" s="256">
        <f t="shared" si="64"/>
        <v>1.3562845653699109</v>
      </c>
      <c r="DV36" s="256">
        <f t="shared" si="65"/>
        <v>12.240182247890608</v>
      </c>
      <c r="DW36" s="120">
        <f t="shared" si="66"/>
        <v>664.60568999999998</v>
      </c>
      <c r="DX36" s="120">
        <f t="shared" si="67"/>
        <v>345.412077690079</v>
      </c>
      <c r="DY36" s="256">
        <f t="shared" si="68"/>
        <v>252.73304330992102</v>
      </c>
      <c r="DZ36" s="256">
        <f t="shared" si="176"/>
        <v>342</v>
      </c>
      <c r="EA36" s="256">
        <f t="shared" si="177"/>
        <v>488</v>
      </c>
      <c r="EB36" s="170">
        <f t="shared" si="178"/>
        <v>600.74410104568824</v>
      </c>
      <c r="EC36" s="256">
        <f t="shared" si="69"/>
        <v>111.91594057380156</v>
      </c>
      <c r="ED36" s="256">
        <v>0</v>
      </c>
      <c r="EE36" s="427">
        <f t="shared" si="187"/>
        <v>492394.53556273616</v>
      </c>
      <c r="EF36" s="275">
        <f t="shared" si="70"/>
        <v>1.5417070898096634</v>
      </c>
      <c r="EG36" s="256">
        <f t="shared" si="71"/>
        <v>1.8579845886654045</v>
      </c>
      <c r="EH36" s="256">
        <f t="shared" si="72"/>
        <v>2.8644680131025453</v>
      </c>
      <c r="EI36" s="473">
        <f t="shared" si="73"/>
        <v>166.1514225</v>
      </c>
      <c r="EJ36" s="473">
        <f t="shared" si="74"/>
        <v>105.175</v>
      </c>
      <c r="EK36" s="473">
        <f t="shared" si="75"/>
        <v>420.7</v>
      </c>
      <c r="EL36" s="473">
        <f t="shared" si="76"/>
        <v>28.488059240801405</v>
      </c>
      <c r="EM36" s="473">
        <f t="shared" si="77"/>
        <v>156.67521485502633</v>
      </c>
      <c r="EN36" s="473">
        <f t="shared" si="78"/>
        <v>498.45426750000001</v>
      </c>
      <c r="EO36" s="427">
        <f t="shared" si="79"/>
        <v>67069.214478528229</v>
      </c>
      <c r="EP36" s="261">
        <f t="shared" si="80"/>
        <v>1.5417070898096634</v>
      </c>
      <c r="EQ36" s="256">
        <f t="shared" si="81"/>
        <v>0.81900081086054777</v>
      </c>
      <c r="ER36" s="256">
        <f t="shared" si="82"/>
        <v>1.2626593566635698</v>
      </c>
      <c r="ES36" s="473">
        <f t="shared" si="83"/>
        <v>664.60568999999998</v>
      </c>
      <c r="ET36" s="473">
        <f t="shared" si="84"/>
        <v>105.175</v>
      </c>
      <c r="EU36" s="473">
        <f t="shared" si="85"/>
        <v>420.7</v>
      </c>
      <c r="EV36" s="473">
        <f t="shared" si="86"/>
        <v>28.488059240801405</v>
      </c>
      <c r="EW36" s="473">
        <f t="shared" si="87"/>
        <v>156.67521485502633</v>
      </c>
      <c r="EX36" s="473">
        <f t="shared" si="88"/>
        <v>498.45426750000001</v>
      </c>
      <c r="EY36" s="572">
        <f t="shared" si="179"/>
        <v>152153.16666666666</v>
      </c>
      <c r="EZ36" s="572"/>
      <c r="FA36" s="572"/>
      <c r="FB36" s="572"/>
      <c r="FC36" s="572"/>
      <c r="FD36" s="572"/>
      <c r="FE36" s="572"/>
      <c r="FF36" s="572"/>
      <c r="FG36" s="572"/>
      <c r="FH36" s="572"/>
      <c r="FI36" s="566"/>
      <c r="FJ36" s="276">
        <f t="shared" si="98"/>
        <v>1.5545741770804817</v>
      </c>
      <c r="FK36" s="256">
        <f t="shared" si="99"/>
        <v>0.45825235910241852</v>
      </c>
      <c r="FL36" s="256">
        <f t="shared" si="100"/>
        <v>0.71238728404683171</v>
      </c>
      <c r="FM36" s="483">
        <f t="shared" si="101"/>
        <v>132.92113800000001</v>
      </c>
      <c r="FN36" s="483">
        <f t="shared" si="102"/>
        <v>197</v>
      </c>
      <c r="FO36" s="483">
        <f t="shared" si="103"/>
        <v>420.7</v>
      </c>
      <c r="FP36" s="483">
        <f t="shared" si="104"/>
        <v>133.6630592408014</v>
      </c>
      <c r="FQ36" s="483">
        <f t="shared" si="181"/>
        <v>28100</v>
      </c>
      <c r="FR36" s="483">
        <f t="shared" si="105"/>
        <v>117.79578199002633</v>
      </c>
      <c r="FS36" s="483">
        <f t="shared" si="106"/>
        <v>531.91124555555564</v>
      </c>
      <c r="FT36" s="484">
        <f t="shared" si="107"/>
        <v>281</v>
      </c>
      <c r="FU36" s="427">
        <f t="shared" si="108"/>
        <v>283765.08947852824</v>
      </c>
      <c r="FV36" s="276">
        <f t="shared" si="109"/>
        <v>2.3733156473636994</v>
      </c>
      <c r="FW36" s="256">
        <f t="shared" si="110"/>
        <v>1.1982220939496941</v>
      </c>
      <c r="FX36" s="256">
        <f t="shared" si="111"/>
        <v>2.8437592445877056</v>
      </c>
      <c r="FY36" s="483">
        <f t="shared" si="112"/>
        <v>332.30284500000005</v>
      </c>
      <c r="FZ36" s="483">
        <f t="shared" si="113"/>
        <v>235</v>
      </c>
      <c r="GA36" s="483">
        <f t="shared" si="114"/>
        <v>420.7</v>
      </c>
      <c r="GB36" s="483">
        <f t="shared" si="115"/>
        <v>133.6630592408014</v>
      </c>
      <c r="GC36" s="483">
        <f t="shared" si="116"/>
        <v>14100</v>
      </c>
      <c r="GD36" s="483">
        <f t="shared" si="117"/>
        <v>93.269610485226323</v>
      </c>
      <c r="GE36" s="483">
        <f t="shared" si="118"/>
        <v>332.30284499999993</v>
      </c>
      <c r="GF36" s="484">
        <f t="shared" si="119"/>
        <v>195</v>
      </c>
      <c r="GG36" s="493">
        <f t="shared" si="120"/>
        <v>141</v>
      </c>
      <c r="GH36" s="493">
        <f t="shared" si="121"/>
        <v>336</v>
      </c>
      <c r="GI36" s="427">
        <f t="shared" si="122"/>
        <v>295580.08947852824</v>
      </c>
      <c r="GJ36" s="185">
        <f t="shared" si="123"/>
        <v>1.2953212839632775</v>
      </c>
      <c r="GK36" s="256">
        <f t="shared" si="182"/>
        <v>1.7081788357741821</v>
      </c>
      <c r="GL36" s="256">
        <f t="shared" si="124"/>
        <v>2.2126404027939102</v>
      </c>
      <c r="GM36" s="256">
        <f t="shared" si="125"/>
        <v>664.60568999999998</v>
      </c>
      <c r="GN36" s="256">
        <f t="shared" si="126"/>
        <v>420.7</v>
      </c>
      <c r="GO36" s="256">
        <f t="shared" si="127"/>
        <v>133.6630592408014</v>
      </c>
      <c r="GP36" s="256">
        <f t="shared" si="183"/>
        <v>664.60568999999998</v>
      </c>
      <c r="GQ36" s="256">
        <f t="shared" si="128"/>
        <v>115.13735923002633</v>
      </c>
      <c r="GR36" s="427">
        <f t="shared" si="129"/>
        <v>321669.08947852824</v>
      </c>
      <c r="GS36" s="185">
        <f t="shared" si="130"/>
        <v>1.2953212839632775</v>
      </c>
      <c r="GT36" s="256">
        <f t="shared" si="184"/>
        <v>2.7123671779640839</v>
      </c>
      <c r="GU36" s="256">
        <f t="shared" si="131"/>
        <v>3.5133869355402889</v>
      </c>
      <c r="GV36" s="256">
        <f t="shared" si="132"/>
        <v>664.60568999999998</v>
      </c>
      <c r="GW36" s="256">
        <f t="shared" si="133"/>
        <v>420.7</v>
      </c>
      <c r="GX36" s="256">
        <f t="shared" si="134"/>
        <v>133.6630592408014</v>
      </c>
      <c r="GY36" s="256">
        <f t="shared" si="135"/>
        <v>664.60568999999998</v>
      </c>
      <c r="GZ36" s="256">
        <f t="shared" si="136"/>
        <v>115.13735923002633</v>
      </c>
      <c r="HA36" s="427">
        <f t="shared" si="137"/>
        <v>202578.8894785282</v>
      </c>
      <c r="HB36" s="185">
        <f t="shared" si="138"/>
        <v>1.2953212839632775</v>
      </c>
      <c r="HC36" s="256">
        <f t="shared" si="185"/>
        <v>0.34891747649541832</v>
      </c>
      <c r="HD36" s="256">
        <f t="shared" si="139"/>
        <v>0.45196023365127197</v>
      </c>
      <c r="HE36" s="256">
        <f t="shared" si="140"/>
        <v>664.60568999999998</v>
      </c>
      <c r="HF36" s="256">
        <f t="shared" si="141"/>
        <v>420.7</v>
      </c>
      <c r="HG36" s="256">
        <f t="shared" si="142"/>
        <v>133.6630592408014</v>
      </c>
      <c r="HH36" s="256">
        <f t="shared" si="143"/>
        <v>664.60568999999998</v>
      </c>
      <c r="HI36" s="256">
        <f t="shared" si="144"/>
        <v>115.13735923002633</v>
      </c>
      <c r="HJ36" s="427">
        <f t="shared" si="145"/>
        <v>1574780.1924080141</v>
      </c>
      <c r="HK36" s="185">
        <f t="shared" si="146"/>
        <v>1.2953212839632775</v>
      </c>
      <c r="HL36" s="256">
        <f t="shared" si="186"/>
        <v>1.4947655184917465</v>
      </c>
      <c r="HM36" s="256">
        <f t="shared" si="147"/>
        <v>1.9362015906367633</v>
      </c>
      <c r="HN36" s="256">
        <f t="shared" si="148"/>
        <v>664.60568999999998</v>
      </c>
      <c r="HO36" s="256">
        <f t="shared" si="149"/>
        <v>420.7</v>
      </c>
      <c r="HP36" s="256">
        <f t="shared" si="150"/>
        <v>133.6630592408014</v>
      </c>
      <c r="HQ36" s="256">
        <f t="shared" si="151"/>
        <v>664.60568999999998</v>
      </c>
      <c r="HR36" s="256">
        <f t="shared" si="152"/>
        <v>115.13735923002633</v>
      </c>
      <c r="HS36" s="466">
        <f t="shared" si="153"/>
        <v>367595</v>
      </c>
    </row>
    <row r="37" spans="1:227" s="72" customFormat="1" hidden="1" outlineLevel="1" x14ac:dyDescent="0.3">
      <c r="B37" s="40" t="s">
        <v>143</v>
      </c>
      <c r="C37" s="40" t="s">
        <v>267</v>
      </c>
      <c r="D37" s="117">
        <v>3339</v>
      </c>
      <c r="E37" s="123">
        <v>23.52</v>
      </c>
      <c r="F37" s="125">
        <f t="shared" si="0"/>
        <v>690.43841999999995</v>
      </c>
      <c r="G37" s="125">
        <f t="shared" si="1"/>
        <v>472.86670862261661</v>
      </c>
      <c r="H37" s="168">
        <f t="shared" ref="H37" si="193">ROUND($I37+$I37*0.1,1)</f>
        <v>385.7</v>
      </c>
      <c r="I37" s="121">
        <f t="shared" si="189"/>
        <v>350.59500000000003</v>
      </c>
      <c r="J37" s="373">
        <f t="shared" si="155"/>
        <v>119.95603973176473</v>
      </c>
      <c r="K37" s="114">
        <v>0.2</v>
      </c>
      <c r="L37" s="168">
        <f t="shared" si="156"/>
        <v>1790.0918330308527</v>
      </c>
      <c r="M37" s="373">
        <f t="shared" si="157"/>
        <v>3942</v>
      </c>
      <c r="N37" s="373">
        <f t="shared" si="158"/>
        <v>358.01836660617062</v>
      </c>
      <c r="O37" s="121">
        <v>52.451577720388293</v>
      </c>
      <c r="P37" s="116">
        <v>0.9</v>
      </c>
      <c r="Q37" s="395">
        <f t="shared" si="3"/>
        <v>0.31512109563280583</v>
      </c>
      <c r="S37" s="189">
        <f t="shared" si="4"/>
        <v>1.3717239682180593</v>
      </c>
      <c r="T37" s="168">
        <f t="shared" si="5"/>
        <v>157.62223620753886</v>
      </c>
      <c r="U37" s="382">
        <f t="shared" si="6"/>
        <v>690.43841999999995</v>
      </c>
      <c r="V37" s="427">
        <f t="shared" si="159"/>
        <v>50977.966357082361</v>
      </c>
      <c r="W37" s="132"/>
      <c r="X37" s="255"/>
      <c r="Y37" s="255"/>
      <c r="Z37" s="255"/>
      <c r="AA37" s="111"/>
      <c r="AB37" s="111"/>
      <c r="AC37" s="111"/>
      <c r="AD37" s="111"/>
      <c r="AE37" s="111"/>
      <c r="AF37" s="111"/>
      <c r="AG37" s="111"/>
      <c r="AH37" s="460"/>
      <c r="AI37" s="262">
        <f t="shared" si="7"/>
        <v>2.0837818378378636</v>
      </c>
      <c r="AJ37" s="256">
        <f t="shared" si="160"/>
        <v>1.8226953766701235</v>
      </c>
      <c r="AK37" s="256">
        <f t="shared" si="8"/>
        <v>3.7980995218162472</v>
      </c>
      <c r="AL37" s="170">
        <f t="shared" si="9"/>
        <v>311.60685939769627</v>
      </c>
      <c r="AM37" s="170">
        <f t="shared" si="10"/>
        <v>233.70514454827219</v>
      </c>
      <c r="AN37" s="170">
        <f t="shared" si="11"/>
        <v>0</v>
      </c>
      <c r="AO37" s="170">
        <f t="shared" si="161"/>
        <v>0</v>
      </c>
      <c r="AP37" s="170">
        <f t="shared" si="162"/>
        <v>0</v>
      </c>
      <c r="AQ37" s="170">
        <f t="shared" si="12"/>
        <v>60.670107578473981</v>
      </c>
      <c r="AR37" s="256">
        <f t="shared" si="13"/>
        <v>179.4347163653776</v>
      </c>
      <c r="AS37" s="256">
        <f t="shared" si="14"/>
        <v>378.83156060230368</v>
      </c>
      <c r="AT37" s="428">
        <f t="shared" si="15"/>
        <v>158992.21721255584</v>
      </c>
      <c r="AU37" s="112"/>
      <c r="AV37" s="256"/>
      <c r="AW37" s="256"/>
      <c r="AX37" s="120"/>
      <c r="AY37" s="120"/>
      <c r="AZ37" s="120"/>
      <c r="BA37" s="120"/>
      <c r="BB37" s="256"/>
      <c r="BC37" s="256"/>
      <c r="BD37" s="256"/>
      <c r="BE37" s="257"/>
      <c r="BF37" s="146">
        <f t="shared" si="16"/>
        <v>6.3010823698933125</v>
      </c>
      <c r="BG37" s="256">
        <f t="shared" si="17"/>
        <v>2.657046709216019</v>
      </c>
      <c r="BH37" s="256">
        <f t="shared" si="18"/>
        <v>16.7422701754241</v>
      </c>
      <c r="BI37" s="120">
        <f t="shared" si="19"/>
        <v>690.43841999999995</v>
      </c>
      <c r="BJ37" s="120">
        <f t="shared" si="20"/>
        <v>472.86670862261661</v>
      </c>
      <c r="BK37" s="256">
        <v>0</v>
      </c>
      <c r="BL37" s="170">
        <f t="shared" si="21"/>
        <v>385.70000000000005</v>
      </c>
      <c r="BM37" s="170">
        <f t="shared" si="163"/>
        <v>0</v>
      </c>
      <c r="BN37" s="170">
        <f t="shared" si="22"/>
        <v>0</v>
      </c>
      <c r="BO37" s="170">
        <f t="shared" si="23"/>
        <v>184.61988914490468</v>
      </c>
      <c r="BP37" s="170">
        <f t="shared" si="24"/>
        <v>0</v>
      </c>
      <c r="BQ37" s="390">
        <f t="shared" si="25"/>
        <v>171479.54410602828</v>
      </c>
      <c r="BR37" s="428">
        <f t="shared" si="164"/>
        <v>249691.04410602828</v>
      </c>
      <c r="BS37" s="147">
        <f t="shared" si="26"/>
        <v>6.1683010610433495</v>
      </c>
      <c r="BT37" s="256">
        <f t="shared" si="27"/>
        <v>2.2542810144896044</v>
      </c>
      <c r="BU37" s="256">
        <f t="shared" si="28"/>
        <v>13.905083973566105</v>
      </c>
      <c r="BV37" s="170">
        <f t="shared" si="29"/>
        <v>690.43841999999995</v>
      </c>
      <c r="BW37" s="170">
        <f t="shared" si="30"/>
        <v>472.86670862261661</v>
      </c>
      <c r="BX37" s="170">
        <f t="shared" si="31"/>
        <v>79.48402737738337</v>
      </c>
      <c r="BY37" s="170">
        <f t="shared" si="165"/>
        <v>206.07733310184955</v>
      </c>
      <c r="BZ37" s="256">
        <f t="shared" si="32"/>
        <v>188.59409051377384</v>
      </c>
      <c r="CA37" s="256">
        <v>0</v>
      </c>
      <c r="CB37" s="466">
        <f t="shared" si="33"/>
        <v>292539.64410602819</v>
      </c>
      <c r="CC37" s="146">
        <f t="shared" si="34"/>
        <v>5.3084581525241417</v>
      </c>
      <c r="CD37" s="256">
        <f t="shared" si="35"/>
        <v>2.7990383353501933</v>
      </c>
      <c r="CE37" s="256">
        <f t="shared" si="166"/>
        <v>14.858577870517337</v>
      </c>
      <c r="CF37" s="120">
        <f t="shared" si="36"/>
        <v>690.43841999999995</v>
      </c>
      <c r="CG37" s="120">
        <f t="shared" si="37"/>
        <v>472.86670862261661</v>
      </c>
      <c r="CH37" s="256">
        <v>0</v>
      </c>
      <c r="CI37" s="170">
        <f t="shared" si="167"/>
        <v>385.70000000000005</v>
      </c>
      <c r="CJ37" s="170">
        <f t="shared" si="168"/>
        <v>0</v>
      </c>
      <c r="CK37" s="170">
        <f t="shared" si="38"/>
        <v>0</v>
      </c>
      <c r="CL37" s="256">
        <f t="shared" si="39"/>
        <v>219.14181014490464</v>
      </c>
      <c r="CM37" s="256">
        <f t="shared" si="40"/>
        <v>0</v>
      </c>
      <c r="CN37" s="390">
        <f t="shared" si="169"/>
        <v>146479.54410602828</v>
      </c>
      <c r="CO37" s="428">
        <f t="shared" si="170"/>
        <v>224691.04410602828</v>
      </c>
      <c r="CP37" s="147">
        <f t="shared" si="41"/>
        <v>5.2545533801107984</v>
      </c>
      <c r="CQ37" s="256">
        <f t="shared" si="42"/>
        <v>2.342347216756445</v>
      </c>
      <c r="CR37" s="256">
        <f t="shared" si="43"/>
        <v>12.307988485200699</v>
      </c>
      <c r="CS37" s="120">
        <f t="shared" si="44"/>
        <v>690.43841999999995</v>
      </c>
      <c r="CT37" s="120">
        <f t="shared" si="45"/>
        <v>472.86670862261661</v>
      </c>
      <c r="CU37" s="256">
        <f t="shared" si="46"/>
        <v>44.96210637738335</v>
      </c>
      <c r="CV37" s="170">
        <f t="shared" si="171"/>
        <v>116.57274145030684</v>
      </c>
      <c r="CW37" s="256">
        <f t="shared" si="47"/>
        <v>221.3899154637738</v>
      </c>
      <c r="CX37" s="256">
        <v>0</v>
      </c>
      <c r="CY37" s="466">
        <f t="shared" si="48"/>
        <v>267539.64410602819</v>
      </c>
      <c r="CZ37" s="147">
        <f t="shared" si="49"/>
        <v>6.1683010610433495</v>
      </c>
      <c r="DA37" s="256">
        <f t="shared" si="50"/>
        <v>2.4020813745903911</v>
      </c>
      <c r="DB37" s="256">
        <f t="shared" si="51"/>
        <v>14.816761091598377</v>
      </c>
      <c r="DC37" s="120">
        <f t="shared" si="52"/>
        <v>690.43841999999995</v>
      </c>
      <c r="DD37" s="120">
        <f t="shared" si="53"/>
        <v>472.86670862261661</v>
      </c>
      <c r="DE37" s="256">
        <f t="shared" si="54"/>
        <v>79.48402737738337</v>
      </c>
      <c r="DF37" s="170">
        <f t="shared" si="172"/>
        <v>206.07733310184955</v>
      </c>
      <c r="DG37" s="256">
        <f t="shared" si="55"/>
        <v>188.59409051377384</v>
      </c>
      <c r="DH37" s="256">
        <v>0</v>
      </c>
      <c r="DI37" s="466">
        <f t="shared" si="173"/>
        <v>274539.64410602819</v>
      </c>
      <c r="DJ37" s="147">
        <f t="shared" si="56"/>
        <v>5.2545533801107984</v>
      </c>
      <c r="DK37" s="256">
        <f t="shared" si="174"/>
        <v>2.3869566170763923</v>
      </c>
      <c r="DL37" s="256">
        <f t="shared" si="57"/>
        <v>12.542390960436594</v>
      </c>
      <c r="DM37" s="120">
        <f t="shared" si="58"/>
        <v>690.43841999999995</v>
      </c>
      <c r="DN37" s="120">
        <f t="shared" si="59"/>
        <v>472.86670862261661</v>
      </c>
      <c r="DO37" s="256">
        <f t="shared" si="60"/>
        <v>44.96210637738335</v>
      </c>
      <c r="DP37" s="170">
        <f t="shared" si="175"/>
        <v>116.57274145030684</v>
      </c>
      <c r="DQ37" s="256">
        <f t="shared" si="61"/>
        <v>221.3899154637738</v>
      </c>
      <c r="DR37" s="256">
        <v>0</v>
      </c>
      <c r="DS37" s="427">
        <f t="shared" si="62"/>
        <v>262539.64410602819</v>
      </c>
      <c r="DT37" s="176">
        <f t="shared" si="63"/>
        <v>9.8130615652020623</v>
      </c>
      <c r="DU37" s="256">
        <f t="shared" si="64"/>
        <v>1.4986514697367659</v>
      </c>
      <c r="DV37" s="256">
        <f t="shared" si="65"/>
        <v>14.706359137307439</v>
      </c>
      <c r="DW37" s="120">
        <f t="shared" si="66"/>
        <v>690.43841999999995</v>
      </c>
      <c r="DX37" s="120">
        <f t="shared" si="67"/>
        <v>472.86670862261661</v>
      </c>
      <c r="DY37" s="256">
        <f t="shared" si="68"/>
        <v>148.52786937738341</v>
      </c>
      <c r="DZ37" s="256">
        <f t="shared" si="176"/>
        <v>355</v>
      </c>
      <c r="EA37" s="256">
        <f t="shared" si="177"/>
        <v>507</v>
      </c>
      <c r="EB37" s="170">
        <f t="shared" si="178"/>
        <v>385.08651640493497</v>
      </c>
      <c r="EC37" s="256">
        <f t="shared" si="69"/>
        <v>118.54660453245233</v>
      </c>
      <c r="ED37" s="256">
        <v>0</v>
      </c>
      <c r="EE37" s="427">
        <f t="shared" si="187"/>
        <v>486780.32645123533</v>
      </c>
      <c r="EF37" s="275">
        <f t="shared" si="70"/>
        <v>1.618841552520031</v>
      </c>
      <c r="EG37" s="256">
        <f t="shared" si="71"/>
        <v>2.0723152314412445</v>
      </c>
      <c r="EH37" s="256">
        <f t="shared" si="72"/>
        <v>3.3547500065772518</v>
      </c>
      <c r="EI37" s="473">
        <f t="shared" si="73"/>
        <v>172.60960499999999</v>
      </c>
      <c r="EJ37" s="473">
        <f t="shared" si="74"/>
        <v>96.424999999999997</v>
      </c>
      <c r="EK37" s="473">
        <f t="shared" si="75"/>
        <v>385.7</v>
      </c>
      <c r="EL37" s="473">
        <f t="shared" si="76"/>
        <v>23.531039731764736</v>
      </c>
      <c r="EM37" s="473">
        <f t="shared" si="77"/>
        <v>200.77463745753886</v>
      </c>
      <c r="EN37" s="473">
        <f t="shared" si="78"/>
        <v>517.82881499999996</v>
      </c>
      <c r="EO37" s="427">
        <f t="shared" si="79"/>
        <v>62469.841357082361</v>
      </c>
      <c r="EP37" s="261">
        <f t="shared" si="80"/>
        <v>1.618841552520031</v>
      </c>
      <c r="EQ37" s="256">
        <f t="shared" si="81"/>
        <v>0.92804300099525749</v>
      </c>
      <c r="ER37" s="256">
        <f t="shared" si="82"/>
        <v>1.5023545725365113</v>
      </c>
      <c r="ES37" s="473">
        <f t="shared" si="83"/>
        <v>690.43841999999995</v>
      </c>
      <c r="ET37" s="473">
        <f t="shared" si="84"/>
        <v>96.424999999999997</v>
      </c>
      <c r="EU37" s="473">
        <f t="shared" si="85"/>
        <v>385.7</v>
      </c>
      <c r="EV37" s="473">
        <f t="shared" si="86"/>
        <v>23.531039731764736</v>
      </c>
      <c r="EW37" s="473">
        <f t="shared" si="87"/>
        <v>200.77463745753886</v>
      </c>
      <c r="EX37" s="473">
        <f t="shared" si="88"/>
        <v>517.82881499999996</v>
      </c>
      <c r="EY37" s="572">
        <f t="shared" si="179"/>
        <v>139494.83333333334</v>
      </c>
      <c r="EZ37" s="572"/>
      <c r="FA37" s="572"/>
      <c r="FB37" s="572"/>
      <c r="FC37" s="572"/>
      <c r="FD37" s="572"/>
      <c r="FE37" s="572"/>
      <c r="FF37" s="572"/>
      <c r="FG37" s="572"/>
      <c r="FH37" s="572"/>
      <c r="FI37" s="566"/>
      <c r="FJ37" s="276">
        <f t="shared" si="98"/>
        <v>1.6317161339154083</v>
      </c>
      <c r="FK37" s="256">
        <f t="shared" si="99"/>
        <v>0.4687016381399286</v>
      </c>
      <c r="FL37" s="256">
        <f t="shared" si="100"/>
        <v>0.76478802494550291</v>
      </c>
      <c r="FM37" s="483">
        <f t="shared" si="101"/>
        <v>138.087684</v>
      </c>
      <c r="FN37" s="483">
        <f t="shared" si="102"/>
        <v>204</v>
      </c>
      <c r="FO37" s="483">
        <f t="shared" si="103"/>
        <v>385.7</v>
      </c>
      <c r="FP37" s="483">
        <f t="shared" si="104"/>
        <v>119.95603973176473</v>
      </c>
      <c r="FQ37" s="483">
        <f t="shared" si="181"/>
        <v>29200</v>
      </c>
      <c r="FR37" s="483">
        <f t="shared" si="105"/>
        <v>160.38398988753886</v>
      </c>
      <c r="FS37" s="483">
        <f t="shared" si="106"/>
        <v>552.54953111111104</v>
      </c>
      <c r="FT37" s="484">
        <f t="shared" si="107"/>
        <v>292</v>
      </c>
      <c r="FU37" s="427">
        <f t="shared" si="108"/>
        <v>288300.96635708236</v>
      </c>
      <c r="FV37" s="276">
        <f t="shared" si="109"/>
        <v>2.4228361423526135</v>
      </c>
      <c r="FW37" s="256">
        <f t="shared" si="110"/>
        <v>1.2237567835273553</v>
      </c>
      <c r="FX37" s="256">
        <f t="shared" si="111"/>
        <v>2.9649621645792599</v>
      </c>
      <c r="FY37" s="483">
        <f t="shared" si="112"/>
        <v>345.21920999999998</v>
      </c>
      <c r="FZ37" s="483">
        <f t="shared" si="113"/>
        <v>244</v>
      </c>
      <c r="GA37" s="483">
        <f t="shared" si="114"/>
        <v>385.7</v>
      </c>
      <c r="GB37" s="483">
        <f t="shared" si="115"/>
        <v>119.95603973176473</v>
      </c>
      <c r="GC37" s="483">
        <f t="shared" si="116"/>
        <v>14600</v>
      </c>
      <c r="GD37" s="483">
        <f t="shared" si="117"/>
        <v>134.92268168113881</v>
      </c>
      <c r="GE37" s="483">
        <f t="shared" si="118"/>
        <v>345.21920999999998</v>
      </c>
      <c r="GF37" s="484">
        <f t="shared" si="119"/>
        <v>203</v>
      </c>
      <c r="GG37" s="493">
        <f t="shared" si="120"/>
        <v>146</v>
      </c>
      <c r="GH37" s="493">
        <f t="shared" si="121"/>
        <v>349</v>
      </c>
      <c r="GI37" s="427">
        <f t="shared" si="122"/>
        <v>300646.96635708236</v>
      </c>
      <c r="GJ37" s="185">
        <f t="shared" si="123"/>
        <v>1.3717239682180593</v>
      </c>
      <c r="GK37" s="256">
        <f t="shared" si="182"/>
        <v>1.8041630079632966</v>
      </c>
      <c r="GL37" s="256">
        <f t="shared" si="124"/>
        <v>2.4748136405956433</v>
      </c>
      <c r="GM37" s="256">
        <f t="shared" si="125"/>
        <v>690.43841999999995</v>
      </c>
      <c r="GN37" s="256">
        <f t="shared" si="126"/>
        <v>385.7</v>
      </c>
      <c r="GO37" s="256">
        <f t="shared" si="127"/>
        <v>119.95603973176473</v>
      </c>
      <c r="GP37" s="256">
        <f t="shared" si="183"/>
        <v>690.43841999999995</v>
      </c>
      <c r="GQ37" s="256">
        <f t="shared" si="128"/>
        <v>157.62223620753886</v>
      </c>
      <c r="GR37" s="427">
        <f t="shared" si="129"/>
        <v>295325.96635708236</v>
      </c>
      <c r="GS37" s="185">
        <f t="shared" si="130"/>
        <v>1.3717239682180593</v>
      </c>
      <c r="GT37" s="256">
        <f t="shared" si="184"/>
        <v>2.8080530808247643</v>
      </c>
      <c r="GU37" s="256">
        <f t="shared" si="131"/>
        <v>3.8518737149958926</v>
      </c>
      <c r="GV37" s="256">
        <f t="shared" si="132"/>
        <v>690.43841999999995</v>
      </c>
      <c r="GW37" s="256">
        <f t="shared" si="133"/>
        <v>385.7</v>
      </c>
      <c r="GX37" s="256">
        <f t="shared" si="134"/>
        <v>119.95603973176473</v>
      </c>
      <c r="GY37" s="256">
        <f t="shared" si="135"/>
        <v>690.43841999999995</v>
      </c>
      <c r="GZ37" s="256">
        <f t="shared" si="136"/>
        <v>157.62223620753886</v>
      </c>
      <c r="HA37" s="427">
        <f t="shared" si="137"/>
        <v>189745.76635708235</v>
      </c>
      <c r="HB37" s="185">
        <f t="shared" si="138"/>
        <v>1.3717239682180593</v>
      </c>
      <c r="HC37" s="256">
        <f t="shared" si="185"/>
        <v>0.37358363293055413</v>
      </c>
      <c r="HD37" s="256">
        <f t="shared" si="139"/>
        <v>0.51245362342481859</v>
      </c>
      <c r="HE37" s="256">
        <f t="shared" si="140"/>
        <v>690.43841999999995</v>
      </c>
      <c r="HF37" s="256">
        <f t="shared" si="141"/>
        <v>385.7</v>
      </c>
      <c r="HG37" s="256">
        <f t="shared" si="142"/>
        <v>119.95603973176473</v>
      </c>
      <c r="HH37" s="256">
        <f t="shared" si="143"/>
        <v>690.43841999999995</v>
      </c>
      <c r="HI37" s="256">
        <f t="shared" si="144"/>
        <v>157.62223620753886</v>
      </c>
      <c r="HJ37" s="427">
        <f t="shared" si="145"/>
        <v>1426229.9973176471</v>
      </c>
      <c r="HK37" s="185">
        <f t="shared" si="146"/>
        <v>1.3717239682180593</v>
      </c>
      <c r="HL37" s="256">
        <f t="shared" si="186"/>
        <v>1.5771024694533322</v>
      </c>
      <c r="HM37" s="256">
        <f t="shared" si="147"/>
        <v>2.1633492576850255</v>
      </c>
      <c r="HN37" s="256">
        <f t="shared" si="148"/>
        <v>690.43841999999995</v>
      </c>
      <c r="HO37" s="256">
        <f t="shared" si="149"/>
        <v>385.7</v>
      </c>
      <c r="HP37" s="256">
        <f t="shared" si="150"/>
        <v>119.95603973176473</v>
      </c>
      <c r="HQ37" s="256">
        <f t="shared" si="151"/>
        <v>690.43841999999995</v>
      </c>
      <c r="HR37" s="256">
        <f t="shared" si="152"/>
        <v>157.62223620753886</v>
      </c>
      <c r="HS37" s="466">
        <f t="shared" si="153"/>
        <v>337845</v>
      </c>
    </row>
    <row r="38" spans="1:227" s="109" customFormat="1" collapsed="1" x14ac:dyDescent="0.3">
      <c r="A38" s="109" t="s">
        <v>368</v>
      </c>
      <c r="B38" s="105" t="s">
        <v>125</v>
      </c>
      <c r="C38" s="105" t="s">
        <v>289</v>
      </c>
      <c r="D38" s="128">
        <v>3339</v>
      </c>
      <c r="E38" s="129">
        <v>23.4</v>
      </c>
      <c r="F38" s="127">
        <f t="shared" si="0"/>
        <v>686.91577499999994</v>
      </c>
      <c r="G38" s="127">
        <f t="shared" si="1"/>
        <v>54.432378</v>
      </c>
      <c r="H38" s="169">
        <f t="shared" ref="H38:H39" si="194">I38</f>
        <v>350.59500000000003</v>
      </c>
      <c r="I38" s="130">
        <f t="shared" si="189"/>
        <v>350.59500000000003</v>
      </c>
      <c r="J38" s="375">
        <f t="shared" si="155"/>
        <v>112.97712328767122</v>
      </c>
      <c r="K38" s="131">
        <v>0.2</v>
      </c>
      <c r="L38" s="169">
        <f t="shared" si="156"/>
        <v>1959.2857142857138</v>
      </c>
      <c r="M38" s="375">
        <f t="shared" si="157"/>
        <v>481.8</v>
      </c>
      <c r="N38" s="375">
        <f t="shared" si="158"/>
        <v>391.85714285714283</v>
      </c>
      <c r="O38" s="130">
        <v>49.4</v>
      </c>
      <c r="P38" s="131">
        <v>0.11</v>
      </c>
      <c r="Q38" s="397">
        <f t="shared" si="3"/>
        <v>0.92075829383886254</v>
      </c>
      <c r="S38" s="285">
        <f t="shared" si="4"/>
        <v>1.0514683248168442</v>
      </c>
      <c r="T38" s="383">
        <f t="shared" si="5"/>
        <v>18.144126</v>
      </c>
      <c r="U38" s="384">
        <f t="shared" si="6"/>
        <v>686.91577499999994</v>
      </c>
      <c r="V38" s="436">
        <f t="shared" si="159"/>
        <v>48106.089726027392</v>
      </c>
      <c r="W38" s="192"/>
      <c r="X38" s="286"/>
      <c r="Y38" s="286"/>
      <c r="Z38" s="286"/>
      <c r="AA38" s="69"/>
      <c r="AB38" s="69"/>
      <c r="AC38" s="69"/>
      <c r="AD38" s="69"/>
      <c r="AE38" s="69"/>
      <c r="AF38" s="69"/>
      <c r="AG38" s="69"/>
      <c r="AH38" s="462"/>
      <c r="AI38" s="294">
        <f t="shared" si="7"/>
        <v>1.6101216275319561</v>
      </c>
      <c r="AJ38" s="287">
        <f t="shared" si="160"/>
        <v>1.230968150951218</v>
      </c>
      <c r="AK38" s="287">
        <f t="shared" si="8"/>
        <v>1.9820084426495779</v>
      </c>
      <c r="AL38" s="173">
        <f t="shared" si="9"/>
        <v>335.97255482007108</v>
      </c>
      <c r="AM38" s="173">
        <f t="shared" si="10"/>
        <v>54.432378</v>
      </c>
      <c r="AN38" s="173">
        <f t="shared" si="11"/>
        <v>197.54703811505331</v>
      </c>
      <c r="AO38" s="173">
        <f t="shared" si="161"/>
        <v>102</v>
      </c>
      <c r="AP38" s="173">
        <f t="shared" si="162"/>
        <v>145</v>
      </c>
      <c r="AQ38" s="173">
        <f t="shared" si="12"/>
        <v>0</v>
      </c>
      <c r="AR38" s="287">
        <f t="shared" si="13"/>
        <v>109.48668792357327</v>
      </c>
      <c r="AS38" s="287">
        <f t="shared" si="14"/>
        <v>350.94322017992886</v>
      </c>
      <c r="AT38" s="430">
        <f t="shared" si="15"/>
        <v>198729.75</v>
      </c>
      <c r="AU38" s="113"/>
      <c r="AV38" s="287"/>
      <c r="AW38" s="287"/>
      <c r="AX38" s="172"/>
      <c r="AY38" s="172"/>
      <c r="AZ38" s="172"/>
      <c r="BA38" s="172"/>
      <c r="BB38" s="287"/>
      <c r="BC38" s="287"/>
      <c r="BD38" s="287"/>
      <c r="BE38" s="288"/>
      <c r="BF38" s="148">
        <f t="shared" si="16"/>
        <v>1.1951103131113445</v>
      </c>
      <c r="BG38" s="287">
        <f t="shared" si="17"/>
        <v>1.3246104259286211</v>
      </c>
      <c r="BH38" s="287">
        <f t="shared" si="18"/>
        <v>1.5830555808821059</v>
      </c>
      <c r="BI38" s="172">
        <f t="shared" si="19"/>
        <v>90.493828425000004</v>
      </c>
      <c r="BJ38" s="172">
        <f t="shared" si="20"/>
        <v>54.432378</v>
      </c>
      <c r="BK38" s="287">
        <v>0</v>
      </c>
      <c r="BL38" s="173">
        <f t="shared" si="21"/>
        <v>46.187152677725138</v>
      </c>
      <c r="BM38" s="173">
        <f t="shared" si="163"/>
        <v>304.4078473222749</v>
      </c>
      <c r="BN38" s="173">
        <f t="shared" si="22"/>
        <v>0</v>
      </c>
      <c r="BO38" s="173">
        <f t="shared" si="23"/>
        <v>23.895813942</v>
      </c>
      <c r="BP38" s="173">
        <f t="shared" si="24"/>
        <v>596.42194657499999</v>
      </c>
      <c r="BQ38" s="392">
        <f t="shared" si="25"/>
        <v>34248.255155805702</v>
      </c>
      <c r="BR38" s="430">
        <f t="shared" si="164"/>
        <v>63975.142294075849</v>
      </c>
      <c r="BS38" s="150">
        <f t="shared" si="26"/>
        <v>3.865373908556375</v>
      </c>
      <c r="BT38" s="287">
        <f t="shared" si="27"/>
        <v>1.8624510886112808</v>
      </c>
      <c r="BU38" s="287">
        <f t="shared" si="28"/>
        <v>7.1990698438804621</v>
      </c>
      <c r="BV38" s="173">
        <f t="shared" si="29"/>
        <v>686.91577499999994</v>
      </c>
      <c r="BW38" s="173">
        <f t="shared" si="30"/>
        <v>54.432378</v>
      </c>
      <c r="BX38" s="173">
        <f t="shared" si="31"/>
        <v>495.10024199999998</v>
      </c>
      <c r="BY38" s="173">
        <f t="shared" si="165"/>
        <v>1412.1714285714284</v>
      </c>
      <c r="BZ38" s="287">
        <f t="shared" si="32"/>
        <v>191.79209321999997</v>
      </c>
      <c r="CA38" s="287">
        <v>0</v>
      </c>
      <c r="CB38" s="468">
        <f t="shared" si="33"/>
        <v>275587.26826094172</v>
      </c>
      <c r="CC38" s="148">
        <f t="shared" si="34"/>
        <v>1.1946455704341317</v>
      </c>
      <c r="CD38" s="287">
        <f t="shared" si="35"/>
        <v>1.5079155145318155</v>
      </c>
      <c r="CE38" s="287">
        <f t="shared" si="166"/>
        <v>1.801424590024338</v>
      </c>
      <c r="CF38" s="172">
        <f t="shared" si="36"/>
        <v>96.526750320000005</v>
      </c>
      <c r="CG38" s="172">
        <f t="shared" si="37"/>
        <v>54.432378</v>
      </c>
      <c r="CH38" s="287">
        <v>0</v>
      </c>
      <c r="CI38" s="173">
        <f t="shared" si="167"/>
        <v>49.266296189573474</v>
      </c>
      <c r="CJ38" s="173">
        <f t="shared" si="168"/>
        <v>301.32870381042653</v>
      </c>
      <c r="CK38" s="173">
        <f t="shared" si="38"/>
        <v>0</v>
      </c>
      <c r="CL38" s="287">
        <f t="shared" si="39"/>
        <v>30.1700527128</v>
      </c>
      <c r="CM38" s="287">
        <f t="shared" si="40"/>
        <v>590.38902467999992</v>
      </c>
      <c r="CN38" s="392">
        <f t="shared" si="169"/>
        <v>25864.805499526075</v>
      </c>
      <c r="CO38" s="430">
        <f t="shared" si="170"/>
        <v>56038.168447014228</v>
      </c>
      <c r="CP38" s="150">
        <f t="shared" si="41"/>
        <v>3.303387379180188</v>
      </c>
      <c r="CQ38" s="287">
        <f t="shared" si="42"/>
        <v>1.9180515905820095</v>
      </c>
      <c r="CR38" s="287">
        <f t="shared" si="43"/>
        <v>6.3360674169450952</v>
      </c>
      <c r="CS38" s="172">
        <f t="shared" si="44"/>
        <v>686.91577499999994</v>
      </c>
      <c r="CT38" s="172">
        <f t="shared" si="45"/>
        <v>54.432378</v>
      </c>
      <c r="CU38" s="287">
        <f t="shared" si="46"/>
        <v>460.75445324999998</v>
      </c>
      <c r="CV38" s="173">
        <f t="shared" si="171"/>
        <v>1314.2071428571426</v>
      </c>
      <c r="CW38" s="287">
        <f t="shared" si="47"/>
        <v>224.42059253249997</v>
      </c>
      <c r="CX38" s="287">
        <v>0</v>
      </c>
      <c r="CY38" s="468">
        <f t="shared" si="48"/>
        <v>250587.26826094172</v>
      </c>
      <c r="CZ38" s="150">
        <f t="shared" si="49"/>
        <v>3.865373908556375</v>
      </c>
      <c r="DA38" s="287">
        <f t="shared" si="50"/>
        <v>1.992597736857274</v>
      </c>
      <c r="DB38" s="287">
        <f t="shared" si="51"/>
        <v>7.7021353022965888</v>
      </c>
      <c r="DC38" s="172">
        <f t="shared" si="52"/>
        <v>686.91577499999994</v>
      </c>
      <c r="DD38" s="172">
        <f t="shared" si="53"/>
        <v>54.432378</v>
      </c>
      <c r="DE38" s="287">
        <f t="shared" si="54"/>
        <v>495.10024199999998</v>
      </c>
      <c r="DF38" s="173">
        <f t="shared" si="172"/>
        <v>1412.1714285714284</v>
      </c>
      <c r="DG38" s="287">
        <f t="shared" si="55"/>
        <v>191.79209321999997</v>
      </c>
      <c r="DH38" s="287">
        <v>0</v>
      </c>
      <c r="DI38" s="468">
        <f t="shared" si="173"/>
        <v>257587.26826094172</v>
      </c>
      <c r="DJ38" s="150">
        <f t="shared" si="56"/>
        <v>3.303387379180188</v>
      </c>
      <c r="DK38" s="287">
        <f t="shared" si="174"/>
        <v>1.9571018964908657</v>
      </c>
      <c r="DL38" s="287">
        <f t="shared" si="57"/>
        <v>6.4650657046375368</v>
      </c>
      <c r="DM38" s="172">
        <f t="shared" si="58"/>
        <v>686.91577499999994</v>
      </c>
      <c r="DN38" s="172">
        <f t="shared" si="59"/>
        <v>54.432378</v>
      </c>
      <c r="DO38" s="287">
        <f t="shared" si="60"/>
        <v>460.75445324999998</v>
      </c>
      <c r="DP38" s="173">
        <f t="shared" si="175"/>
        <v>1314.2071428571426</v>
      </c>
      <c r="DQ38" s="287">
        <f t="shared" si="61"/>
        <v>224.42059253249997</v>
      </c>
      <c r="DR38" s="287">
        <v>0</v>
      </c>
      <c r="DS38" s="436">
        <f t="shared" si="62"/>
        <v>245587.26826094172</v>
      </c>
      <c r="DT38" s="289">
        <f t="shared" si="63"/>
        <v>6.7628087098038749</v>
      </c>
      <c r="DU38" s="287">
        <f t="shared" si="64"/>
        <v>1.2612667234780648</v>
      </c>
      <c r="DV38" s="287">
        <f t="shared" si="65"/>
        <v>8.5297055829232526</v>
      </c>
      <c r="DW38" s="172">
        <f t="shared" si="66"/>
        <v>686.91577499999994</v>
      </c>
      <c r="DX38" s="172">
        <f t="shared" si="67"/>
        <v>54.432378</v>
      </c>
      <c r="DY38" s="287">
        <f t="shared" si="68"/>
        <v>563.79181949999997</v>
      </c>
      <c r="DZ38" s="287">
        <f t="shared" si="176"/>
        <v>354</v>
      </c>
      <c r="EA38" s="287">
        <f t="shared" si="177"/>
        <v>505</v>
      </c>
      <c r="EB38" s="173">
        <f t="shared" si="178"/>
        <v>1608.1</v>
      </c>
      <c r="EC38" s="287">
        <f t="shared" si="69"/>
        <v>109.62134000999998</v>
      </c>
      <c r="ED38" s="287">
        <v>0</v>
      </c>
      <c r="EE38" s="436">
        <f t="shared" si="187"/>
        <v>472095.67168157798</v>
      </c>
      <c r="EF38" s="290">
        <f t="shared" si="70"/>
        <v>1.2864749332667962</v>
      </c>
      <c r="EG38" s="287">
        <f t="shared" si="71"/>
        <v>2.185226720605236</v>
      </c>
      <c r="EH38" s="287">
        <f t="shared" si="72"/>
        <v>2.811239399563441</v>
      </c>
      <c r="EI38" s="475">
        <f t="shared" si="73"/>
        <v>171.72894374999998</v>
      </c>
      <c r="EJ38" s="475">
        <f t="shared" si="74"/>
        <v>87.648750000000007</v>
      </c>
      <c r="EK38" s="475">
        <f t="shared" si="75"/>
        <v>350.59500000000003</v>
      </c>
      <c r="EL38" s="475">
        <f t="shared" si="76"/>
        <v>25.328373287671212</v>
      </c>
      <c r="EM38" s="475">
        <f t="shared" si="77"/>
        <v>61.076361937499996</v>
      </c>
      <c r="EN38" s="475">
        <f t="shared" si="78"/>
        <v>515.18683124999995</v>
      </c>
      <c r="EO38" s="436">
        <f t="shared" si="79"/>
        <v>58939.745976027392</v>
      </c>
      <c r="EP38" s="291">
        <f t="shared" si="80"/>
        <v>1.2864749332667962</v>
      </c>
      <c r="EQ38" s="287">
        <f t="shared" si="81"/>
        <v>1.0157587228439764</v>
      </c>
      <c r="ER38" s="287">
        <f t="shared" si="82"/>
        <v>1.3067481351858707</v>
      </c>
      <c r="ES38" s="475">
        <f t="shared" si="83"/>
        <v>686.91577499999994</v>
      </c>
      <c r="ET38" s="475">
        <f t="shared" si="84"/>
        <v>87.648750000000007</v>
      </c>
      <c r="EU38" s="475">
        <f t="shared" si="85"/>
        <v>350.59500000000003</v>
      </c>
      <c r="EV38" s="475">
        <f t="shared" si="86"/>
        <v>25.328373287671212</v>
      </c>
      <c r="EW38" s="475">
        <f t="shared" si="87"/>
        <v>61.076361937499996</v>
      </c>
      <c r="EX38" s="475">
        <f t="shared" si="88"/>
        <v>515.18683124999995</v>
      </c>
      <c r="EY38" s="574">
        <f t="shared" si="179"/>
        <v>126798.52500000001</v>
      </c>
      <c r="EZ38" s="588"/>
      <c r="FA38" s="588"/>
      <c r="FB38" s="588"/>
      <c r="FC38" s="588"/>
      <c r="FD38" s="588"/>
      <c r="FE38" s="588"/>
      <c r="FF38" s="588"/>
      <c r="FG38" s="588"/>
      <c r="FH38" s="588"/>
      <c r="FI38" s="576"/>
      <c r="FJ38" s="292">
        <f t="shared" si="98"/>
        <v>1.2997194666604017</v>
      </c>
      <c r="FK38" s="287">
        <f t="shared" si="99"/>
        <v>0.47245636112487471</v>
      </c>
      <c r="FL38" s="287">
        <f t="shared" si="100"/>
        <v>0.61406072970153636</v>
      </c>
      <c r="FM38" s="487">
        <f t="shared" si="101"/>
        <v>137.38315499999999</v>
      </c>
      <c r="FN38" s="487">
        <f t="shared" si="102"/>
        <v>204</v>
      </c>
      <c r="FO38" s="487">
        <f t="shared" si="103"/>
        <v>350.59500000000003</v>
      </c>
      <c r="FP38" s="487">
        <f t="shared" si="104"/>
        <v>112.97712328767122</v>
      </c>
      <c r="FQ38" s="487">
        <f t="shared" si="181"/>
        <v>29100</v>
      </c>
      <c r="FR38" s="487">
        <f t="shared" si="105"/>
        <v>20.8917891</v>
      </c>
      <c r="FS38" s="487">
        <f t="shared" si="106"/>
        <v>549.49910833333331</v>
      </c>
      <c r="FT38" s="488">
        <f t="shared" si="107"/>
        <v>291</v>
      </c>
      <c r="FU38" s="436">
        <f t="shared" si="108"/>
        <v>285040.08972602739</v>
      </c>
      <c r="FV38" s="292">
        <f t="shared" si="109"/>
        <v>2.1863217095115557</v>
      </c>
      <c r="FW38" s="287">
        <f t="shared" si="110"/>
        <v>1.23389715653457</v>
      </c>
      <c r="FX38" s="287">
        <f t="shared" si="111"/>
        <v>2.6976961406361086</v>
      </c>
      <c r="FY38" s="487">
        <f t="shared" si="112"/>
        <v>343.45788749999997</v>
      </c>
      <c r="FZ38" s="487">
        <f t="shared" si="113"/>
        <v>243</v>
      </c>
      <c r="GA38" s="487">
        <f t="shared" si="114"/>
        <v>350.59500000000003</v>
      </c>
      <c r="GB38" s="487">
        <f t="shared" si="115"/>
        <v>112.97712328767122</v>
      </c>
      <c r="GC38" s="487">
        <f t="shared" si="116"/>
        <v>14500</v>
      </c>
      <c r="GD38" s="487">
        <f t="shared" si="117"/>
        <v>-4.3732277380000113</v>
      </c>
      <c r="GE38" s="487">
        <f t="shared" si="118"/>
        <v>343.45788749999997</v>
      </c>
      <c r="GF38" s="488">
        <f t="shared" si="119"/>
        <v>202</v>
      </c>
      <c r="GG38" s="495">
        <f t="shared" si="120"/>
        <v>145</v>
      </c>
      <c r="GH38" s="495">
        <f t="shared" si="121"/>
        <v>347</v>
      </c>
      <c r="GI38" s="436">
        <f t="shared" si="122"/>
        <v>296601.08972602739</v>
      </c>
      <c r="GJ38" s="186">
        <f t="shared" si="123"/>
        <v>1.0514683248168442</v>
      </c>
      <c r="GK38" s="287">
        <f t="shared" si="182"/>
        <v>2.477052310497907</v>
      </c>
      <c r="GL38" s="287">
        <f t="shared" si="124"/>
        <v>2.6045420434029274</v>
      </c>
      <c r="GM38" s="287">
        <f t="shared" si="125"/>
        <v>686.91577499999994</v>
      </c>
      <c r="GN38" s="287">
        <f t="shared" si="126"/>
        <v>350.59500000000003</v>
      </c>
      <c r="GO38" s="287">
        <f t="shared" si="127"/>
        <v>112.97712328767122</v>
      </c>
      <c r="GP38" s="287">
        <f t="shared" si="183"/>
        <v>686.91577499999994</v>
      </c>
      <c r="GQ38" s="287">
        <f t="shared" si="128"/>
        <v>18.144126</v>
      </c>
      <c r="GR38" s="436">
        <f t="shared" si="129"/>
        <v>269986.88972602744</v>
      </c>
      <c r="GS38" s="186">
        <f t="shared" si="130"/>
        <v>1.0514683248168442</v>
      </c>
      <c r="GT38" s="287">
        <f t="shared" si="184"/>
        <v>3.7580472993992711</v>
      </c>
      <c r="GU38" s="287">
        <f t="shared" si="131"/>
        <v>3.9514676984818169</v>
      </c>
      <c r="GV38" s="287">
        <f t="shared" si="132"/>
        <v>686.91577499999994</v>
      </c>
      <c r="GW38" s="287">
        <f t="shared" si="133"/>
        <v>350.59500000000003</v>
      </c>
      <c r="GX38" s="287">
        <f t="shared" si="134"/>
        <v>112.97712328767122</v>
      </c>
      <c r="GY38" s="287">
        <f t="shared" si="135"/>
        <v>686.91577499999994</v>
      </c>
      <c r="GZ38" s="287">
        <f t="shared" si="136"/>
        <v>18.144126</v>
      </c>
      <c r="HA38" s="436">
        <f t="shared" si="137"/>
        <v>177957.2197260274</v>
      </c>
      <c r="HB38" s="186">
        <f t="shared" si="138"/>
        <v>1.0514683248168442</v>
      </c>
      <c r="HC38" s="287">
        <f t="shared" si="185"/>
        <v>0.49725520485142666</v>
      </c>
      <c r="HD38" s="287">
        <f t="shared" si="139"/>
        <v>0.52284809725158632</v>
      </c>
      <c r="HE38" s="287">
        <f t="shared" si="140"/>
        <v>686.91577499999994</v>
      </c>
      <c r="HF38" s="287">
        <f t="shared" si="141"/>
        <v>350.59500000000003</v>
      </c>
      <c r="HG38" s="287">
        <f t="shared" si="142"/>
        <v>112.97712328767122</v>
      </c>
      <c r="HH38" s="287">
        <f t="shared" si="143"/>
        <v>686.91577499999994</v>
      </c>
      <c r="HI38" s="287">
        <f t="shared" si="144"/>
        <v>18.144126</v>
      </c>
      <c r="HJ38" s="436">
        <f t="shared" si="145"/>
        <v>1344926.3928767121</v>
      </c>
      <c r="HK38" s="186">
        <f t="shared" si="146"/>
        <v>1.0514683248168442</v>
      </c>
      <c r="HL38" s="287">
        <f t="shared" si="186"/>
        <v>2.1712959871690707</v>
      </c>
      <c r="HM38" s="287">
        <f t="shared" si="147"/>
        <v>2.2830489543101988</v>
      </c>
      <c r="HN38" s="287">
        <f t="shared" si="148"/>
        <v>686.91577499999994</v>
      </c>
      <c r="HO38" s="287">
        <f t="shared" si="149"/>
        <v>350.59500000000003</v>
      </c>
      <c r="HP38" s="287">
        <f t="shared" si="150"/>
        <v>112.97712328767122</v>
      </c>
      <c r="HQ38" s="287">
        <f t="shared" si="151"/>
        <v>686.91577499999994</v>
      </c>
      <c r="HR38" s="287">
        <f t="shared" si="152"/>
        <v>18.144126</v>
      </c>
      <c r="HS38" s="468">
        <f t="shared" si="153"/>
        <v>308005.75</v>
      </c>
    </row>
    <row r="39" spans="1:227" s="72" customFormat="1" hidden="1" outlineLevel="2" x14ac:dyDescent="0.3">
      <c r="B39" s="40" t="s">
        <v>231</v>
      </c>
      <c r="C39" s="40" t="s">
        <v>232</v>
      </c>
      <c r="D39" s="117">
        <v>500</v>
      </c>
      <c r="E39" s="118">
        <v>19.13</v>
      </c>
      <c r="F39" s="125">
        <f t="shared" si="0"/>
        <v>84.092291666666668</v>
      </c>
      <c r="G39" s="125">
        <f t="shared" si="1"/>
        <v>8.2004999999999999</v>
      </c>
      <c r="H39" s="168">
        <f t="shared" si="194"/>
        <v>42</v>
      </c>
      <c r="I39" s="528">
        <f t="shared" ref="I39:I50" si="195">$J$5*$P$10*$D39/1000</f>
        <v>42</v>
      </c>
      <c r="J39" s="373">
        <f t="shared" si="155"/>
        <v>17.020547945205479</v>
      </c>
      <c r="K39" s="114">
        <v>0.2</v>
      </c>
      <c r="L39" s="168">
        <f t="shared" si="156"/>
        <v>2002.1974206349205</v>
      </c>
      <c r="M39" s="373">
        <f t="shared" si="157"/>
        <v>481.8</v>
      </c>
      <c r="N39" s="373">
        <f t="shared" si="158"/>
        <v>400.43948412698421</v>
      </c>
      <c r="O39" s="121">
        <v>49.7</v>
      </c>
      <c r="P39" s="116">
        <v>0.11</v>
      </c>
      <c r="Q39" s="395">
        <f t="shared" si="3"/>
        <v>0.90248214387466141</v>
      </c>
      <c r="S39" s="189">
        <f t="shared" si="4"/>
        <v>1.0629651615615368</v>
      </c>
      <c r="T39" s="168">
        <f t="shared" si="5"/>
        <v>2.7334999999999998</v>
      </c>
      <c r="U39" s="382">
        <f t="shared" si="6"/>
        <v>84.092291666666668</v>
      </c>
      <c r="V39" s="427">
        <f t="shared" si="159"/>
        <v>17323.287671232876</v>
      </c>
      <c r="W39" s="132"/>
      <c r="X39" s="255"/>
      <c r="Y39" s="255"/>
      <c r="Z39" s="255"/>
      <c r="AA39" s="111"/>
      <c r="AB39" s="111"/>
      <c r="AC39" s="111"/>
      <c r="AD39" s="111"/>
      <c r="AE39" s="111"/>
      <c r="AF39" s="111"/>
      <c r="AG39" s="111"/>
      <c r="AH39" s="460"/>
      <c r="AI39" s="188">
        <f t="shared" si="7"/>
        <v>3.3612080432030003</v>
      </c>
      <c r="AJ39" s="256">
        <f t="shared" si="160"/>
        <v>0.81448170045045054</v>
      </c>
      <c r="AK39" s="256">
        <f t="shared" si="8"/>
        <v>2.7376424425957109</v>
      </c>
      <c r="AL39" s="170">
        <f t="shared" si="9"/>
        <v>84.092291666666668</v>
      </c>
      <c r="AM39" s="170">
        <f t="shared" si="10"/>
        <v>8.2004999999999999</v>
      </c>
      <c r="AN39" s="170">
        <f t="shared" si="11"/>
        <v>54.868718750000006</v>
      </c>
      <c r="AO39" s="170">
        <f t="shared" si="161"/>
        <v>28</v>
      </c>
      <c r="AP39" s="170">
        <f t="shared" si="162"/>
        <v>40</v>
      </c>
      <c r="AQ39" s="170">
        <f t="shared" si="12"/>
        <v>0</v>
      </c>
      <c r="AR39" s="256">
        <f t="shared" si="13"/>
        <v>27.458220520833333</v>
      </c>
      <c r="AS39" s="256">
        <f t="shared" si="14"/>
        <v>0</v>
      </c>
      <c r="AT39" s="428">
        <f t="shared" si="15"/>
        <v>72890</v>
      </c>
      <c r="AU39" s="112"/>
      <c r="AV39" s="256"/>
      <c r="AW39" s="256"/>
      <c r="AX39" s="120"/>
      <c r="AY39" s="120"/>
      <c r="AZ39" s="120"/>
      <c r="BA39" s="120"/>
      <c r="BB39" s="256"/>
      <c r="BC39" s="256"/>
      <c r="BD39" s="256"/>
      <c r="BE39" s="257"/>
      <c r="BF39" s="146">
        <f t="shared" si="16"/>
        <v>1.2462066284266569</v>
      </c>
      <c r="BG39" s="256">
        <f t="shared" si="17"/>
        <v>0.576063682593841</v>
      </c>
      <c r="BH39" s="256">
        <f t="shared" si="18"/>
        <v>0.71789437964431435</v>
      </c>
      <c r="BI39" s="120">
        <f t="shared" si="19"/>
        <v>13.633331250000001</v>
      </c>
      <c r="BJ39" s="120">
        <f t="shared" si="20"/>
        <v>8.2004999999999999</v>
      </c>
      <c r="BK39" s="256">
        <v>0</v>
      </c>
      <c r="BL39" s="170">
        <f t="shared" si="21"/>
        <v>6.8091843039517608</v>
      </c>
      <c r="BM39" s="170">
        <f t="shared" si="163"/>
        <v>35.19081569604824</v>
      </c>
      <c r="BN39" s="170">
        <f t="shared" si="22"/>
        <v>0</v>
      </c>
      <c r="BO39" s="170">
        <f t="shared" si="23"/>
        <v>3.6000195000000001</v>
      </c>
      <c r="BP39" s="170">
        <f t="shared" si="24"/>
        <v>70.45896041666667</v>
      </c>
      <c r="BQ39" s="390">
        <f t="shared" si="25"/>
        <v>13574.821759574676</v>
      </c>
      <c r="BR39" s="428">
        <f t="shared" si="164"/>
        <v>22162.153483647679</v>
      </c>
      <c r="BS39" s="146">
        <f t="shared" si="26"/>
        <v>3.9334058184005434</v>
      </c>
      <c r="BT39" s="256">
        <f t="shared" si="27"/>
        <v>1.2090591726138229</v>
      </c>
      <c r="BU39" s="256">
        <f t="shared" si="28"/>
        <v>4.7557203843497575</v>
      </c>
      <c r="BV39" s="170">
        <f t="shared" si="29"/>
        <v>84.092291666666668</v>
      </c>
      <c r="BW39" s="170">
        <f t="shared" si="30"/>
        <v>8.2004999999999999</v>
      </c>
      <c r="BX39" s="170">
        <f t="shared" si="31"/>
        <v>59.073333333333345</v>
      </c>
      <c r="BY39" s="170">
        <f t="shared" si="165"/>
        <v>1406.5079365079366</v>
      </c>
      <c r="BZ39" s="256">
        <f t="shared" si="32"/>
        <v>23.463836666666666</v>
      </c>
      <c r="CA39" s="256">
        <v>0</v>
      </c>
      <c r="CB39" s="466">
        <f t="shared" si="33"/>
        <v>52406</v>
      </c>
      <c r="CC39" s="146">
        <f t="shared" si="34"/>
        <v>1.2455951658142705</v>
      </c>
      <c r="CD39" s="256">
        <f t="shared" si="35"/>
        <v>1.0211898649400668</v>
      </c>
      <c r="CE39" s="256">
        <f t="shared" si="166"/>
        <v>1.2719891591478751</v>
      </c>
      <c r="CF39" s="120">
        <f t="shared" si="36"/>
        <v>14.54222</v>
      </c>
      <c r="CG39" s="120">
        <f t="shared" si="37"/>
        <v>8.2004999999999999</v>
      </c>
      <c r="CH39" s="256">
        <v>0</v>
      </c>
      <c r="CI39" s="170">
        <f t="shared" si="167"/>
        <v>7.2631299242152103</v>
      </c>
      <c r="CJ39" s="170">
        <f t="shared" si="168"/>
        <v>34.736870075784793</v>
      </c>
      <c r="CK39" s="170">
        <f t="shared" si="38"/>
        <v>0</v>
      </c>
      <c r="CL39" s="256">
        <f t="shared" si="39"/>
        <v>4.5452638000000007</v>
      </c>
      <c r="CM39" s="256">
        <f t="shared" si="40"/>
        <v>69.550071666666668</v>
      </c>
      <c r="CN39" s="390">
        <f t="shared" si="169"/>
        <v>3813.1432102129852</v>
      </c>
      <c r="CO39" s="428">
        <f t="shared" si="170"/>
        <v>12466.297049224191</v>
      </c>
      <c r="CP39" s="146">
        <f t="shared" si="41"/>
        <v>3.3612080432030003</v>
      </c>
      <c r="CQ39" s="256">
        <f t="shared" si="42"/>
        <v>1.3999804543185714</v>
      </c>
      <c r="CR39" s="256">
        <f t="shared" si="43"/>
        <v>4.705625563382573</v>
      </c>
      <c r="CS39" s="120">
        <f t="shared" si="44"/>
        <v>84.092291666666668</v>
      </c>
      <c r="CT39" s="120">
        <f t="shared" si="45"/>
        <v>8.2004999999999999</v>
      </c>
      <c r="CU39" s="256">
        <f t="shared" si="46"/>
        <v>54.868718750000006</v>
      </c>
      <c r="CV39" s="170">
        <f t="shared" si="171"/>
        <v>1306.3980654761906</v>
      </c>
      <c r="CW39" s="256">
        <f t="shared" si="47"/>
        <v>27.458220520833333</v>
      </c>
      <c r="CX39" s="256">
        <v>0</v>
      </c>
      <c r="CY39" s="466">
        <f t="shared" si="48"/>
        <v>42406</v>
      </c>
      <c r="CZ39" s="146">
        <f t="shared" si="49"/>
        <v>3.9334058184005434</v>
      </c>
      <c r="DA39" s="256">
        <f t="shared" si="50"/>
        <v>1.2696259968741235</v>
      </c>
      <c r="DB39" s="256">
        <f t="shared" si="51"/>
        <v>4.993954283297267</v>
      </c>
      <c r="DC39" s="120">
        <f t="shared" si="52"/>
        <v>84.092291666666668</v>
      </c>
      <c r="DD39" s="120">
        <f t="shared" si="53"/>
        <v>8.2004999999999999</v>
      </c>
      <c r="DE39" s="256">
        <f t="shared" si="54"/>
        <v>59.073333333333345</v>
      </c>
      <c r="DF39" s="170">
        <f t="shared" si="172"/>
        <v>1406.5079365079366</v>
      </c>
      <c r="DG39" s="256">
        <f t="shared" si="55"/>
        <v>23.463836666666666</v>
      </c>
      <c r="DH39" s="256">
        <v>0</v>
      </c>
      <c r="DI39" s="466">
        <f t="shared" si="173"/>
        <v>49906</v>
      </c>
      <c r="DJ39" s="146">
        <f t="shared" si="56"/>
        <v>3.3612080432030003</v>
      </c>
      <c r="DK39" s="256">
        <f t="shared" si="174"/>
        <v>1.6086157032957604</v>
      </c>
      <c r="DL39" s="256">
        <f t="shared" si="57"/>
        <v>5.4068920403403613</v>
      </c>
      <c r="DM39" s="120">
        <f t="shared" si="58"/>
        <v>84.092291666666668</v>
      </c>
      <c r="DN39" s="120">
        <f t="shared" si="59"/>
        <v>8.2004999999999999</v>
      </c>
      <c r="DO39" s="256">
        <f t="shared" si="60"/>
        <v>54.868718750000006</v>
      </c>
      <c r="DP39" s="170">
        <f t="shared" si="175"/>
        <v>1306.3980654761906</v>
      </c>
      <c r="DQ39" s="256">
        <f t="shared" si="61"/>
        <v>27.458220520833333</v>
      </c>
      <c r="DR39" s="256">
        <v>0</v>
      </c>
      <c r="DS39" s="427">
        <f t="shared" si="62"/>
        <v>36906</v>
      </c>
      <c r="DT39" s="176">
        <f t="shared" si="63"/>
        <v>6.8616155404063548</v>
      </c>
      <c r="DU39" s="256">
        <f t="shared" si="64"/>
        <v>1.0627925779741214</v>
      </c>
      <c r="DV39" s="256">
        <f t="shared" si="65"/>
        <v>7.2924740692557641</v>
      </c>
      <c r="DW39" s="120">
        <f t="shared" si="66"/>
        <v>84.092291666666668</v>
      </c>
      <c r="DX39" s="120">
        <f t="shared" si="67"/>
        <v>8.2004999999999999</v>
      </c>
      <c r="DY39" s="256">
        <f t="shared" si="68"/>
        <v>67.4825625</v>
      </c>
      <c r="DZ39" s="256">
        <f t="shared" si="176"/>
        <v>43</v>
      </c>
      <c r="EA39" s="256">
        <f t="shared" si="177"/>
        <v>62</v>
      </c>
      <c r="EB39" s="170">
        <f t="shared" si="178"/>
        <v>1606.7276785714287</v>
      </c>
      <c r="EC39" s="256">
        <f t="shared" si="69"/>
        <v>13.450592083333332</v>
      </c>
      <c r="ED39" s="256">
        <v>0</v>
      </c>
      <c r="EE39" s="427">
        <f t="shared" si="187"/>
        <v>69040</v>
      </c>
      <c r="EF39" s="275">
        <f t="shared" si="70"/>
        <v>1.2988285508207569</v>
      </c>
      <c r="EG39" s="256">
        <f t="shared" si="71"/>
        <v>0.70481669752628118</v>
      </c>
      <c r="EH39" s="256">
        <f t="shared" si="72"/>
        <v>0.91543604984233151</v>
      </c>
      <c r="EI39" s="473">
        <f t="shared" si="73"/>
        <v>21.023072916666667</v>
      </c>
      <c r="EJ39" s="473">
        <f t="shared" si="74"/>
        <v>10.5</v>
      </c>
      <c r="EK39" s="473">
        <f t="shared" si="75"/>
        <v>42</v>
      </c>
      <c r="EL39" s="473">
        <f t="shared" si="76"/>
        <v>6.5205479452054789</v>
      </c>
      <c r="EM39" s="473">
        <f t="shared" si="77"/>
        <v>7.989268229166667</v>
      </c>
      <c r="EN39" s="473">
        <f t="shared" si="78"/>
        <v>63.069218750000005</v>
      </c>
      <c r="EO39" s="427">
        <f t="shared" si="79"/>
        <v>22370.787671232876</v>
      </c>
      <c r="EP39" s="261">
        <f t="shared" si="80"/>
        <v>1.2988285508207569</v>
      </c>
      <c r="EQ39" s="256">
        <f t="shared" si="81"/>
        <v>1.0380055752139565</v>
      </c>
      <c r="ER39" s="256">
        <f t="shared" si="82"/>
        <v>1.3481912769990094</v>
      </c>
      <c r="ES39" s="473">
        <f t="shared" si="83"/>
        <v>84.092291666666668</v>
      </c>
      <c r="ET39" s="473">
        <f t="shared" si="84"/>
        <v>10.5</v>
      </c>
      <c r="EU39" s="473">
        <f t="shared" si="85"/>
        <v>42</v>
      </c>
      <c r="EV39" s="473">
        <f t="shared" si="86"/>
        <v>6.5205479452054789</v>
      </c>
      <c r="EW39" s="473">
        <f t="shared" si="87"/>
        <v>7.989268229166667</v>
      </c>
      <c r="EX39" s="473">
        <f t="shared" si="88"/>
        <v>63.069218750000005</v>
      </c>
      <c r="EY39" s="572">
        <f t="shared" si="179"/>
        <v>15190</v>
      </c>
      <c r="EZ39" s="589"/>
      <c r="FA39" s="589"/>
      <c r="FB39" s="589"/>
      <c r="FC39" s="589"/>
      <c r="FD39" s="589"/>
      <c r="FE39" s="589"/>
      <c r="FF39" s="589"/>
      <c r="FG39" s="589"/>
      <c r="FH39" s="589"/>
      <c r="FI39" s="577"/>
      <c r="FJ39" s="276">
        <f t="shared" si="98"/>
        <v>1.3154211696230895</v>
      </c>
      <c r="FK39" s="256">
        <f t="shared" si="99"/>
        <v>0.34961877928051821</v>
      </c>
      <c r="FL39" s="256">
        <f t="shared" si="100"/>
        <v>0.45989594356337604</v>
      </c>
      <c r="FM39" s="483">
        <f t="shared" si="101"/>
        <v>16.818458333333336</v>
      </c>
      <c r="FN39" s="483">
        <f t="shared" si="102"/>
        <v>25</v>
      </c>
      <c r="FO39" s="483">
        <f t="shared" si="103"/>
        <v>42</v>
      </c>
      <c r="FP39" s="483">
        <f t="shared" si="104"/>
        <v>17.020547945205479</v>
      </c>
      <c r="FQ39" s="483">
        <f t="shared" si="181"/>
        <v>3600</v>
      </c>
      <c r="FR39" s="483">
        <f t="shared" si="105"/>
        <v>3.0698691666666664</v>
      </c>
      <c r="FS39" s="483">
        <f t="shared" si="106"/>
        <v>67.092291666666682</v>
      </c>
      <c r="FT39" s="484">
        <f t="shared" si="107"/>
        <v>36</v>
      </c>
      <c r="FU39" s="427">
        <f t="shared" si="108"/>
        <v>47662.287671232873</v>
      </c>
      <c r="FV39" s="276">
        <f t="shared" si="109"/>
        <v>2.2044992875549227</v>
      </c>
      <c r="FW39" s="256">
        <f t="shared" si="110"/>
        <v>0.91363301410413444</v>
      </c>
      <c r="FX39" s="256">
        <f t="shared" si="111"/>
        <v>2.0141033286792211</v>
      </c>
      <c r="FY39" s="483">
        <f t="shared" si="112"/>
        <v>42.046145833333341</v>
      </c>
      <c r="FZ39" s="483">
        <f t="shared" si="113"/>
        <v>30</v>
      </c>
      <c r="GA39" s="483">
        <f t="shared" si="114"/>
        <v>42</v>
      </c>
      <c r="GB39" s="483">
        <f t="shared" si="115"/>
        <v>17.020547945205479</v>
      </c>
      <c r="GC39" s="483">
        <f t="shared" si="116"/>
        <v>1800</v>
      </c>
      <c r="GD39" s="483">
        <f t="shared" si="117"/>
        <v>-0.18049761666666875</v>
      </c>
      <c r="GE39" s="483">
        <f t="shared" si="118"/>
        <v>42.046145833333327</v>
      </c>
      <c r="GF39" s="484">
        <f t="shared" si="119"/>
        <v>25</v>
      </c>
      <c r="GG39" s="493">
        <f t="shared" si="120"/>
        <v>18</v>
      </c>
      <c r="GH39" s="493">
        <f t="shared" si="121"/>
        <v>43</v>
      </c>
      <c r="GI39" s="427">
        <f t="shared" si="122"/>
        <v>49210.287671232873</v>
      </c>
      <c r="GJ39" s="185">
        <f t="shared" si="123"/>
        <v>1.0629651615615368</v>
      </c>
      <c r="GK39" s="256">
        <f t="shared" si="182"/>
        <v>1.9508963491813225</v>
      </c>
      <c r="GL39" s="256">
        <f t="shared" si="124"/>
        <v>2.0737348529973367</v>
      </c>
      <c r="GM39" s="256">
        <f t="shared" si="125"/>
        <v>84.092291666666668</v>
      </c>
      <c r="GN39" s="256">
        <f t="shared" si="126"/>
        <v>42</v>
      </c>
      <c r="GO39" s="256">
        <f t="shared" si="127"/>
        <v>17.020547945205479</v>
      </c>
      <c r="GP39" s="256">
        <f t="shared" si="183"/>
        <v>84.092291666666668</v>
      </c>
      <c r="GQ39" s="256">
        <f t="shared" si="128"/>
        <v>2.7334999999999998</v>
      </c>
      <c r="GR39" s="427">
        <f t="shared" si="129"/>
        <v>41703.287671232873</v>
      </c>
      <c r="GS39" s="185">
        <f t="shared" si="130"/>
        <v>1.0629651615615368</v>
      </c>
      <c r="GT39" s="256">
        <f t="shared" si="184"/>
        <v>1.1826903438048197</v>
      </c>
      <c r="GU39" s="256">
        <f t="shared" si="131"/>
        <v>1.2571586323797597</v>
      </c>
      <c r="GV39" s="256">
        <f t="shared" si="132"/>
        <v>84.092291666666668</v>
      </c>
      <c r="GW39" s="256">
        <f t="shared" si="133"/>
        <v>42</v>
      </c>
      <c r="GX39" s="256">
        <f t="shared" si="134"/>
        <v>17.020547945205479</v>
      </c>
      <c r="GY39" s="256">
        <f t="shared" si="135"/>
        <v>84.092291666666668</v>
      </c>
      <c r="GZ39" s="256">
        <f t="shared" si="136"/>
        <v>2.7334999999999998</v>
      </c>
      <c r="HA39" s="427">
        <f t="shared" si="137"/>
        <v>68791.287671232873</v>
      </c>
      <c r="HB39" s="185">
        <f t="shared" si="138"/>
        <v>1.0629651615615368</v>
      </c>
      <c r="HC39" s="256">
        <f t="shared" si="185"/>
        <v>0.28633197737817401</v>
      </c>
      <c r="HD39" s="256">
        <f t="shared" si="139"/>
        <v>0.30436091659402503</v>
      </c>
      <c r="HE39" s="256">
        <f t="shared" si="140"/>
        <v>84.092291666666668</v>
      </c>
      <c r="HF39" s="256">
        <f t="shared" si="141"/>
        <v>42</v>
      </c>
      <c r="HG39" s="256">
        <f t="shared" si="142"/>
        <v>17.020547945205479</v>
      </c>
      <c r="HH39" s="256">
        <f t="shared" si="143"/>
        <v>84.092291666666668</v>
      </c>
      <c r="HI39" s="256">
        <f t="shared" si="144"/>
        <v>2.7334999999999998</v>
      </c>
      <c r="HJ39" s="427">
        <f t="shared" si="145"/>
        <v>284141.47945205483</v>
      </c>
      <c r="HK39" s="185">
        <f t="shared" si="146"/>
        <v>1.0629651615615368</v>
      </c>
      <c r="HL39" s="256">
        <f t="shared" si="186"/>
        <v>1.7802799051787015</v>
      </c>
      <c r="HM39" s="256">
        <f t="shared" si="147"/>
        <v>1.8923755170330359</v>
      </c>
      <c r="HN39" s="256">
        <f t="shared" si="148"/>
        <v>84.092291666666668</v>
      </c>
      <c r="HO39" s="256">
        <f t="shared" si="149"/>
        <v>42</v>
      </c>
      <c r="HP39" s="256">
        <f t="shared" si="150"/>
        <v>17.020547945205479</v>
      </c>
      <c r="HQ39" s="256">
        <f t="shared" si="151"/>
        <v>84.092291666666668</v>
      </c>
      <c r="HR39" s="256">
        <f t="shared" si="152"/>
        <v>2.7334999999999998</v>
      </c>
      <c r="HS39" s="466">
        <f t="shared" si="153"/>
        <v>45700</v>
      </c>
    </row>
    <row r="40" spans="1:227" s="72" customFormat="1" hidden="1" outlineLevel="2" x14ac:dyDescent="0.3">
      <c r="B40" s="40" t="s">
        <v>231</v>
      </c>
      <c r="C40" s="40" t="s">
        <v>232</v>
      </c>
      <c r="D40" s="117">
        <v>1000</v>
      </c>
      <c r="E40" s="118">
        <v>18.79</v>
      </c>
      <c r="F40" s="125">
        <f t="shared" si="0"/>
        <v>165.19541666666666</v>
      </c>
      <c r="G40" s="125">
        <f t="shared" si="1"/>
        <v>19.5624</v>
      </c>
      <c r="H40" s="168">
        <f t="shared" si="188"/>
        <v>84</v>
      </c>
      <c r="I40" s="528">
        <f t="shared" si="195"/>
        <v>84</v>
      </c>
      <c r="J40" s="373">
        <f t="shared" si="155"/>
        <v>40.602739726027401</v>
      </c>
      <c r="K40" s="114">
        <v>0.2</v>
      </c>
      <c r="L40" s="168">
        <f t="shared" si="156"/>
        <v>1966.6121031746031</v>
      </c>
      <c r="M40" s="373">
        <f t="shared" si="157"/>
        <v>481.8</v>
      </c>
      <c r="N40" s="373">
        <f t="shared" si="158"/>
        <v>393.3224206349206</v>
      </c>
      <c r="O40" s="121">
        <v>59.28</v>
      </c>
      <c r="P40" s="116">
        <v>0.11</v>
      </c>
      <c r="Q40" s="395">
        <f t="shared" si="3"/>
        <v>0.88158024965381909</v>
      </c>
      <c r="S40" s="189">
        <f t="shared" si="4"/>
        <v>1.075948563584511</v>
      </c>
      <c r="T40" s="168">
        <f t="shared" si="5"/>
        <v>6.5208000000000004</v>
      </c>
      <c r="U40" s="382">
        <f t="shared" si="6"/>
        <v>165.19541666666666</v>
      </c>
      <c r="V40" s="427">
        <f t="shared" si="159"/>
        <v>23196.438356164384</v>
      </c>
      <c r="W40" s="132"/>
      <c r="X40" s="255"/>
      <c r="Y40" s="255"/>
      <c r="Z40" s="255"/>
      <c r="AA40" s="111"/>
      <c r="AB40" s="111"/>
      <c r="AC40" s="111"/>
      <c r="AD40" s="111"/>
      <c r="AE40" s="111"/>
      <c r="AF40" s="111"/>
      <c r="AG40" s="111"/>
      <c r="AH40" s="460"/>
      <c r="AI40" s="188">
        <f t="shared" si="7"/>
        <v>3.4274152271802589</v>
      </c>
      <c r="AJ40" s="256">
        <f t="shared" si="160"/>
        <v>0.86257388862449358</v>
      </c>
      <c r="AK40" s="256">
        <f t="shared" si="8"/>
        <v>2.9563988804396781</v>
      </c>
      <c r="AL40" s="170">
        <f t="shared" si="9"/>
        <v>165.19541666666666</v>
      </c>
      <c r="AM40" s="170">
        <f t="shared" si="10"/>
        <v>19.5624</v>
      </c>
      <c r="AN40" s="170">
        <f t="shared" si="11"/>
        <v>104.33416249999999</v>
      </c>
      <c r="AO40" s="170">
        <f t="shared" si="161"/>
        <v>54</v>
      </c>
      <c r="AP40" s="170">
        <f t="shared" si="162"/>
        <v>77</v>
      </c>
      <c r="AQ40" s="170">
        <f t="shared" si="12"/>
        <v>0</v>
      </c>
      <c r="AR40" s="256">
        <f t="shared" si="13"/>
        <v>53.905874958333328</v>
      </c>
      <c r="AS40" s="256">
        <f t="shared" si="14"/>
        <v>0</v>
      </c>
      <c r="AT40" s="428">
        <f t="shared" si="15"/>
        <v>136580</v>
      </c>
      <c r="AU40" s="112"/>
      <c r="AV40" s="256"/>
      <c r="AW40" s="256"/>
      <c r="AX40" s="120"/>
      <c r="AY40" s="120"/>
      <c r="AZ40" s="120"/>
      <c r="BA40" s="120"/>
      <c r="BB40" s="256"/>
      <c r="BC40" s="256"/>
      <c r="BD40" s="256"/>
      <c r="BE40" s="257"/>
      <c r="BF40" s="146">
        <f t="shared" si="16"/>
        <v>1.307919749566002</v>
      </c>
      <c r="BG40" s="256">
        <f t="shared" si="17"/>
        <v>0.98945397278151759</v>
      </c>
      <c r="BH40" s="256">
        <f t="shared" si="18"/>
        <v>1.2941263922874882</v>
      </c>
      <c r="BI40" s="120">
        <f t="shared" si="19"/>
        <v>32.522490000000005</v>
      </c>
      <c r="BJ40" s="120">
        <f t="shared" si="20"/>
        <v>19.5624</v>
      </c>
      <c r="BK40" s="256">
        <v>0</v>
      </c>
      <c r="BL40" s="170">
        <f t="shared" si="21"/>
        <v>16.537318135844167</v>
      </c>
      <c r="BM40" s="170">
        <f t="shared" si="163"/>
        <v>67.462681864155826</v>
      </c>
      <c r="BN40" s="170">
        <f t="shared" si="22"/>
        <v>0</v>
      </c>
      <c r="BO40" s="170">
        <f t="shared" si="23"/>
        <v>8.587893600000001</v>
      </c>
      <c r="BP40" s="170">
        <f t="shared" si="24"/>
        <v>132.67292666666665</v>
      </c>
      <c r="BQ40" s="390">
        <f t="shared" si="25"/>
        <v>18682.092021318189</v>
      </c>
      <c r="BR40" s="428">
        <f t="shared" si="164"/>
        <v>30780.003151015593</v>
      </c>
      <c r="BS40" s="146">
        <f t="shared" si="26"/>
        <v>4.0113212390824486</v>
      </c>
      <c r="BT40" s="256">
        <f t="shared" si="27"/>
        <v>1.4482967658652408</v>
      </c>
      <c r="BU40" s="256">
        <f t="shared" si="28"/>
        <v>5.8095835774096605</v>
      </c>
      <c r="BV40" s="170">
        <f t="shared" si="29"/>
        <v>165.19541666666666</v>
      </c>
      <c r="BW40" s="170">
        <f t="shared" si="30"/>
        <v>19.5624</v>
      </c>
      <c r="BX40" s="170">
        <f t="shared" si="31"/>
        <v>112.59393333333333</v>
      </c>
      <c r="BY40" s="170">
        <f t="shared" si="165"/>
        <v>1340.4039682539681</v>
      </c>
      <c r="BZ40" s="256">
        <f t="shared" si="32"/>
        <v>46.059092666666665</v>
      </c>
      <c r="CA40" s="256">
        <v>0</v>
      </c>
      <c r="CB40" s="466">
        <f t="shared" si="33"/>
        <v>86762</v>
      </c>
      <c r="CC40" s="146">
        <f t="shared" si="34"/>
        <v>1.3071172490079668</v>
      </c>
      <c r="CD40" s="256">
        <f t="shared" si="35"/>
        <v>1.4112707579435579</v>
      </c>
      <c r="CE40" s="256">
        <f t="shared" si="166"/>
        <v>1.8446963507285716</v>
      </c>
      <c r="CF40" s="120">
        <f t="shared" si="36"/>
        <v>34.690656000000004</v>
      </c>
      <c r="CG40" s="120">
        <f t="shared" si="37"/>
        <v>19.5624</v>
      </c>
      <c r="CH40" s="256">
        <v>0</v>
      </c>
      <c r="CI40" s="170">
        <f t="shared" si="167"/>
        <v>17.639806011567114</v>
      </c>
      <c r="CJ40" s="170">
        <f t="shared" si="168"/>
        <v>66.360193988432883</v>
      </c>
      <c r="CK40" s="170">
        <f t="shared" si="38"/>
        <v>0</v>
      </c>
      <c r="CL40" s="256">
        <f t="shared" si="39"/>
        <v>10.842786240000001</v>
      </c>
      <c r="CM40" s="256">
        <f t="shared" si="40"/>
        <v>130.50476066666664</v>
      </c>
      <c r="CN40" s="390">
        <f t="shared" si="169"/>
        <v>9260.8981560727352</v>
      </c>
      <c r="CO40" s="428">
        <f t="shared" si="170"/>
        <v>21518.670027749966</v>
      </c>
      <c r="CP40" s="146">
        <f t="shared" si="41"/>
        <v>3.4274152271802589</v>
      </c>
      <c r="CQ40" s="256">
        <f t="shared" si="42"/>
        <v>1.5347482049494978</v>
      </c>
      <c r="CR40" s="256">
        <f t="shared" si="43"/>
        <v>5.2602193675314775</v>
      </c>
      <c r="CS40" s="120">
        <f t="shared" si="44"/>
        <v>165.19541666666666</v>
      </c>
      <c r="CT40" s="120">
        <f t="shared" si="45"/>
        <v>19.5624</v>
      </c>
      <c r="CU40" s="256">
        <f t="shared" si="46"/>
        <v>104.33416249999999</v>
      </c>
      <c r="CV40" s="170">
        <f t="shared" si="171"/>
        <v>1242.0733630952382</v>
      </c>
      <c r="CW40" s="256">
        <f t="shared" si="47"/>
        <v>53.905874958333328</v>
      </c>
      <c r="CX40" s="256">
        <v>0</v>
      </c>
      <c r="CY40" s="466">
        <f t="shared" si="48"/>
        <v>76762</v>
      </c>
      <c r="CZ40" s="146">
        <f t="shared" si="49"/>
        <v>4.0113212390824486</v>
      </c>
      <c r="DA40" s="256">
        <f t="shared" si="50"/>
        <v>1.4912668106619831</v>
      </c>
      <c r="DB40" s="256">
        <f t="shared" si="51"/>
        <v>5.9819502307471577</v>
      </c>
      <c r="DC40" s="120">
        <f t="shared" si="52"/>
        <v>165.19541666666666</v>
      </c>
      <c r="DD40" s="120">
        <f t="shared" si="53"/>
        <v>19.5624</v>
      </c>
      <c r="DE40" s="256">
        <f t="shared" si="54"/>
        <v>112.59393333333333</v>
      </c>
      <c r="DF40" s="170">
        <f t="shared" si="172"/>
        <v>1340.4039682539681</v>
      </c>
      <c r="DG40" s="256">
        <f t="shared" si="55"/>
        <v>46.059092666666665</v>
      </c>
      <c r="DH40" s="256">
        <v>0</v>
      </c>
      <c r="DI40" s="466">
        <f t="shared" si="173"/>
        <v>84262</v>
      </c>
      <c r="DJ40" s="146">
        <f t="shared" si="56"/>
        <v>3.4274152271802589</v>
      </c>
      <c r="DK40" s="256">
        <f t="shared" si="174"/>
        <v>1.6532000464249297</v>
      </c>
      <c r="DL40" s="256">
        <f t="shared" si="57"/>
        <v>5.6662030126919154</v>
      </c>
      <c r="DM40" s="120">
        <f t="shared" si="58"/>
        <v>165.19541666666666</v>
      </c>
      <c r="DN40" s="120">
        <f t="shared" si="59"/>
        <v>19.5624</v>
      </c>
      <c r="DO40" s="256">
        <f t="shared" si="60"/>
        <v>104.33416249999999</v>
      </c>
      <c r="DP40" s="170">
        <f t="shared" si="175"/>
        <v>1242.0733630952382</v>
      </c>
      <c r="DQ40" s="256">
        <f t="shared" si="61"/>
        <v>53.905874958333328</v>
      </c>
      <c r="DR40" s="256">
        <v>0</v>
      </c>
      <c r="DS40" s="427">
        <f t="shared" si="62"/>
        <v>71262</v>
      </c>
      <c r="DT40" s="176">
        <f t="shared" si="63"/>
        <v>6.9740658706342682</v>
      </c>
      <c r="DU40" s="256">
        <f t="shared" si="64"/>
        <v>1.1666459899850044</v>
      </c>
      <c r="DV40" s="256">
        <f t="shared" si="65"/>
        <v>8.1362659818667478</v>
      </c>
      <c r="DW40" s="120">
        <f t="shared" si="66"/>
        <v>165.19541666666666</v>
      </c>
      <c r="DX40" s="120">
        <f t="shared" si="67"/>
        <v>19.5624</v>
      </c>
      <c r="DY40" s="256">
        <f t="shared" si="68"/>
        <v>129.11347499999999</v>
      </c>
      <c r="DZ40" s="256">
        <f t="shared" si="176"/>
        <v>85</v>
      </c>
      <c r="EA40" s="256">
        <f t="shared" si="177"/>
        <v>121</v>
      </c>
      <c r="EB40" s="170">
        <f t="shared" si="178"/>
        <v>1537.0651785714285</v>
      </c>
      <c r="EC40" s="256">
        <f t="shared" si="69"/>
        <v>26.492123833333331</v>
      </c>
      <c r="ED40" s="256">
        <v>0</v>
      </c>
      <c r="EE40" s="427">
        <f t="shared" si="187"/>
        <v>124480</v>
      </c>
      <c r="EF40" s="275">
        <f t="shared" si="70"/>
        <v>1.3127404530537774</v>
      </c>
      <c r="EG40" s="256">
        <f t="shared" si="71"/>
        <v>1.0669171897376257</v>
      </c>
      <c r="EH40" s="256">
        <f t="shared" si="72"/>
        <v>1.4005853550270337</v>
      </c>
      <c r="EI40" s="473">
        <f t="shared" si="73"/>
        <v>41.298854166666665</v>
      </c>
      <c r="EJ40" s="473">
        <f t="shared" si="74"/>
        <v>21</v>
      </c>
      <c r="EK40" s="473">
        <f t="shared" si="75"/>
        <v>84</v>
      </c>
      <c r="EL40" s="473">
        <f t="shared" si="76"/>
        <v>19.602739726027401</v>
      </c>
      <c r="EM40" s="473">
        <f t="shared" si="77"/>
        <v>16.845513541666666</v>
      </c>
      <c r="EN40" s="473">
        <f t="shared" si="78"/>
        <v>123.89656249999999</v>
      </c>
      <c r="EO40" s="427">
        <f t="shared" si="79"/>
        <v>29031.438356164384</v>
      </c>
      <c r="EP40" s="261">
        <f t="shared" si="80"/>
        <v>1.3127404530537774</v>
      </c>
      <c r="EQ40" s="256">
        <f t="shared" si="81"/>
        <v>1.0195569659315344</v>
      </c>
      <c r="ER40" s="256">
        <f t="shared" si="82"/>
        <v>1.3384136733710972</v>
      </c>
      <c r="ES40" s="473">
        <f t="shared" si="83"/>
        <v>165.19541666666666</v>
      </c>
      <c r="ET40" s="473">
        <f t="shared" si="84"/>
        <v>21</v>
      </c>
      <c r="EU40" s="473">
        <f t="shared" si="85"/>
        <v>84</v>
      </c>
      <c r="EV40" s="473">
        <f t="shared" si="86"/>
        <v>19.602739726027401</v>
      </c>
      <c r="EW40" s="473">
        <f t="shared" si="87"/>
        <v>16.845513541666666</v>
      </c>
      <c r="EX40" s="473">
        <f t="shared" si="88"/>
        <v>123.89656249999999</v>
      </c>
      <c r="EY40" s="572">
        <f t="shared" si="179"/>
        <v>30380</v>
      </c>
      <c r="EZ40" s="589"/>
      <c r="FA40" s="589"/>
      <c r="FB40" s="589"/>
      <c r="FC40" s="589"/>
      <c r="FD40" s="589"/>
      <c r="FE40" s="589"/>
      <c r="FF40" s="589"/>
      <c r="FG40" s="589"/>
      <c r="FH40" s="589"/>
      <c r="FI40" s="577"/>
      <c r="FJ40" s="276">
        <f t="shared" si="98"/>
        <v>1.3261262084499184</v>
      </c>
      <c r="FK40" s="256">
        <f t="shared" si="99"/>
        <v>0.39913996776066835</v>
      </c>
      <c r="FL40" s="256">
        <f t="shared" si="100"/>
        <v>0.52930997208727781</v>
      </c>
      <c r="FM40" s="483">
        <f t="shared" si="101"/>
        <v>33.03908333333333</v>
      </c>
      <c r="FN40" s="483">
        <f t="shared" si="102"/>
        <v>49</v>
      </c>
      <c r="FO40" s="483">
        <f t="shared" si="103"/>
        <v>84</v>
      </c>
      <c r="FP40" s="483">
        <f t="shared" si="104"/>
        <v>40.602739726027401</v>
      </c>
      <c r="FQ40" s="483">
        <f t="shared" si="181"/>
        <v>7000</v>
      </c>
      <c r="FR40" s="483">
        <f t="shared" si="105"/>
        <v>7.1815816666666672</v>
      </c>
      <c r="FS40" s="483">
        <f t="shared" si="106"/>
        <v>132.13986111111109</v>
      </c>
      <c r="FT40" s="484">
        <f t="shared" si="107"/>
        <v>70</v>
      </c>
      <c r="FU40" s="427">
        <f t="shared" si="108"/>
        <v>81161.438356164377</v>
      </c>
      <c r="FV40" s="276">
        <f t="shared" si="109"/>
        <v>2.2116944178427316</v>
      </c>
      <c r="FW40" s="256">
        <f t="shared" si="110"/>
        <v>1.0440201400331028</v>
      </c>
      <c r="FX40" s="256">
        <f t="shared" si="111"/>
        <v>2.3090535158266006</v>
      </c>
      <c r="FY40" s="483">
        <f t="shared" si="112"/>
        <v>82.59770833333333</v>
      </c>
      <c r="FZ40" s="483">
        <f t="shared" si="113"/>
        <v>59</v>
      </c>
      <c r="GA40" s="483">
        <f t="shared" si="114"/>
        <v>84</v>
      </c>
      <c r="GB40" s="483">
        <f t="shared" si="115"/>
        <v>40.602739726027401</v>
      </c>
      <c r="GC40" s="483">
        <f t="shared" si="116"/>
        <v>3500</v>
      </c>
      <c r="GD40" s="483">
        <f t="shared" si="117"/>
        <v>0.93906563333333537</v>
      </c>
      <c r="GE40" s="483">
        <f t="shared" si="118"/>
        <v>82.59770833333333</v>
      </c>
      <c r="GF40" s="484">
        <f t="shared" si="119"/>
        <v>49</v>
      </c>
      <c r="GG40" s="493">
        <f t="shared" si="120"/>
        <v>35</v>
      </c>
      <c r="GH40" s="493">
        <f t="shared" si="121"/>
        <v>84</v>
      </c>
      <c r="GI40" s="427">
        <f t="shared" si="122"/>
        <v>84461.438356164377</v>
      </c>
      <c r="GJ40" s="185">
        <f t="shared" si="123"/>
        <v>1.075948563584511</v>
      </c>
      <c r="GK40" s="256">
        <f t="shared" si="182"/>
        <v>2.1311067272334778</v>
      </c>
      <c r="GL40" s="256">
        <f t="shared" si="124"/>
        <v>2.2929612220121487</v>
      </c>
      <c r="GM40" s="256">
        <f t="shared" si="125"/>
        <v>165.19541666666666</v>
      </c>
      <c r="GN40" s="256">
        <f t="shared" si="126"/>
        <v>84</v>
      </c>
      <c r="GO40" s="256">
        <f t="shared" si="127"/>
        <v>40.602739726027401</v>
      </c>
      <c r="GP40" s="256">
        <f t="shared" si="183"/>
        <v>165.19541666666666</v>
      </c>
      <c r="GQ40" s="256">
        <f t="shared" si="128"/>
        <v>6.5208000000000004</v>
      </c>
      <c r="GR40" s="427">
        <f t="shared" si="129"/>
        <v>74456.438356164377</v>
      </c>
      <c r="GS40" s="185">
        <f t="shared" si="130"/>
        <v>1.075948563584511</v>
      </c>
      <c r="GT40" s="256">
        <f t="shared" si="184"/>
        <v>1.8594876663946176</v>
      </c>
      <c r="GU40" s="256">
        <f t="shared" si="131"/>
        <v>2.0007130836604032</v>
      </c>
      <c r="GV40" s="256">
        <f t="shared" si="132"/>
        <v>165.19541666666666</v>
      </c>
      <c r="GW40" s="256">
        <f t="shared" si="133"/>
        <v>84</v>
      </c>
      <c r="GX40" s="256">
        <f t="shared" si="134"/>
        <v>40.602739726027401</v>
      </c>
      <c r="GY40" s="256">
        <f t="shared" si="135"/>
        <v>165.19541666666666</v>
      </c>
      <c r="GZ40" s="256">
        <f t="shared" si="136"/>
        <v>6.5208000000000004</v>
      </c>
      <c r="HA40" s="427">
        <f t="shared" si="137"/>
        <v>85332.438356164377</v>
      </c>
      <c r="HB40" s="185">
        <f t="shared" si="138"/>
        <v>1.075948563584511</v>
      </c>
      <c r="HC40" s="256">
        <f t="shared" si="185"/>
        <v>0.2972885597000256</v>
      </c>
      <c r="HD40" s="256">
        <f t="shared" si="139"/>
        <v>0.31986719877935066</v>
      </c>
      <c r="HE40" s="256">
        <f t="shared" si="140"/>
        <v>165.19541666666666</v>
      </c>
      <c r="HF40" s="256">
        <f t="shared" si="141"/>
        <v>84</v>
      </c>
      <c r="HG40" s="256">
        <f t="shared" si="142"/>
        <v>40.602739726027401</v>
      </c>
      <c r="HH40" s="256">
        <f t="shared" si="143"/>
        <v>165.19541666666666</v>
      </c>
      <c r="HI40" s="256">
        <f t="shared" si="144"/>
        <v>6.5208000000000004</v>
      </c>
      <c r="HJ40" s="427">
        <f t="shared" si="145"/>
        <v>533739.39726027404</v>
      </c>
      <c r="HK40" s="185">
        <f t="shared" si="146"/>
        <v>1.075948563584511</v>
      </c>
      <c r="HL40" s="256">
        <f t="shared" si="186"/>
        <v>1.949319615069615</v>
      </c>
      <c r="HM40" s="256">
        <f t="shared" si="147"/>
        <v>2.0973676398012642</v>
      </c>
      <c r="HN40" s="256">
        <f t="shared" si="148"/>
        <v>165.19541666666666</v>
      </c>
      <c r="HO40" s="256">
        <f t="shared" si="149"/>
        <v>84</v>
      </c>
      <c r="HP40" s="256">
        <f t="shared" si="150"/>
        <v>40.602739726027401</v>
      </c>
      <c r="HQ40" s="256">
        <f t="shared" si="151"/>
        <v>165.19541666666666</v>
      </c>
      <c r="HR40" s="256">
        <f t="shared" si="152"/>
        <v>6.5208000000000004</v>
      </c>
      <c r="HS40" s="466">
        <f t="shared" si="153"/>
        <v>81400</v>
      </c>
    </row>
    <row r="41" spans="1:227" s="72" customFormat="1" hidden="1" outlineLevel="2" x14ac:dyDescent="0.3">
      <c r="B41" s="40" t="s">
        <v>231</v>
      </c>
      <c r="C41" s="40" t="s">
        <v>232</v>
      </c>
      <c r="D41" s="117">
        <v>2000</v>
      </c>
      <c r="E41" s="118">
        <v>18.72</v>
      </c>
      <c r="F41" s="125">
        <f t="shared" si="0"/>
        <v>329.15999999999997</v>
      </c>
      <c r="G41" s="125">
        <f t="shared" si="1"/>
        <v>44.028600000000004</v>
      </c>
      <c r="H41" s="168">
        <f t="shared" si="188"/>
        <v>168</v>
      </c>
      <c r="I41" s="528">
        <f t="shared" si="195"/>
        <v>168</v>
      </c>
      <c r="J41" s="373">
        <f t="shared" si="155"/>
        <v>91.38356164383562</v>
      </c>
      <c r="K41" s="114">
        <v>0.2</v>
      </c>
      <c r="L41" s="168">
        <f t="shared" si="156"/>
        <v>1959.285714285714</v>
      </c>
      <c r="M41" s="373">
        <f t="shared" si="157"/>
        <v>481.8</v>
      </c>
      <c r="N41" s="373">
        <f t="shared" si="158"/>
        <v>391.85714285714283</v>
      </c>
      <c r="O41" s="121">
        <v>66.709999999999994</v>
      </c>
      <c r="P41" s="116">
        <v>0.11</v>
      </c>
      <c r="Q41" s="395">
        <f t="shared" si="3"/>
        <v>0.86623951877506389</v>
      </c>
      <c r="S41" s="189">
        <f t="shared" si="4"/>
        <v>1.0853673929621139</v>
      </c>
      <c r="T41" s="168">
        <f t="shared" si="5"/>
        <v>14.676200000000001</v>
      </c>
      <c r="U41" s="382">
        <f t="shared" si="6"/>
        <v>329.15999999999997</v>
      </c>
      <c r="V41" s="427">
        <f t="shared" si="159"/>
        <v>35521.369863013701</v>
      </c>
      <c r="W41" s="132"/>
      <c r="X41" s="255"/>
      <c r="Y41" s="255"/>
      <c r="Z41" s="255"/>
      <c r="AA41" s="111"/>
      <c r="AB41" s="111"/>
      <c r="AC41" s="111"/>
      <c r="AD41" s="111"/>
      <c r="AE41" s="111"/>
      <c r="AF41" s="111"/>
      <c r="AG41" s="111"/>
      <c r="AH41" s="460"/>
      <c r="AI41" s="262">
        <f t="shared" si="7"/>
        <v>2.5983445296873335</v>
      </c>
      <c r="AJ41" s="256">
        <f t="shared" si="160"/>
        <v>1.1235166886934342</v>
      </c>
      <c r="AK41" s="256">
        <f t="shared" si="8"/>
        <v>2.9192834420790117</v>
      </c>
      <c r="AL41" s="170">
        <f t="shared" si="9"/>
        <v>275.2329931972788</v>
      </c>
      <c r="AM41" s="170">
        <f t="shared" si="10"/>
        <v>44.028600000000004</v>
      </c>
      <c r="AN41" s="170">
        <f t="shared" si="11"/>
        <v>162.39614489795909</v>
      </c>
      <c r="AO41" s="170">
        <f t="shared" si="161"/>
        <v>83</v>
      </c>
      <c r="AP41" s="170">
        <f t="shared" si="162"/>
        <v>119</v>
      </c>
      <c r="AQ41" s="170">
        <f t="shared" si="12"/>
        <v>0</v>
      </c>
      <c r="AR41" s="256">
        <f t="shared" si="13"/>
        <v>89.698519272108811</v>
      </c>
      <c r="AS41" s="256">
        <f t="shared" si="14"/>
        <v>53.927006802721166</v>
      </c>
      <c r="AT41" s="428">
        <f t="shared" si="15"/>
        <v>178200</v>
      </c>
      <c r="AU41" s="112"/>
      <c r="AV41" s="256"/>
      <c r="AW41" s="256"/>
      <c r="AX41" s="120"/>
      <c r="AY41" s="120"/>
      <c r="AZ41" s="120"/>
      <c r="BA41" s="120"/>
      <c r="BB41" s="256"/>
      <c r="BC41" s="256"/>
      <c r="BD41" s="256"/>
      <c r="BE41" s="257"/>
      <c r="BF41" s="146">
        <f t="shared" si="16"/>
        <v>1.3556149285325059</v>
      </c>
      <c r="BG41" s="256">
        <f t="shared" si="17"/>
        <v>1.4008617578524589</v>
      </c>
      <c r="BH41" s="256">
        <f t="shared" si="18"/>
        <v>1.8990291117550817</v>
      </c>
      <c r="BI41" s="120">
        <f t="shared" si="19"/>
        <v>73.197547500000013</v>
      </c>
      <c r="BJ41" s="120">
        <f t="shared" si="20"/>
        <v>44.028600000000004</v>
      </c>
      <c r="BK41" s="256">
        <v>0</v>
      </c>
      <c r="BL41" s="170">
        <f t="shared" si="21"/>
        <v>37.359302406124691</v>
      </c>
      <c r="BM41" s="170">
        <f t="shared" si="163"/>
        <v>130.6406975938753</v>
      </c>
      <c r="BN41" s="170">
        <f t="shared" si="22"/>
        <v>0</v>
      </c>
      <c r="BO41" s="170">
        <f t="shared" si="23"/>
        <v>19.328555400000006</v>
      </c>
      <c r="BP41" s="170">
        <f t="shared" si="24"/>
        <v>255.96245249999996</v>
      </c>
      <c r="BQ41" s="390">
        <f t="shared" si="25"/>
        <v>29613.633763215461</v>
      </c>
      <c r="BR41" s="428">
        <f t="shared" si="164"/>
        <v>48930.732612103544</v>
      </c>
      <c r="BS41" s="147">
        <f t="shared" si="26"/>
        <v>4.0685808376155581</v>
      </c>
      <c r="BT41" s="256">
        <f t="shared" si="27"/>
        <v>1.4769874100546321</v>
      </c>
      <c r="BU41" s="256">
        <f t="shared" si="28"/>
        <v>6.0092426739477087</v>
      </c>
      <c r="BV41" s="170">
        <f t="shared" si="29"/>
        <v>329.15999999999997</v>
      </c>
      <c r="BW41" s="170">
        <f t="shared" si="30"/>
        <v>44.028600000000004</v>
      </c>
      <c r="BX41" s="170">
        <f t="shared" si="31"/>
        <v>219.29939999999996</v>
      </c>
      <c r="BY41" s="170">
        <f t="shared" si="165"/>
        <v>1305.3535714285711</v>
      </c>
      <c r="BZ41" s="256">
        <f t="shared" si="32"/>
        <v>91.724513999999985</v>
      </c>
      <c r="CA41" s="256">
        <v>0</v>
      </c>
      <c r="CB41" s="466">
        <f t="shared" si="33"/>
        <v>170693.18552327718</v>
      </c>
      <c r="CC41" s="146">
        <f t="shared" si="34"/>
        <v>1.3546544188335747</v>
      </c>
      <c r="CD41" s="256">
        <f t="shared" si="35"/>
        <v>1.6835203877325984</v>
      </c>
      <c r="CE41" s="256">
        <f t="shared" si="166"/>
        <v>2.2805883324383776</v>
      </c>
      <c r="CF41" s="120">
        <f t="shared" si="36"/>
        <v>78.077384000000009</v>
      </c>
      <c r="CG41" s="120">
        <f t="shared" si="37"/>
        <v>44.028600000000004</v>
      </c>
      <c r="CH41" s="256">
        <v>0</v>
      </c>
      <c r="CI41" s="170">
        <f t="shared" si="167"/>
        <v>39.849922566533003</v>
      </c>
      <c r="CJ41" s="170">
        <f t="shared" si="168"/>
        <v>128.150077433467</v>
      </c>
      <c r="CK41" s="170">
        <f t="shared" si="38"/>
        <v>0</v>
      </c>
      <c r="CL41" s="256">
        <f t="shared" si="39"/>
        <v>24.403585360000005</v>
      </c>
      <c r="CM41" s="256">
        <f t="shared" si="40"/>
        <v>251.08261599999997</v>
      </c>
      <c r="CN41" s="390">
        <f t="shared" si="169"/>
        <v>20921.209347429827</v>
      </c>
      <c r="CO41" s="428">
        <f t="shared" si="170"/>
        <v>40599.448119577108</v>
      </c>
      <c r="CP41" s="147">
        <f t="shared" si="41"/>
        <v>3.4760613055110272</v>
      </c>
      <c r="CQ41" s="256">
        <f t="shared" si="42"/>
        <v>1.6231135667098064</v>
      </c>
      <c r="CR41" s="256">
        <f t="shared" si="43"/>
        <v>5.6420422636899499</v>
      </c>
      <c r="CS41" s="120">
        <f t="shared" si="44"/>
        <v>329.15999999999997</v>
      </c>
      <c r="CT41" s="120">
        <f t="shared" si="45"/>
        <v>44.028600000000004</v>
      </c>
      <c r="CU41" s="256">
        <f t="shared" si="46"/>
        <v>202.84139999999996</v>
      </c>
      <c r="CV41" s="170">
        <f t="shared" si="171"/>
        <v>1207.3892857142855</v>
      </c>
      <c r="CW41" s="256">
        <f t="shared" si="47"/>
        <v>107.35961399999999</v>
      </c>
      <c r="CX41" s="256">
        <v>0</v>
      </c>
      <c r="CY41" s="466">
        <f t="shared" si="48"/>
        <v>145693.18552327718</v>
      </c>
      <c r="CZ41" s="147">
        <f t="shared" si="49"/>
        <v>4.0685808376155581</v>
      </c>
      <c r="DA41" s="256">
        <f t="shared" si="50"/>
        <v>1.6510997863854704</v>
      </c>
      <c r="DB41" s="256">
        <f t="shared" si="51"/>
        <v>6.7176329518790663</v>
      </c>
      <c r="DC41" s="120">
        <f t="shared" si="52"/>
        <v>329.15999999999997</v>
      </c>
      <c r="DD41" s="120">
        <f t="shared" si="53"/>
        <v>44.028600000000004</v>
      </c>
      <c r="DE41" s="256">
        <f t="shared" si="54"/>
        <v>219.29939999999996</v>
      </c>
      <c r="DF41" s="170">
        <f t="shared" si="172"/>
        <v>1305.3535714285711</v>
      </c>
      <c r="DG41" s="256">
        <f t="shared" si="55"/>
        <v>91.724513999999985</v>
      </c>
      <c r="DH41" s="256">
        <v>0</v>
      </c>
      <c r="DI41" s="466">
        <f t="shared" si="173"/>
        <v>152693.18552327718</v>
      </c>
      <c r="DJ41" s="147">
        <f t="shared" si="56"/>
        <v>3.4760613055110272</v>
      </c>
      <c r="DK41" s="256">
        <f t="shared" si="174"/>
        <v>1.6807963023971462</v>
      </c>
      <c r="DL41" s="256">
        <f t="shared" si="57"/>
        <v>5.8425509892087311</v>
      </c>
      <c r="DM41" s="120">
        <f t="shared" si="58"/>
        <v>329.15999999999997</v>
      </c>
      <c r="DN41" s="120">
        <f t="shared" si="59"/>
        <v>44.028600000000004</v>
      </c>
      <c r="DO41" s="256">
        <f t="shared" si="60"/>
        <v>202.84139999999996</v>
      </c>
      <c r="DP41" s="170">
        <f t="shared" si="175"/>
        <v>1207.3892857142855</v>
      </c>
      <c r="DQ41" s="256">
        <f t="shared" si="61"/>
        <v>107.35961399999999</v>
      </c>
      <c r="DR41" s="256">
        <v>0</v>
      </c>
      <c r="DS41" s="427">
        <f t="shared" si="62"/>
        <v>140693.18552327718</v>
      </c>
      <c r="DT41" s="176">
        <f t="shared" si="63"/>
        <v>7.0562253123836447</v>
      </c>
      <c r="DU41" s="256">
        <f t="shared" si="64"/>
        <v>1.0788575578620019</v>
      </c>
      <c r="DV41" s="256">
        <f t="shared" si="65"/>
        <v>7.6126620082422605</v>
      </c>
      <c r="DW41" s="120">
        <f t="shared" si="66"/>
        <v>329.15999999999997</v>
      </c>
      <c r="DX41" s="120">
        <f t="shared" si="67"/>
        <v>44.028600000000004</v>
      </c>
      <c r="DY41" s="256">
        <f t="shared" si="68"/>
        <v>252.21539999999996</v>
      </c>
      <c r="DZ41" s="256">
        <f t="shared" si="176"/>
        <v>169</v>
      </c>
      <c r="EA41" s="256">
        <f t="shared" si="177"/>
        <v>242</v>
      </c>
      <c r="EB41" s="170">
        <f t="shared" si="178"/>
        <v>1501.2821428571426</v>
      </c>
      <c r="EC41" s="256">
        <f t="shared" si="69"/>
        <v>52.887851999999995</v>
      </c>
      <c r="ED41" s="256">
        <v>0</v>
      </c>
      <c r="EE41" s="427">
        <f t="shared" si="187"/>
        <v>269681.89255361876</v>
      </c>
      <c r="EF41" s="275">
        <f t="shared" si="70"/>
        <v>1.3228070312247999</v>
      </c>
      <c r="EG41" s="256">
        <f t="shared" si="71"/>
        <v>1.4375851550260204</v>
      </c>
      <c r="EH41" s="256">
        <f t="shared" si="72"/>
        <v>1.9016477510528138</v>
      </c>
      <c r="EI41" s="473">
        <f t="shared" si="73"/>
        <v>82.289999999999992</v>
      </c>
      <c r="EJ41" s="473">
        <f t="shared" si="74"/>
        <v>42</v>
      </c>
      <c r="EK41" s="473">
        <f t="shared" si="75"/>
        <v>168</v>
      </c>
      <c r="EL41" s="473">
        <f t="shared" si="76"/>
        <v>49.38356164383562</v>
      </c>
      <c r="EM41" s="473">
        <f t="shared" si="77"/>
        <v>35.248699999999999</v>
      </c>
      <c r="EN41" s="473">
        <f t="shared" si="78"/>
        <v>246.86999999999998</v>
      </c>
      <c r="EO41" s="427">
        <f t="shared" si="79"/>
        <v>42931.369863013701</v>
      </c>
      <c r="EP41" s="261">
        <f t="shared" si="80"/>
        <v>1.3228070312247999</v>
      </c>
      <c r="EQ41" s="256">
        <f t="shared" si="81"/>
        <v>1.0157587228439759</v>
      </c>
      <c r="ER41" s="256">
        <f t="shared" si="82"/>
        <v>1.3436527806059342</v>
      </c>
      <c r="ES41" s="473">
        <f t="shared" si="83"/>
        <v>329.15999999999997</v>
      </c>
      <c r="ET41" s="473">
        <f t="shared" si="84"/>
        <v>42</v>
      </c>
      <c r="EU41" s="473">
        <f t="shared" si="85"/>
        <v>168</v>
      </c>
      <c r="EV41" s="473">
        <f t="shared" si="86"/>
        <v>49.38356164383562</v>
      </c>
      <c r="EW41" s="473">
        <f t="shared" si="87"/>
        <v>35.248699999999999</v>
      </c>
      <c r="EX41" s="473">
        <f t="shared" si="88"/>
        <v>246.86999999999998</v>
      </c>
      <c r="EY41" s="572">
        <f t="shared" si="179"/>
        <v>60760</v>
      </c>
      <c r="EZ41" s="589"/>
      <c r="FA41" s="589"/>
      <c r="FB41" s="589"/>
      <c r="FC41" s="589"/>
      <c r="FD41" s="589"/>
      <c r="FE41" s="589"/>
      <c r="FF41" s="589"/>
      <c r="FG41" s="589"/>
      <c r="FH41" s="589"/>
      <c r="FI41" s="577"/>
      <c r="FJ41" s="276">
        <f t="shared" si="98"/>
        <v>1.335134072973881</v>
      </c>
      <c r="FK41" s="256">
        <f t="shared" si="99"/>
        <v>0.43132423610752618</v>
      </c>
      <c r="FL41" s="256">
        <f t="shared" si="100"/>
        <v>0.57587568412658929</v>
      </c>
      <c r="FM41" s="483">
        <f t="shared" si="101"/>
        <v>65.831999999999994</v>
      </c>
      <c r="FN41" s="483">
        <f t="shared" si="102"/>
        <v>97</v>
      </c>
      <c r="FO41" s="483">
        <f t="shared" si="103"/>
        <v>168</v>
      </c>
      <c r="FP41" s="483">
        <f t="shared" si="104"/>
        <v>91.38356164383562</v>
      </c>
      <c r="FQ41" s="483">
        <f t="shared" si="181"/>
        <v>13900</v>
      </c>
      <c r="FR41" s="483">
        <f t="shared" si="105"/>
        <v>15.992840000000001</v>
      </c>
      <c r="FS41" s="483">
        <f t="shared" si="106"/>
        <v>263.52111111111105</v>
      </c>
      <c r="FT41" s="484">
        <f t="shared" si="107"/>
        <v>139</v>
      </c>
      <c r="FU41" s="427">
        <f t="shared" si="108"/>
        <v>149127.36986301371</v>
      </c>
      <c r="FV41" s="276">
        <f t="shared" si="109"/>
        <v>2.2180925555896174</v>
      </c>
      <c r="FW41" s="256">
        <f t="shared" si="110"/>
        <v>1.1260637763540156</v>
      </c>
      <c r="FX41" s="256">
        <f t="shared" si="111"/>
        <v>2.4977136794499737</v>
      </c>
      <c r="FY41" s="483">
        <f t="shared" si="112"/>
        <v>164.57999999999998</v>
      </c>
      <c r="FZ41" s="483">
        <f t="shared" si="113"/>
        <v>117</v>
      </c>
      <c r="GA41" s="483">
        <f t="shared" si="114"/>
        <v>168</v>
      </c>
      <c r="GB41" s="483">
        <f t="shared" si="115"/>
        <v>91.38356164383562</v>
      </c>
      <c r="GC41" s="483">
        <f t="shared" si="116"/>
        <v>7000</v>
      </c>
      <c r="GD41" s="483">
        <f t="shared" si="117"/>
        <v>3.6675327999999894</v>
      </c>
      <c r="GE41" s="483">
        <f t="shared" si="118"/>
        <v>164.57999999999998</v>
      </c>
      <c r="GF41" s="484">
        <f t="shared" si="119"/>
        <v>97</v>
      </c>
      <c r="GG41" s="493">
        <f t="shared" si="120"/>
        <v>70</v>
      </c>
      <c r="GH41" s="493">
        <f t="shared" si="121"/>
        <v>167</v>
      </c>
      <c r="GI41" s="427">
        <f t="shared" si="122"/>
        <v>155931.36986301371</v>
      </c>
      <c r="GJ41" s="185">
        <f t="shared" si="123"/>
        <v>1.0853673929621139</v>
      </c>
      <c r="GK41" s="256">
        <f t="shared" si="182"/>
        <v>2.2376599879916408</v>
      </c>
      <c r="GL41" s="256">
        <f t="shared" si="124"/>
        <v>2.4286831875021222</v>
      </c>
      <c r="GM41" s="256">
        <f t="shared" si="125"/>
        <v>329.15999999999997</v>
      </c>
      <c r="GN41" s="256">
        <f t="shared" si="126"/>
        <v>168</v>
      </c>
      <c r="GO41" s="256">
        <f t="shared" si="127"/>
        <v>91.38356164383562</v>
      </c>
      <c r="GP41" s="256">
        <f t="shared" si="183"/>
        <v>329.15999999999997</v>
      </c>
      <c r="GQ41" s="256">
        <f t="shared" si="128"/>
        <v>14.676200000000001</v>
      </c>
      <c r="GR41" s="427">
        <f t="shared" si="129"/>
        <v>140541.36986301371</v>
      </c>
      <c r="GS41" s="185">
        <f t="shared" si="130"/>
        <v>1.0853673929621139</v>
      </c>
      <c r="GT41" s="256">
        <f t="shared" si="184"/>
        <v>2.6428682569628603</v>
      </c>
      <c r="GU41" s="256">
        <f t="shared" si="131"/>
        <v>2.868483030002106</v>
      </c>
      <c r="GV41" s="256">
        <f t="shared" si="132"/>
        <v>329.15999999999997</v>
      </c>
      <c r="GW41" s="256">
        <f t="shared" si="133"/>
        <v>168</v>
      </c>
      <c r="GX41" s="256">
        <f t="shared" si="134"/>
        <v>91.38356164383562</v>
      </c>
      <c r="GY41" s="256">
        <f t="shared" si="135"/>
        <v>329.15999999999997</v>
      </c>
      <c r="GZ41" s="256">
        <f t="shared" si="136"/>
        <v>14.676200000000001</v>
      </c>
      <c r="HA41" s="427">
        <f t="shared" si="137"/>
        <v>118993.36986301371</v>
      </c>
      <c r="HB41" s="185">
        <f t="shared" si="138"/>
        <v>1.0853673929621139</v>
      </c>
      <c r="HC41" s="256">
        <f t="shared" si="185"/>
        <v>0.29415762120248873</v>
      </c>
      <c r="HD41" s="256">
        <f t="shared" si="139"/>
        <v>0.31926909044448226</v>
      </c>
      <c r="HE41" s="256">
        <f t="shared" si="140"/>
        <v>329.15999999999997</v>
      </c>
      <c r="HF41" s="256">
        <f t="shared" si="141"/>
        <v>168</v>
      </c>
      <c r="HG41" s="256">
        <f t="shared" si="142"/>
        <v>91.38356164383562</v>
      </c>
      <c r="HH41" s="256">
        <f t="shared" si="143"/>
        <v>329.15999999999997</v>
      </c>
      <c r="HI41" s="256">
        <f t="shared" si="144"/>
        <v>14.676200000000001</v>
      </c>
      <c r="HJ41" s="427">
        <f t="shared" si="145"/>
        <v>1069099.6164383562</v>
      </c>
      <c r="HK41" s="185">
        <f t="shared" si="146"/>
        <v>1.0853673929621139</v>
      </c>
      <c r="HL41" s="256">
        <f t="shared" si="186"/>
        <v>2.0581400523560212</v>
      </c>
      <c r="HM41" s="256">
        <f t="shared" si="147"/>
        <v>2.2338381029765633</v>
      </c>
      <c r="HN41" s="256">
        <f t="shared" si="148"/>
        <v>329.15999999999997</v>
      </c>
      <c r="HO41" s="256">
        <f t="shared" si="149"/>
        <v>168</v>
      </c>
      <c r="HP41" s="256">
        <f t="shared" si="150"/>
        <v>91.38356164383562</v>
      </c>
      <c r="HQ41" s="256">
        <f t="shared" si="151"/>
        <v>329.15999999999997</v>
      </c>
      <c r="HR41" s="256">
        <f t="shared" si="152"/>
        <v>14.676200000000001</v>
      </c>
      <c r="HS41" s="466">
        <f t="shared" si="153"/>
        <v>152800</v>
      </c>
    </row>
    <row r="42" spans="1:227" s="72" customFormat="1" hidden="1" outlineLevel="2" x14ac:dyDescent="0.3">
      <c r="B42" s="40" t="s">
        <v>231</v>
      </c>
      <c r="C42" s="40" t="s">
        <v>232</v>
      </c>
      <c r="D42" s="117">
        <v>5000</v>
      </c>
      <c r="E42" s="118">
        <v>21.9</v>
      </c>
      <c r="F42" s="125">
        <f t="shared" si="0"/>
        <v>962.68749999999989</v>
      </c>
      <c r="G42" s="125">
        <f t="shared" si="1"/>
        <v>134.87100000000001</v>
      </c>
      <c r="H42" s="168">
        <f t="shared" si="188"/>
        <v>420</v>
      </c>
      <c r="I42" s="528">
        <f t="shared" si="195"/>
        <v>420</v>
      </c>
      <c r="J42" s="373">
        <f t="shared" si="155"/>
        <v>279.93150684931504</v>
      </c>
      <c r="K42" s="114">
        <v>0.2</v>
      </c>
      <c r="L42" s="168">
        <f t="shared" si="156"/>
        <v>2292.113095238095</v>
      </c>
      <c r="M42" s="373">
        <f t="shared" si="157"/>
        <v>481.8</v>
      </c>
      <c r="N42" s="373">
        <f t="shared" si="158"/>
        <v>458.42261904761904</v>
      </c>
      <c r="O42" s="121">
        <v>81.739999999999995</v>
      </c>
      <c r="P42" s="116">
        <v>0.11</v>
      </c>
      <c r="Q42" s="395">
        <f t="shared" si="3"/>
        <v>0.85990157761475039</v>
      </c>
      <c r="S42" s="189">
        <f t="shared" si="4"/>
        <v>1.0892318669927736</v>
      </c>
      <c r="T42" s="168">
        <f t="shared" si="5"/>
        <v>44.957000000000001</v>
      </c>
      <c r="U42" s="382">
        <f t="shared" si="6"/>
        <v>962.68749999999989</v>
      </c>
      <c r="V42" s="427">
        <f t="shared" si="159"/>
        <v>78289.04109589041</v>
      </c>
      <c r="W42" s="132"/>
      <c r="X42" s="255"/>
      <c r="Y42" s="255"/>
      <c r="Z42" s="255"/>
      <c r="AA42" s="111"/>
      <c r="AB42" s="111"/>
      <c r="AC42" s="111"/>
      <c r="AD42" s="111"/>
      <c r="AE42" s="111"/>
      <c r="AF42" s="111"/>
      <c r="AG42" s="111"/>
      <c r="AH42" s="460"/>
      <c r="AI42" s="262">
        <f t="shared" si="7"/>
        <v>1.5912394715126583</v>
      </c>
      <c r="AJ42" s="256">
        <f t="shared" si="160"/>
        <v>1.6505390691851332</v>
      </c>
      <c r="AK42" s="256">
        <f t="shared" si="8"/>
        <v>2.6264029161611462</v>
      </c>
      <c r="AL42" s="170">
        <f t="shared" si="9"/>
        <v>403.84849773242627</v>
      </c>
      <c r="AM42" s="170">
        <f t="shared" si="10"/>
        <v>134.87100000000001</v>
      </c>
      <c r="AN42" s="170">
        <f t="shared" si="11"/>
        <v>168.01537329931969</v>
      </c>
      <c r="AO42" s="170">
        <f t="shared" si="161"/>
        <v>86</v>
      </c>
      <c r="AP42" s="170">
        <f t="shared" si="162"/>
        <v>123</v>
      </c>
      <c r="AQ42" s="170">
        <f t="shared" si="12"/>
        <v>0</v>
      </c>
      <c r="AR42" s="256">
        <f t="shared" si="13"/>
        <v>130.91167300736959</v>
      </c>
      <c r="AS42" s="256">
        <f t="shared" si="14"/>
        <v>558.83900226757362</v>
      </c>
      <c r="AT42" s="428">
        <f t="shared" si="15"/>
        <v>192600</v>
      </c>
      <c r="AU42" s="112"/>
      <c r="AV42" s="256"/>
      <c r="AW42" s="256"/>
      <c r="AX42" s="120"/>
      <c r="AY42" s="120"/>
      <c r="AZ42" s="120"/>
      <c r="BA42" s="120"/>
      <c r="BB42" s="256"/>
      <c r="BC42" s="256"/>
      <c r="BD42" s="256"/>
      <c r="BE42" s="257"/>
      <c r="BF42" s="146">
        <f t="shared" si="16"/>
        <v>1.3759507114415241</v>
      </c>
      <c r="BG42" s="256">
        <f t="shared" si="17"/>
        <v>2.0577006054280904</v>
      </c>
      <c r="BH42" s="256">
        <f t="shared" si="18"/>
        <v>2.831294611972436</v>
      </c>
      <c r="BI42" s="120">
        <f t="shared" si="19"/>
        <v>224.22303750000003</v>
      </c>
      <c r="BJ42" s="120">
        <f t="shared" si="20"/>
        <v>134.87100000000001</v>
      </c>
      <c r="BK42" s="256">
        <v>0</v>
      </c>
      <c r="BL42" s="170">
        <f t="shared" si="21"/>
        <v>97.823723430500579</v>
      </c>
      <c r="BM42" s="170">
        <f t="shared" si="163"/>
        <v>322.17627656949941</v>
      </c>
      <c r="BN42" s="170">
        <f t="shared" si="22"/>
        <v>0</v>
      </c>
      <c r="BO42" s="170">
        <f t="shared" si="23"/>
        <v>59.208369000000012</v>
      </c>
      <c r="BP42" s="170">
        <f t="shared" si="24"/>
        <v>738.46446249999985</v>
      </c>
      <c r="BQ42" s="390">
        <f t="shared" si="25"/>
        <v>61357.454801012806</v>
      </c>
      <c r="BR42" s="428">
        <f t="shared" si="164"/>
        <v>102041.8946984354</v>
      </c>
      <c r="BS42" s="147">
        <f t="shared" si="26"/>
        <v>4.0922557432913234</v>
      </c>
      <c r="BT42" s="256">
        <f t="shared" si="27"/>
        <v>2.3965699740178823</v>
      </c>
      <c r="BU42" s="256">
        <f t="shared" si="28"/>
        <v>9.8073772403742172</v>
      </c>
      <c r="BV42" s="170">
        <f t="shared" si="29"/>
        <v>962.68749999999989</v>
      </c>
      <c r="BW42" s="170">
        <f t="shared" si="30"/>
        <v>134.87100000000001</v>
      </c>
      <c r="BX42" s="170">
        <f t="shared" si="31"/>
        <v>635.279</v>
      </c>
      <c r="BY42" s="170">
        <f t="shared" si="165"/>
        <v>1512.5690476190478</v>
      </c>
      <c r="BZ42" s="256">
        <f t="shared" si="32"/>
        <v>268.20378999999997</v>
      </c>
      <c r="CA42" s="256">
        <v>0</v>
      </c>
      <c r="CB42" s="466">
        <f t="shared" si="33"/>
        <v>308541.25605200563</v>
      </c>
      <c r="CC42" s="146">
        <f t="shared" si="34"/>
        <v>1.3749200841954528</v>
      </c>
      <c r="CD42" s="256">
        <f t="shared" si="35"/>
        <v>2.1634469727133117</v>
      </c>
      <c r="CE42" s="256">
        <f t="shared" si="166"/>
        <v>2.9745666938753836</v>
      </c>
      <c r="CF42" s="120">
        <f t="shared" si="36"/>
        <v>239.17124000000004</v>
      </c>
      <c r="CG42" s="120">
        <f t="shared" si="37"/>
        <v>134.87100000000001</v>
      </c>
      <c r="CH42" s="256">
        <v>0</v>
      </c>
      <c r="CI42" s="170">
        <f t="shared" si="167"/>
        <v>104.34530499253395</v>
      </c>
      <c r="CJ42" s="170">
        <f t="shared" si="168"/>
        <v>315.65469500746605</v>
      </c>
      <c r="CK42" s="170">
        <f t="shared" si="38"/>
        <v>0</v>
      </c>
      <c r="CL42" s="256">
        <f t="shared" si="39"/>
        <v>74.754499600000017</v>
      </c>
      <c r="CM42" s="256">
        <f t="shared" si="40"/>
        <v>723.51625999999987</v>
      </c>
      <c r="CN42" s="390">
        <f t="shared" si="169"/>
        <v>55147.777906493866</v>
      </c>
      <c r="CO42" s="428">
        <f t="shared" si="170"/>
        <v>96777.84713041129</v>
      </c>
      <c r="CP42" s="147">
        <f t="shared" si="41"/>
        <v>3.4961725341970267</v>
      </c>
      <c r="CQ42" s="256">
        <f t="shared" si="42"/>
        <v>2.4466035856974648</v>
      </c>
      <c r="CR42" s="256">
        <f t="shared" si="43"/>
        <v>8.5537482583834379</v>
      </c>
      <c r="CS42" s="120">
        <f t="shared" si="44"/>
        <v>962.68749999999989</v>
      </c>
      <c r="CT42" s="120">
        <f t="shared" si="45"/>
        <v>134.87100000000001</v>
      </c>
      <c r="CU42" s="256">
        <f t="shared" si="46"/>
        <v>587.14462499999991</v>
      </c>
      <c r="CV42" s="170">
        <f t="shared" si="171"/>
        <v>1397.9633928571427</v>
      </c>
      <c r="CW42" s="256">
        <f t="shared" si="47"/>
        <v>313.93144624999991</v>
      </c>
      <c r="CX42" s="256">
        <v>0</v>
      </c>
      <c r="CY42" s="466">
        <f t="shared" si="48"/>
        <v>283541.25605200563</v>
      </c>
      <c r="CZ42" s="147">
        <f t="shared" si="49"/>
        <v>4.0922557432913234</v>
      </c>
      <c r="DA42" s="256">
        <f t="shared" si="50"/>
        <v>2.5450454783868737</v>
      </c>
      <c r="DB42" s="256">
        <f t="shared" si="51"/>
        <v>10.414976975866297</v>
      </c>
      <c r="DC42" s="120">
        <f t="shared" si="52"/>
        <v>962.68749999999989</v>
      </c>
      <c r="DD42" s="120">
        <f t="shared" si="53"/>
        <v>134.87100000000001</v>
      </c>
      <c r="DE42" s="256">
        <f t="shared" si="54"/>
        <v>635.279</v>
      </c>
      <c r="DF42" s="170">
        <f t="shared" si="172"/>
        <v>1512.5690476190478</v>
      </c>
      <c r="DG42" s="256">
        <f t="shared" si="55"/>
        <v>268.20378999999997</v>
      </c>
      <c r="DH42" s="256">
        <v>0</v>
      </c>
      <c r="DI42" s="466">
        <f t="shared" si="173"/>
        <v>290541.25605200563</v>
      </c>
      <c r="DJ42" s="147">
        <f t="shared" si="56"/>
        <v>3.4961725341970267</v>
      </c>
      <c r="DK42" s="256">
        <f t="shared" si="174"/>
        <v>2.4905217402354172</v>
      </c>
      <c r="DL42" s="256">
        <f t="shared" si="57"/>
        <v>8.7072937040316472</v>
      </c>
      <c r="DM42" s="120">
        <f t="shared" si="58"/>
        <v>962.68749999999989</v>
      </c>
      <c r="DN42" s="120">
        <f t="shared" si="59"/>
        <v>134.87100000000001</v>
      </c>
      <c r="DO42" s="256">
        <f t="shared" si="60"/>
        <v>587.14462499999991</v>
      </c>
      <c r="DP42" s="170">
        <f t="shared" si="175"/>
        <v>1397.9633928571427</v>
      </c>
      <c r="DQ42" s="256">
        <f t="shared" si="61"/>
        <v>313.93144624999991</v>
      </c>
      <c r="DR42" s="256">
        <v>0</v>
      </c>
      <c r="DS42" s="427">
        <f t="shared" si="62"/>
        <v>278541.25605200563</v>
      </c>
      <c r="DT42" s="176">
        <f t="shared" si="63"/>
        <v>7.0900775244926519</v>
      </c>
      <c r="DU42" s="256">
        <f t="shared" si="64"/>
        <v>1.4605174613481136</v>
      </c>
      <c r="DV42" s="256">
        <f t="shared" si="65"/>
        <v>10.355182026833326</v>
      </c>
      <c r="DW42" s="120">
        <f t="shared" si="66"/>
        <v>962.68749999999989</v>
      </c>
      <c r="DX42" s="120">
        <f t="shared" si="67"/>
        <v>134.87100000000001</v>
      </c>
      <c r="DY42" s="256">
        <f t="shared" si="68"/>
        <v>731.54774999999995</v>
      </c>
      <c r="DZ42" s="256">
        <f t="shared" si="176"/>
        <v>495</v>
      </c>
      <c r="EA42" s="256">
        <f t="shared" si="177"/>
        <v>707</v>
      </c>
      <c r="EB42" s="170">
        <f t="shared" si="178"/>
        <v>1741.7803571428569</v>
      </c>
      <c r="EC42" s="256">
        <f t="shared" si="69"/>
        <v>154.80204499999996</v>
      </c>
      <c r="ED42" s="256">
        <v>0</v>
      </c>
      <c r="EE42" s="427">
        <f t="shared" si="187"/>
        <v>583931.70747359213</v>
      </c>
      <c r="EF42" s="275">
        <f t="shared" si="70"/>
        <v>1.3269310057967398</v>
      </c>
      <c r="EG42" s="256">
        <f t="shared" si="71"/>
        <v>1.9961937562443617</v>
      </c>
      <c r="EH42" s="256">
        <f t="shared" si="72"/>
        <v>2.648811388738503</v>
      </c>
      <c r="EI42" s="473">
        <f t="shared" si="73"/>
        <v>240.67187499999997</v>
      </c>
      <c r="EJ42" s="473">
        <f t="shared" si="74"/>
        <v>105</v>
      </c>
      <c r="EK42" s="473">
        <f t="shared" si="75"/>
        <v>420</v>
      </c>
      <c r="EL42" s="473">
        <f t="shared" si="76"/>
        <v>174.93150684931504</v>
      </c>
      <c r="EM42" s="473">
        <f t="shared" si="77"/>
        <v>105.12496874999999</v>
      </c>
      <c r="EN42" s="473">
        <f t="shared" si="78"/>
        <v>722.01562499999989</v>
      </c>
      <c r="EO42" s="427">
        <f t="shared" si="79"/>
        <v>90424.04109589041</v>
      </c>
      <c r="EP42" s="261">
        <f t="shared" si="80"/>
        <v>1.3269310057967398</v>
      </c>
      <c r="EQ42" s="256">
        <f t="shared" si="81"/>
        <v>1.1883074802501645</v>
      </c>
      <c r="ER42" s="256">
        <f t="shared" si="82"/>
        <v>1.5768020399641405</v>
      </c>
      <c r="ES42" s="473">
        <f t="shared" si="83"/>
        <v>962.68749999999989</v>
      </c>
      <c r="ET42" s="473">
        <f t="shared" si="84"/>
        <v>105</v>
      </c>
      <c r="EU42" s="473">
        <f t="shared" si="85"/>
        <v>420</v>
      </c>
      <c r="EV42" s="473">
        <f t="shared" si="86"/>
        <v>174.93150684931504</v>
      </c>
      <c r="EW42" s="473">
        <f t="shared" si="87"/>
        <v>105.12496874999999</v>
      </c>
      <c r="EX42" s="473">
        <f t="shared" si="88"/>
        <v>722.01562499999989</v>
      </c>
      <c r="EY42" s="572">
        <f t="shared" si="179"/>
        <v>151900</v>
      </c>
      <c r="EZ42" s="589"/>
      <c r="FA42" s="589"/>
      <c r="FB42" s="589"/>
      <c r="FC42" s="589"/>
      <c r="FD42" s="589"/>
      <c r="FE42" s="589"/>
      <c r="FF42" s="589"/>
      <c r="FG42" s="589"/>
      <c r="FH42" s="589"/>
      <c r="FI42" s="577"/>
      <c r="FJ42" s="276">
        <f t="shared" si="98"/>
        <v>1.3404008144561801</v>
      </c>
      <c r="FK42" s="256">
        <f t="shared" si="99"/>
        <v>0.46059847814771604</v>
      </c>
      <c r="FL42" s="256">
        <f t="shared" si="100"/>
        <v>0.61738657524647567</v>
      </c>
      <c r="FM42" s="483">
        <f t="shared" si="101"/>
        <v>192.53749999999999</v>
      </c>
      <c r="FN42" s="483">
        <f t="shared" si="102"/>
        <v>286</v>
      </c>
      <c r="FO42" s="483">
        <f t="shared" si="103"/>
        <v>420</v>
      </c>
      <c r="FP42" s="483">
        <f t="shared" si="104"/>
        <v>279.93150684931504</v>
      </c>
      <c r="FQ42" s="483">
        <f t="shared" si="181"/>
        <v>40800</v>
      </c>
      <c r="FR42" s="483">
        <f t="shared" si="105"/>
        <v>48.807749999999999</v>
      </c>
      <c r="FS42" s="483">
        <f t="shared" si="106"/>
        <v>770.02083333333326</v>
      </c>
      <c r="FT42" s="484">
        <f t="shared" si="107"/>
        <v>408</v>
      </c>
      <c r="FU42" s="427">
        <f t="shared" si="108"/>
        <v>409936.0410958904</v>
      </c>
      <c r="FV42" s="276">
        <f t="shared" si="109"/>
        <v>2.219378962296561</v>
      </c>
      <c r="FW42" s="256">
        <f t="shared" si="110"/>
        <v>1.202607163882174</v>
      </c>
      <c r="FX42" s="256">
        <f t="shared" si="111"/>
        <v>2.6690410394272295</v>
      </c>
      <c r="FY42" s="483">
        <f t="shared" si="112"/>
        <v>481.34375</v>
      </c>
      <c r="FZ42" s="483">
        <f t="shared" si="113"/>
        <v>341</v>
      </c>
      <c r="GA42" s="483">
        <f t="shared" si="114"/>
        <v>420</v>
      </c>
      <c r="GB42" s="483">
        <f t="shared" si="115"/>
        <v>279.93150684931504</v>
      </c>
      <c r="GC42" s="483">
        <f t="shared" si="116"/>
        <v>20400</v>
      </c>
      <c r="GD42" s="483">
        <f t="shared" si="117"/>
        <v>13.19031499999997</v>
      </c>
      <c r="GE42" s="483">
        <f t="shared" si="118"/>
        <v>481.34374999999994</v>
      </c>
      <c r="GF42" s="484">
        <f t="shared" si="119"/>
        <v>283</v>
      </c>
      <c r="GG42" s="493">
        <f t="shared" si="120"/>
        <v>204</v>
      </c>
      <c r="GH42" s="493">
        <f t="shared" si="121"/>
        <v>487</v>
      </c>
      <c r="GI42" s="427">
        <f t="shared" si="122"/>
        <v>426665.0410958904</v>
      </c>
      <c r="GJ42" s="185">
        <f t="shared" si="123"/>
        <v>1.0892318669927736</v>
      </c>
      <c r="GK42" s="256">
        <f t="shared" si="182"/>
        <v>2.6632608427747959</v>
      </c>
      <c r="GL42" s="256">
        <f t="shared" si="124"/>
        <v>2.9009085800643386</v>
      </c>
      <c r="GM42" s="256">
        <f t="shared" si="125"/>
        <v>962.68749999999989</v>
      </c>
      <c r="GN42" s="256">
        <f t="shared" si="126"/>
        <v>420</v>
      </c>
      <c r="GO42" s="256">
        <f t="shared" si="127"/>
        <v>279.93150684931504</v>
      </c>
      <c r="GP42" s="256">
        <f t="shared" si="183"/>
        <v>962.68749999999989</v>
      </c>
      <c r="GQ42" s="256">
        <f t="shared" si="128"/>
        <v>44.957000000000001</v>
      </c>
      <c r="GR42" s="427">
        <f t="shared" si="129"/>
        <v>344589.0410958904</v>
      </c>
      <c r="GS42" s="185">
        <f t="shared" si="130"/>
        <v>1.0892318669927736</v>
      </c>
      <c r="GT42" s="256">
        <f t="shared" si="184"/>
        <v>4.0649085257451851</v>
      </c>
      <c r="GU42" s="256">
        <f t="shared" si="131"/>
        <v>4.4276279026522714</v>
      </c>
      <c r="GV42" s="256">
        <f t="shared" si="132"/>
        <v>962.68749999999989</v>
      </c>
      <c r="GW42" s="256">
        <f t="shared" si="133"/>
        <v>420</v>
      </c>
      <c r="GX42" s="256">
        <f t="shared" si="134"/>
        <v>279.93150684931504</v>
      </c>
      <c r="GY42" s="256">
        <f t="shared" si="135"/>
        <v>962.68749999999989</v>
      </c>
      <c r="GZ42" s="256">
        <f t="shared" si="136"/>
        <v>44.957000000000001</v>
      </c>
      <c r="HA42" s="427">
        <f t="shared" si="137"/>
        <v>225769.0410958904</v>
      </c>
      <c r="HB42" s="185">
        <f t="shared" si="138"/>
        <v>1.0892318669927736</v>
      </c>
      <c r="HC42" s="256">
        <f t="shared" si="185"/>
        <v>0.30215985240000187</v>
      </c>
      <c r="HD42" s="256">
        <f t="shared" si="139"/>
        <v>0.32912214015991498</v>
      </c>
      <c r="HE42" s="256">
        <f t="shared" si="140"/>
        <v>962.68749999999989</v>
      </c>
      <c r="HF42" s="256">
        <f t="shared" si="141"/>
        <v>420</v>
      </c>
      <c r="HG42" s="256">
        <f t="shared" si="142"/>
        <v>279.93150684931504</v>
      </c>
      <c r="HH42" s="256">
        <f t="shared" si="143"/>
        <v>962.68749999999989</v>
      </c>
      <c r="HI42" s="256">
        <f t="shared" si="144"/>
        <v>44.957000000000001</v>
      </c>
      <c r="HJ42" s="427">
        <f t="shared" si="145"/>
        <v>3037235.0684931506</v>
      </c>
      <c r="HK42" s="185">
        <f t="shared" si="146"/>
        <v>1.0892318669927736</v>
      </c>
      <c r="HL42" s="256">
        <f t="shared" si="186"/>
        <v>2.500628065395095</v>
      </c>
      <c r="HM42" s="256">
        <f t="shared" si="147"/>
        <v>2.723763776324827</v>
      </c>
      <c r="HN42" s="256">
        <f t="shared" si="148"/>
        <v>962.68749999999989</v>
      </c>
      <c r="HO42" s="256">
        <f t="shared" si="149"/>
        <v>420</v>
      </c>
      <c r="HP42" s="256">
        <f t="shared" si="150"/>
        <v>279.93150684931504</v>
      </c>
      <c r="HQ42" s="256">
        <f t="shared" si="151"/>
        <v>962.68749999999989</v>
      </c>
      <c r="HR42" s="256">
        <f t="shared" si="152"/>
        <v>44.957000000000001</v>
      </c>
      <c r="HS42" s="466">
        <f t="shared" si="153"/>
        <v>367000</v>
      </c>
    </row>
    <row r="43" spans="1:227" s="72" customFormat="1" hidden="1" outlineLevel="2" x14ac:dyDescent="0.3">
      <c r="B43" s="40" t="s">
        <v>231</v>
      </c>
      <c r="C43" s="40" t="s">
        <v>232</v>
      </c>
      <c r="D43" s="117">
        <v>10000</v>
      </c>
      <c r="E43" s="118">
        <v>21.5</v>
      </c>
      <c r="F43" s="125">
        <f t="shared" si="0"/>
        <v>1890.2083333333333</v>
      </c>
      <c r="G43" s="125">
        <f t="shared" si="1"/>
        <v>247.5</v>
      </c>
      <c r="H43" s="168">
        <f t="shared" si="188"/>
        <v>840</v>
      </c>
      <c r="I43" s="528">
        <f t="shared" si="195"/>
        <v>840</v>
      </c>
      <c r="J43" s="373">
        <f t="shared" si="155"/>
        <v>513.69863013698625</v>
      </c>
      <c r="K43" s="114">
        <v>0.2</v>
      </c>
      <c r="L43" s="168">
        <f t="shared" si="156"/>
        <v>2250.2480158730159</v>
      </c>
      <c r="M43" s="373">
        <f t="shared" si="157"/>
        <v>481.8</v>
      </c>
      <c r="N43" s="373">
        <f t="shared" si="158"/>
        <v>450.04960317460319</v>
      </c>
      <c r="O43" s="121">
        <v>75</v>
      </c>
      <c r="P43" s="116">
        <v>0.11</v>
      </c>
      <c r="Q43" s="395">
        <f t="shared" si="3"/>
        <v>0.86906205224291855</v>
      </c>
      <c r="S43" s="189">
        <f t="shared" si="4"/>
        <v>1.0836413560038018</v>
      </c>
      <c r="T43" s="168">
        <f t="shared" si="5"/>
        <v>82.5</v>
      </c>
      <c r="U43" s="382">
        <f t="shared" si="6"/>
        <v>1890.2083333333333</v>
      </c>
      <c r="V43" s="427">
        <f t="shared" si="159"/>
        <v>136691.78082191781</v>
      </c>
      <c r="W43" s="132"/>
      <c r="X43" s="255"/>
      <c r="Y43" s="255"/>
      <c r="Z43" s="255"/>
      <c r="AA43" s="111"/>
      <c r="AB43" s="111"/>
      <c r="AC43" s="111"/>
      <c r="AD43" s="111"/>
      <c r="AE43" s="111"/>
      <c r="AF43" s="111"/>
      <c r="AG43" s="111"/>
      <c r="AH43" s="460"/>
      <c r="AI43" s="262">
        <f t="shared" si="7"/>
        <v>1.333492106951002</v>
      </c>
      <c r="AJ43" s="256">
        <f t="shared" si="160"/>
        <v>2.0131698239352325</v>
      </c>
      <c r="AK43" s="256">
        <f t="shared" si="8"/>
        <v>2.6845460701695707</v>
      </c>
      <c r="AL43" s="170">
        <f t="shared" si="9"/>
        <v>423.26093631897203</v>
      </c>
      <c r="AM43" s="170">
        <f t="shared" si="10"/>
        <v>247.5</v>
      </c>
      <c r="AN43" s="170">
        <f t="shared" si="11"/>
        <v>69.945702239229036</v>
      </c>
      <c r="AO43" s="170">
        <f t="shared" si="161"/>
        <v>36</v>
      </c>
      <c r="AP43" s="170">
        <f t="shared" si="162"/>
        <v>51</v>
      </c>
      <c r="AQ43" s="170">
        <f t="shared" si="12"/>
        <v>0</v>
      </c>
      <c r="AR43" s="256">
        <f t="shared" si="13"/>
        <v>136.14295664446334</v>
      </c>
      <c r="AS43" s="256">
        <f t="shared" si="14"/>
        <v>1466.9473970143613</v>
      </c>
      <c r="AT43" s="428">
        <f t="shared" si="15"/>
        <v>183600</v>
      </c>
      <c r="AU43" s="112"/>
      <c r="AV43" s="256"/>
      <c r="AW43" s="256"/>
      <c r="AX43" s="120"/>
      <c r="AY43" s="120"/>
      <c r="AZ43" s="120"/>
      <c r="BA43" s="120"/>
      <c r="BB43" s="256"/>
      <c r="BC43" s="256"/>
      <c r="BD43" s="256"/>
      <c r="BE43" s="257"/>
      <c r="BF43" s="146">
        <f t="shared" si="16"/>
        <v>1.3466794724365776</v>
      </c>
      <c r="BG43" s="256">
        <f t="shared" si="17"/>
        <v>1.9928197706045092</v>
      </c>
      <c r="BH43" s="256">
        <f t="shared" si="18"/>
        <v>2.683689477338862</v>
      </c>
      <c r="BI43" s="120">
        <f t="shared" si="19"/>
        <v>411.46875</v>
      </c>
      <c r="BJ43" s="120">
        <f t="shared" si="20"/>
        <v>247.5</v>
      </c>
      <c r="BK43" s="256">
        <v>0</v>
      </c>
      <c r="BL43" s="170">
        <f t="shared" si="21"/>
        <v>182.85484404276426</v>
      </c>
      <c r="BM43" s="170">
        <f t="shared" si="163"/>
        <v>657.14515595723572</v>
      </c>
      <c r="BN43" s="170">
        <f t="shared" si="22"/>
        <v>0</v>
      </c>
      <c r="BO43" s="170">
        <f t="shared" si="23"/>
        <v>108.6525</v>
      </c>
      <c r="BP43" s="170">
        <f t="shared" si="24"/>
        <v>1478.7395833333333</v>
      </c>
      <c r="BQ43" s="390">
        <f t="shared" si="25"/>
        <v>119338.32948277963</v>
      </c>
      <c r="BR43" s="428">
        <f t="shared" si="164"/>
        <v>193352.28186898047</v>
      </c>
      <c r="BS43" s="147">
        <f t="shared" si="26"/>
        <v>4.0580409402980351</v>
      </c>
      <c r="BT43" s="256">
        <f t="shared" si="27"/>
        <v>3.0121898893114087</v>
      </c>
      <c r="BU43" s="256">
        <f t="shared" si="28"/>
        <v>12.223589890777504</v>
      </c>
      <c r="BV43" s="170">
        <f t="shared" si="29"/>
        <v>1890.2083333333333</v>
      </c>
      <c r="BW43" s="170">
        <f t="shared" si="30"/>
        <v>247.5</v>
      </c>
      <c r="BX43" s="170">
        <f t="shared" si="31"/>
        <v>1264.6666666666667</v>
      </c>
      <c r="BY43" s="170">
        <f t="shared" si="165"/>
        <v>1505.5555555555554</v>
      </c>
      <c r="BZ43" s="256">
        <f t="shared" si="32"/>
        <v>526.7833333333333</v>
      </c>
      <c r="CA43" s="256">
        <v>0</v>
      </c>
      <c r="CB43" s="466">
        <f t="shared" si="33"/>
        <v>480024.51808592345</v>
      </c>
      <c r="CC43" s="146">
        <f t="shared" si="34"/>
        <v>1.3457492527491528</v>
      </c>
      <c r="CD43" s="256">
        <f t="shared" si="35"/>
        <v>2.2002073686292629</v>
      </c>
      <c r="CE43" s="256">
        <f t="shared" si="166"/>
        <v>2.9609274222260105</v>
      </c>
      <c r="CF43" s="120">
        <f t="shared" si="36"/>
        <v>438.90000000000003</v>
      </c>
      <c r="CG43" s="120">
        <f t="shared" si="37"/>
        <v>247.5</v>
      </c>
      <c r="CH43" s="256">
        <v>0</v>
      </c>
      <c r="CI43" s="170">
        <f t="shared" si="167"/>
        <v>195.04516697894854</v>
      </c>
      <c r="CJ43" s="170">
        <f t="shared" si="168"/>
        <v>644.9548330210514</v>
      </c>
      <c r="CK43" s="170">
        <f t="shared" si="38"/>
        <v>0</v>
      </c>
      <c r="CL43" s="256">
        <f t="shared" si="39"/>
        <v>137.18100000000001</v>
      </c>
      <c r="CM43" s="256">
        <f t="shared" si="40"/>
        <v>1451.3083333333332</v>
      </c>
      <c r="CN43" s="390">
        <f t="shared" si="169"/>
        <v>98846.990569450398</v>
      </c>
      <c r="CO43" s="428">
        <f t="shared" si="170"/>
        <v>174628.53978139791</v>
      </c>
      <c r="CP43" s="147">
        <f t="shared" si="41"/>
        <v>3.4671075028023899</v>
      </c>
      <c r="CQ43" s="256">
        <f t="shared" si="42"/>
        <v>2.9803671016922726</v>
      </c>
      <c r="CR43" s="256">
        <f t="shared" si="43"/>
        <v>10.333253139382691</v>
      </c>
      <c r="CS43" s="120">
        <f t="shared" si="44"/>
        <v>1890.2083333333333</v>
      </c>
      <c r="CT43" s="120">
        <f t="shared" si="45"/>
        <v>247.5</v>
      </c>
      <c r="CU43" s="256">
        <f t="shared" si="46"/>
        <v>1170.15625</v>
      </c>
      <c r="CV43" s="170">
        <f t="shared" si="171"/>
        <v>1393.0431547619046</v>
      </c>
      <c r="CW43" s="256">
        <f t="shared" si="47"/>
        <v>616.56822916666658</v>
      </c>
      <c r="CX43" s="256">
        <v>0</v>
      </c>
      <c r="CY43" s="466">
        <f t="shared" si="48"/>
        <v>455024.51808592345</v>
      </c>
      <c r="CZ43" s="147">
        <f t="shared" si="49"/>
        <v>4.0580409402980351</v>
      </c>
      <c r="DA43" s="256">
        <f t="shared" si="50"/>
        <v>3.1295417091503763</v>
      </c>
      <c r="DB43" s="256">
        <f t="shared" si="51"/>
        <v>12.699808380102512</v>
      </c>
      <c r="DC43" s="120">
        <f t="shared" si="52"/>
        <v>1890.2083333333333</v>
      </c>
      <c r="DD43" s="120">
        <f t="shared" si="53"/>
        <v>247.5</v>
      </c>
      <c r="DE43" s="256">
        <f t="shared" si="54"/>
        <v>1264.6666666666667</v>
      </c>
      <c r="DF43" s="170">
        <f t="shared" si="172"/>
        <v>1505.5555555555554</v>
      </c>
      <c r="DG43" s="256">
        <f t="shared" si="55"/>
        <v>526.7833333333333</v>
      </c>
      <c r="DH43" s="256">
        <v>0</v>
      </c>
      <c r="DI43" s="466">
        <f t="shared" si="173"/>
        <v>462024.51808592345</v>
      </c>
      <c r="DJ43" s="147">
        <f t="shared" si="56"/>
        <v>3.4671075028023899</v>
      </c>
      <c r="DK43" s="256">
        <f t="shared" si="174"/>
        <v>3.0134804875403214</v>
      </c>
      <c r="DL43" s="256">
        <f t="shared" si="57"/>
        <v>10.448060807899653</v>
      </c>
      <c r="DM43" s="120">
        <f t="shared" si="58"/>
        <v>1890.2083333333333</v>
      </c>
      <c r="DN43" s="120">
        <f t="shared" si="59"/>
        <v>247.5</v>
      </c>
      <c r="DO43" s="256">
        <f t="shared" si="60"/>
        <v>1170.15625</v>
      </c>
      <c r="DP43" s="170">
        <f t="shared" si="175"/>
        <v>1393.0431547619046</v>
      </c>
      <c r="DQ43" s="256">
        <f t="shared" si="61"/>
        <v>616.56822916666658</v>
      </c>
      <c r="DR43" s="256">
        <v>0</v>
      </c>
      <c r="DS43" s="427">
        <f t="shared" si="62"/>
        <v>450024.51808592345</v>
      </c>
      <c r="DT43" s="176">
        <f t="shared" si="63"/>
        <v>7.0411324001882933</v>
      </c>
      <c r="DU43" s="256">
        <f t="shared" si="64"/>
        <v>1.6614397784403356</v>
      </c>
      <c r="DV43" s="256">
        <f t="shared" si="65"/>
        <v>11.698417454937907</v>
      </c>
      <c r="DW43" s="120">
        <f t="shared" si="66"/>
        <v>1890.2083333333333</v>
      </c>
      <c r="DX43" s="120">
        <f t="shared" si="67"/>
        <v>247.5</v>
      </c>
      <c r="DY43" s="256">
        <f t="shared" si="68"/>
        <v>1453.6875</v>
      </c>
      <c r="DZ43" s="256">
        <f t="shared" si="176"/>
        <v>972</v>
      </c>
      <c r="EA43" s="256">
        <f t="shared" si="177"/>
        <v>1389</v>
      </c>
      <c r="EB43" s="170">
        <f t="shared" si="178"/>
        <v>1730.5803571428571</v>
      </c>
      <c r="EC43" s="256">
        <f t="shared" si="69"/>
        <v>303.60291666666666</v>
      </c>
      <c r="ED43" s="256">
        <v>0</v>
      </c>
      <c r="EE43" s="427">
        <f t="shared" si="187"/>
        <v>1004613.8525908696</v>
      </c>
      <c r="EF43" s="275">
        <f t="shared" si="70"/>
        <v>1.3209639135857101</v>
      </c>
      <c r="EG43" s="256">
        <f t="shared" si="71"/>
        <v>2.2617104964669821</v>
      </c>
      <c r="EH43" s="256">
        <f t="shared" si="72"/>
        <v>2.9876379488109039</v>
      </c>
      <c r="EI43" s="473">
        <f t="shared" si="73"/>
        <v>472.55208333333331</v>
      </c>
      <c r="EJ43" s="473">
        <f t="shared" si="74"/>
        <v>210</v>
      </c>
      <c r="EK43" s="473">
        <f t="shared" si="75"/>
        <v>840</v>
      </c>
      <c r="EL43" s="473">
        <f t="shared" si="76"/>
        <v>303.69863013698625</v>
      </c>
      <c r="EM43" s="473">
        <f t="shared" si="77"/>
        <v>200.63802083333331</v>
      </c>
      <c r="EN43" s="473">
        <f t="shared" si="78"/>
        <v>1417.65625</v>
      </c>
      <c r="EO43" s="427">
        <f t="shared" si="79"/>
        <v>156701.78082191781</v>
      </c>
      <c r="EP43" s="261">
        <f t="shared" si="80"/>
        <v>1.3209639135857101</v>
      </c>
      <c r="EQ43" s="256">
        <f t="shared" si="81"/>
        <v>1.1666032340355497</v>
      </c>
      <c r="ER43" s="256">
        <f t="shared" si="82"/>
        <v>1.5410407736333458</v>
      </c>
      <c r="ES43" s="473">
        <f t="shared" si="83"/>
        <v>1890.2083333333333</v>
      </c>
      <c r="ET43" s="473">
        <f t="shared" si="84"/>
        <v>210</v>
      </c>
      <c r="EU43" s="473">
        <f t="shared" si="85"/>
        <v>840</v>
      </c>
      <c r="EV43" s="473">
        <f t="shared" si="86"/>
        <v>303.69863013698625</v>
      </c>
      <c r="EW43" s="473">
        <f t="shared" si="87"/>
        <v>200.63802083333331</v>
      </c>
      <c r="EX43" s="473">
        <f t="shared" si="88"/>
        <v>1417.65625</v>
      </c>
      <c r="EY43" s="572">
        <f t="shared" si="179"/>
        <v>303800</v>
      </c>
      <c r="EZ43" s="589"/>
      <c r="FA43" s="589"/>
      <c r="FB43" s="589"/>
      <c r="FC43" s="589"/>
      <c r="FD43" s="589"/>
      <c r="FE43" s="589"/>
      <c r="FF43" s="589"/>
      <c r="FG43" s="589"/>
      <c r="FH43" s="589"/>
      <c r="FI43" s="577"/>
      <c r="FJ43" s="276">
        <f t="shared" si="98"/>
        <v>1.3343837438482578</v>
      </c>
      <c r="FK43" s="256">
        <f t="shared" si="99"/>
        <v>0.47148527886217723</v>
      </c>
      <c r="FL43" s="256">
        <f t="shared" si="100"/>
        <v>0.62914229157745183</v>
      </c>
      <c r="FM43" s="483">
        <f t="shared" si="101"/>
        <v>378.04166666666669</v>
      </c>
      <c r="FN43" s="483">
        <f t="shared" si="102"/>
        <v>561</v>
      </c>
      <c r="FO43" s="483">
        <f t="shared" si="103"/>
        <v>840</v>
      </c>
      <c r="FP43" s="483">
        <f t="shared" si="104"/>
        <v>513.69863013698625</v>
      </c>
      <c r="FQ43" s="483">
        <f t="shared" si="181"/>
        <v>80100</v>
      </c>
      <c r="FR43" s="483">
        <f t="shared" si="105"/>
        <v>90.060833333333335</v>
      </c>
      <c r="FS43" s="483">
        <f t="shared" si="106"/>
        <v>1511.9583333333335</v>
      </c>
      <c r="FT43" s="484">
        <f t="shared" si="107"/>
        <v>801</v>
      </c>
      <c r="FU43" s="427">
        <f t="shared" si="108"/>
        <v>786215.78082191781</v>
      </c>
      <c r="FV43" s="276">
        <f t="shared" si="109"/>
        <v>2.2138712989815303</v>
      </c>
      <c r="FW43" s="256">
        <f t="shared" si="110"/>
        <v>1.2299964088416275</v>
      </c>
      <c r="FX43" s="256">
        <f t="shared" si="111"/>
        <v>2.7230537473848315</v>
      </c>
      <c r="FY43" s="483">
        <f t="shared" si="112"/>
        <v>945.10416666666674</v>
      </c>
      <c r="FZ43" s="483">
        <f t="shared" si="113"/>
        <v>669</v>
      </c>
      <c r="GA43" s="483">
        <f t="shared" si="114"/>
        <v>840</v>
      </c>
      <c r="GB43" s="483">
        <f t="shared" si="115"/>
        <v>513.69863013698625</v>
      </c>
      <c r="GC43" s="483">
        <f t="shared" si="116"/>
        <v>40000</v>
      </c>
      <c r="GD43" s="483">
        <f t="shared" si="117"/>
        <v>20.493216666666626</v>
      </c>
      <c r="GE43" s="483">
        <f t="shared" si="118"/>
        <v>945.10416666666663</v>
      </c>
      <c r="GF43" s="484">
        <f t="shared" si="119"/>
        <v>555</v>
      </c>
      <c r="GG43" s="493">
        <f t="shared" si="120"/>
        <v>400</v>
      </c>
      <c r="GH43" s="493">
        <f t="shared" si="121"/>
        <v>955</v>
      </c>
      <c r="GI43" s="427">
        <f t="shared" si="122"/>
        <v>818791.78082191781</v>
      </c>
      <c r="GJ43" s="185">
        <f t="shared" si="123"/>
        <v>1.0836413560038018</v>
      </c>
      <c r="GK43" s="256">
        <f t="shared" si="182"/>
        <v>2.6908759305177186</v>
      </c>
      <c r="GL43" s="256">
        <f t="shared" si="124"/>
        <v>2.9159444421842124</v>
      </c>
      <c r="GM43" s="256">
        <f t="shared" si="125"/>
        <v>1890.2083333333333</v>
      </c>
      <c r="GN43" s="256">
        <f t="shared" si="126"/>
        <v>840</v>
      </c>
      <c r="GO43" s="256">
        <f t="shared" si="127"/>
        <v>513.69863013698625</v>
      </c>
      <c r="GP43" s="256">
        <f t="shared" si="183"/>
        <v>1890.2083333333333</v>
      </c>
      <c r="GQ43" s="256">
        <f t="shared" si="128"/>
        <v>82.5</v>
      </c>
      <c r="GR43" s="427">
        <f t="shared" si="129"/>
        <v>671791.78082191781</v>
      </c>
      <c r="GS43" s="185">
        <f t="shared" si="130"/>
        <v>1.0836413560038018</v>
      </c>
      <c r="GT43" s="256">
        <f t="shared" si="184"/>
        <v>4.6250482204070398</v>
      </c>
      <c r="GU43" s="256">
        <f t="shared" si="131"/>
        <v>5.0118935251448553</v>
      </c>
      <c r="GV43" s="256">
        <f t="shared" si="132"/>
        <v>1890.2083333333333</v>
      </c>
      <c r="GW43" s="256">
        <f t="shared" si="133"/>
        <v>840</v>
      </c>
      <c r="GX43" s="256">
        <f t="shared" si="134"/>
        <v>513.69863013698625</v>
      </c>
      <c r="GY43" s="256">
        <f t="shared" si="135"/>
        <v>1890.2083333333333</v>
      </c>
      <c r="GZ43" s="256">
        <f t="shared" si="136"/>
        <v>82.5</v>
      </c>
      <c r="HA43" s="427">
        <f t="shared" si="137"/>
        <v>390851.78082191781</v>
      </c>
      <c r="HB43" s="185">
        <f t="shared" si="138"/>
        <v>1.0836413560038018</v>
      </c>
      <c r="HC43" s="256">
        <f t="shared" si="185"/>
        <v>0.32791905667936572</v>
      </c>
      <c r="HD43" s="256">
        <f t="shared" si="139"/>
        <v>0.35534665123951542</v>
      </c>
      <c r="HE43" s="256">
        <f t="shared" si="140"/>
        <v>1890.2083333333333</v>
      </c>
      <c r="HF43" s="256">
        <f t="shared" si="141"/>
        <v>840</v>
      </c>
      <c r="HG43" s="256">
        <f t="shared" si="142"/>
        <v>513.69863013698625</v>
      </c>
      <c r="HH43" s="256">
        <f t="shared" si="143"/>
        <v>1890.2083333333333</v>
      </c>
      <c r="HI43" s="256">
        <f t="shared" si="144"/>
        <v>82.5</v>
      </c>
      <c r="HJ43" s="427">
        <f t="shared" si="145"/>
        <v>5512666.3013698626</v>
      </c>
      <c r="HK43" s="185">
        <f t="shared" si="146"/>
        <v>1.0836413560038018</v>
      </c>
      <c r="HL43" s="256">
        <f t="shared" si="186"/>
        <v>2.496834714548803</v>
      </c>
      <c r="HM43" s="256">
        <f t="shared" si="147"/>
        <v>2.7056733557910304</v>
      </c>
      <c r="HN43" s="256">
        <f t="shared" si="148"/>
        <v>1890.2083333333333</v>
      </c>
      <c r="HO43" s="256">
        <f t="shared" si="149"/>
        <v>840</v>
      </c>
      <c r="HP43" s="256">
        <f t="shared" si="150"/>
        <v>513.69863013698625</v>
      </c>
      <c r="HQ43" s="256">
        <f t="shared" si="151"/>
        <v>1890.2083333333333</v>
      </c>
      <c r="HR43" s="256">
        <f t="shared" si="152"/>
        <v>82.5</v>
      </c>
      <c r="HS43" s="466">
        <f t="shared" si="153"/>
        <v>724000</v>
      </c>
    </row>
    <row r="44" spans="1:227" s="72" customFormat="1" hidden="1" outlineLevel="2" x14ac:dyDescent="0.3">
      <c r="B44" s="40" t="s">
        <v>231</v>
      </c>
      <c r="C44" s="40" t="s">
        <v>232</v>
      </c>
      <c r="D44" s="117">
        <v>20000</v>
      </c>
      <c r="E44" s="118">
        <v>18.670000000000002</v>
      </c>
      <c r="F44" s="125">
        <f t="shared" si="0"/>
        <v>3282.8083333333334</v>
      </c>
      <c r="G44" s="125">
        <f t="shared" si="1"/>
        <v>419.43</v>
      </c>
      <c r="H44" s="168">
        <f t="shared" si="188"/>
        <v>1680</v>
      </c>
      <c r="I44" s="528">
        <f t="shared" si="195"/>
        <v>1680</v>
      </c>
      <c r="J44" s="373">
        <f t="shared" si="155"/>
        <v>870.54794520547944</v>
      </c>
      <c r="K44" s="114">
        <v>0.2</v>
      </c>
      <c r="L44" s="168">
        <f t="shared" si="156"/>
        <v>1954.0525793650793</v>
      </c>
      <c r="M44" s="373">
        <f t="shared" si="157"/>
        <v>481.8</v>
      </c>
      <c r="N44" s="373">
        <f t="shared" si="158"/>
        <v>390.8105158730159</v>
      </c>
      <c r="O44" s="121">
        <v>63.55</v>
      </c>
      <c r="P44" s="116">
        <v>0.11</v>
      </c>
      <c r="Q44" s="395">
        <f t="shared" si="3"/>
        <v>0.8722343928090025</v>
      </c>
      <c r="S44" s="189">
        <f t="shared" si="4"/>
        <v>1.0816976866151693</v>
      </c>
      <c r="T44" s="168">
        <f t="shared" si="5"/>
        <v>139.81</v>
      </c>
      <c r="U44" s="382">
        <f t="shared" si="6"/>
        <v>3282.8083333333334</v>
      </c>
      <c r="V44" s="427">
        <f t="shared" si="159"/>
        <v>235787.67123287672</v>
      </c>
      <c r="W44" s="132"/>
      <c r="X44" s="255"/>
      <c r="Y44" s="255"/>
      <c r="Z44" s="255"/>
      <c r="AA44" s="111"/>
      <c r="AB44" s="111"/>
      <c r="AC44" s="111"/>
      <c r="AD44" s="111"/>
      <c r="AE44" s="111"/>
      <c r="AF44" s="111"/>
      <c r="AG44" s="111"/>
      <c r="AH44" s="460"/>
      <c r="AI44" s="262">
        <f t="shared" si="7"/>
        <v>1.2059480410999015</v>
      </c>
      <c r="AJ44" s="256">
        <f t="shared" si="160"/>
        <v>1.3623363913453694</v>
      </c>
      <c r="AK44" s="256">
        <f t="shared" si="8"/>
        <v>1.6429069024620571</v>
      </c>
      <c r="AL44" s="170">
        <f t="shared" si="9"/>
        <v>379.17925051965227</v>
      </c>
      <c r="AM44" s="170">
        <f t="shared" si="10"/>
        <v>284.38443788973922</v>
      </c>
      <c r="AN44" s="170">
        <f t="shared" si="11"/>
        <v>0</v>
      </c>
      <c r="AO44" s="170">
        <f t="shared" si="161"/>
        <v>0</v>
      </c>
      <c r="AP44" s="170">
        <f t="shared" si="162"/>
        <v>0</v>
      </c>
      <c r="AQ44" s="170">
        <f t="shared" si="12"/>
        <v>280.29381924089</v>
      </c>
      <c r="AR44" s="256">
        <f t="shared" si="13"/>
        <v>166.35254753637565</v>
      </c>
      <c r="AS44" s="256">
        <f t="shared" si="14"/>
        <v>2903.6290828136812</v>
      </c>
      <c r="AT44" s="428">
        <f t="shared" si="15"/>
        <v>258847.01107854239</v>
      </c>
      <c r="AU44" s="112"/>
      <c r="AV44" s="256"/>
      <c r="AW44" s="256"/>
      <c r="AX44" s="120"/>
      <c r="AY44" s="120"/>
      <c r="AZ44" s="120"/>
      <c r="BA44" s="120"/>
      <c r="BB44" s="256"/>
      <c r="BC44" s="256"/>
      <c r="BD44" s="256"/>
      <c r="BE44" s="257"/>
      <c r="BF44" s="146">
        <f t="shared" si="16"/>
        <v>1.3367239220159854</v>
      </c>
      <c r="BG44" s="256">
        <f t="shared" si="17"/>
        <v>2.1249625320272432</v>
      </c>
      <c r="BH44" s="256">
        <f t="shared" si="18"/>
        <v>2.8404882499484754</v>
      </c>
      <c r="BI44" s="120">
        <f t="shared" si="19"/>
        <v>697.3023750000001</v>
      </c>
      <c r="BJ44" s="120">
        <f t="shared" si="20"/>
        <v>419.43</v>
      </c>
      <c r="BK44" s="256">
        <v>0</v>
      </c>
      <c r="BL44" s="170">
        <f t="shared" si="21"/>
        <v>356.84934088445618</v>
      </c>
      <c r="BM44" s="170">
        <f t="shared" si="163"/>
        <v>1323.1506591155439</v>
      </c>
      <c r="BN44" s="170">
        <f t="shared" si="22"/>
        <v>0</v>
      </c>
      <c r="BO44" s="170">
        <f t="shared" si="23"/>
        <v>184.12977000000004</v>
      </c>
      <c r="BP44" s="170">
        <f t="shared" si="24"/>
        <v>2585.5059583333332</v>
      </c>
      <c r="BQ44" s="390">
        <f t="shared" si="25"/>
        <v>166048.19549360208</v>
      </c>
      <c r="BR44" s="428">
        <f t="shared" si="164"/>
        <v>307291.34992184822</v>
      </c>
      <c r="BS44" s="147">
        <f t="shared" si="26"/>
        <v>4.0461973421189352</v>
      </c>
      <c r="BT44" s="256">
        <f t="shared" si="27"/>
        <v>3.2374523758424596</v>
      </c>
      <c r="BU44" s="256">
        <f t="shared" si="28"/>
        <v>13.099371198370392</v>
      </c>
      <c r="BV44" s="170">
        <f t="shared" si="29"/>
        <v>3282.8083333333334</v>
      </c>
      <c r="BW44" s="170">
        <f t="shared" si="30"/>
        <v>419.43</v>
      </c>
      <c r="BX44" s="170">
        <f t="shared" si="31"/>
        <v>2206.8166666666671</v>
      </c>
      <c r="BY44" s="170">
        <f t="shared" si="165"/>
        <v>1313.5813492063496</v>
      </c>
      <c r="BZ44" s="256">
        <f t="shared" si="32"/>
        <v>914.99203333333332</v>
      </c>
      <c r="CA44" s="256">
        <v>0</v>
      </c>
      <c r="CB44" s="466">
        <f t="shared" si="33"/>
        <v>774567.78011984122</v>
      </c>
      <c r="CC44" s="146">
        <f t="shared" si="34"/>
        <v>1.3358270768616993</v>
      </c>
      <c r="CD44" s="256">
        <f t="shared" si="35"/>
        <v>2.2433217264163314</v>
      </c>
      <c r="CE44" s="256">
        <f t="shared" si="166"/>
        <v>2.9966899042590689</v>
      </c>
      <c r="CF44" s="120">
        <f t="shared" si="36"/>
        <v>743.78920000000005</v>
      </c>
      <c r="CG44" s="120">
        <f t="shared" si="37"/>
        <v>419.43</v>
      </c>
      <c r="CH44" s="256">
        <v>0</v>
      </c>
      <c r="CI44" s="170">
        <f t="shared" si="167"/>
        <v>380.63929694341994</v>
      </c>
      <c r="CJ44" s="170">
        <f t="shared" si="168"/>
        <v>1299.36070305658</v>
      </c>
      <c r="CK44" s="170">
        <f t="shared" si="38"/>
        <v>0</v>
      </c>
      <c r="CL44" s="256">
        <f t="shared" si="39"/>
        <v>232.476068</v>
      </c>
      <c r="CM44" s="256">
        <f t="shared" si="40"/>
        <v>2539.0191333333332</v>
      </c>
      <c r="CN44" s="390">
        <f t="shared" si="169"/>
        <v>145556.85658027278</v>
      </c>
      <c r="CO44" s="428">
        <f t="shared" si="170"/>
        <v>290249.55463706865</v>
      </c>
      <c r="CP44" s="147">
        <f t="shared" si="41"/>
        <v>3.4570458712650094</v>
      </c>
      <c r="CQ44" s="256">
        <f t="shared" si="42"/>
        <v>3.1373986002849228</v>
      </c>
      <c r="CR44" s="256">
        <f t="shared" si="43"/>
        <v>10.846130877627612</v>
      </c>
      <c r="CS44" s="120">
        <f t="shared" si="44"/>
        <v>3282.8083333333334</v>
      </c>
      <c r="CT44" s="120">
        <f t="shared" si="45"/>
        <v>419.43</v>
      </c>
      <c r="CU44" s="256">
        <f t="shared" si="46"/>
        <v>2042.6762499999998</v>
      </c>
      <c r="CV44" s="170">
        <f t="shared" si="171"/>
        <v>1215.8787202380952</v>
      </c>
      <c r="CW44" s="256">
        <f t="shared" si="47"/>
        <v>1070.9254291666666</v>
      </c>
      <c r="CX44" s="256">
        <v>0</v>
      </c>
      <c r="CY44" s="466">
        <f t="shared" si="48"/>
        <v>749567.78011984122</v>
      </c>
      <c r="CZ44" s="147">
        <f t="shared" si="49"/>
        <v>4.0461973421189352</v>
      </c>
      <c r="DA44" s="256">
        <f t="shared" si="50"/>
        <v>3.3144767275217415</v>
      </c>
      <c r="DB44" s="256">
        <f t="shared" si="51"/>
        <v>13.411026925413537</v>
      </c>
      <c r="DC44" s="120">
        <f t="shared" si="52"/>
        <v>3282.8083333333334</v>
      </c>
      <c r="DD44" s="120">
        <f t="shared" si="53"/>
        <v>419.43</v>
      </c>
      <c r="DE44" s="256">
        <f t="shared" si="54"/>
        <v>2206.8166666666671</v>
      </c>
      <c r="DF44" s="170">
        <f t="shared" si="172"/>
        <v>1313.5813492063496</v>
      </c>
      <c r="DG44" s="256">
        <f t="shared" si="55"/>
        <v>914.99203333333332</v>
      </c>
      <c r="DH44" s="256">
        <v>0</v>
      </c>
      <c r="DI44" s="466">
        <f t="shared" si="173"/>
        <v>756567.78011984122</v>
      </c>
      <c r="DJ44" s="147">
        <f t="shared" si="56"/>
        <v>3.4570458712650094</v>
      </c>
      <c r="DK44" s="256">
        <f t="shared" si="174"/>
        <v>3.1584671899019749</v>
      </c>
      <c r="DL44" s="256">
        <f t="shared" si="57"/>
        <v>10.918965958376619</v>
      </c>
      <c r="DM44" s="120">
        <f t="shared" si="58"/>
        <v>3282.8083333333334</v>
      </c>
      <c r="DN44" s="120">
        <f t="shared" si="59"/>
        <v>419.43</v>
      </c>
      <c r="DO44" s="256">
        <f t="shared" si="60"/>
        <v>2042.6762499999998</v>
      </c>
      <c r="DP44" s="170">
        <f t="shared" si="175"/>
        <v>1215.8787202380952</v>
      </c>
      <c r="DQ44" s="256">
        <f t="shared" si="61"/>
        <v>1070.9254291666666</v>
      </c>
      <c r="DR44" s="256">
        <v>0</v>
      </c>
      <c r="DS44" s="427">
        <f t="shared" si="62"/>
        <v>744567.78011984122</v>
      </c>
      <c r="DT44" s="176">
        <f t="shared" si="63"/>
        <v>7.024156299361703</v>
      </c>
      <c r="DU44" s="256">
        <f t="shared" si="64"/>
        <v>1.7542427224391268</v>
      </c>
      <c r="DV44" s="256">
        <f t="shared" si="65"/>
        <v>12.322075069430216</v>
      </c>
      <c r="DW44" s="120">
        <f t="shared" si="66"/>
        <v>3282.8083333333334</v>
      </c>
      <c r="DX44" s="120">
        <f t="shared" si="67"/>
        <v>419.43</v>
      </c>
      <c r="DY44" s="256">
        <f t="shared" si="68"/>
        <v>2535.0975000000003</v>
      </c>
      <c r="DZ44" s="256">
        <f t="shared" si="176"/>
        <v>1688</v>
      </c>
      <c r="EA44" s="256">
        <f t="shared" si="177"/>
        <v>2412</v>
      </c>
      <c r="EB44" s="170">
        <f t="shared" si="178"/>
        <v>1508.9866071428573</v>
      </c>
      <c r="EC44" s="256">
        <f t="shared" si="69"/>
        <v>527.07231666666667</v>
      </c>
      <c r="ED44" s="256">
        <v>0</v>
      </c>
      <c r="EE44" s="427">
        <f t="shared" si="187"/>
        <v>1650595.9977081472</v>
      </c>
      <c r="EF44" s="275">
        <f t="shared" si="70"/>
        <v>1.3188875304330576</v>
      </c>
      <c r="EG44" s="256">
        <f t="shared" si="71"/>
        <v>2.2667348230437612</v>
      </c>
      <c r="EH44" s="256">
        <f t="shared" si="72"/>
        <v>2.9895682929107998</v>
      </c>
      <c r="EI44" s="473">
        <f t="shared" si="73"/>
        <v>820.70208333333335</v>
      </c>
      <c r="EJ44" s="473">
        <f t="shared" si="74"/>
        <v>420</v>
      </c>
      <c r="EK44" s="473">
        <f t="shared" si="75"/>
        <v>1680</v>
      </c>
      <c r="EL44" s="473">
        <f t="shared" si="76"/>
        <v>450.54794520547944</v>
      </c>
      <c r="EM44" s="473">
        <f t="shared" si="77"/>
        <v>344.98552083333334</v>
      </c>
      <c r="EN44" s="473">
        <f t="shared" si="78"/>
        <v>2462.1062499999998</v>
      </c>
      <c r="EO44" s="427">
        <f t="shared" si="79"/>
        <v>271547.67123287672</v>
      </c>
      <c r="EP44" s="261">
        <f t="shared" si="80"/>
        <v>1.3188875304330576</v>
      </c>
      <c r="EQ44" s="256">
        <f t="shared" si="81"/>
        <v>1.0130456920671496</v>
      </c>
      <c r="ER44" s="256">
        <f t="shared" si="82"/>
        <v>1.3360933310262906</v>
      </c>
      <c r="ES44" s="473">
        <f t="shared" si="83"/>
        <v>3282.8083333333334</v>
      </c>
      <c r="ET44" s="473">
        <f t="shared" si="84"/>
        <v>420</v>
      </c>
      <c r="EU44" s="473">
        <f t="shared" si="85"/>
        <v>1680</v>
      </c>
      <c r="EV44" s="473">
        <f t="shared" si="86"/>
        <v>450.54794520547944</v>
      </c>
      <c r="EW44" s="473">
        <f t="shared" si="87"/>
        <v>344.98552083333334</v>
      </c>
      <c r="EX44" s="473">
        <f t="shared" si="88"/>
        <v>2462.1062499999998</v>
      </c>
      <c r="EY44" s="572">
        <f t="shared" si="179"/>
        <v>607600</v>
      </c>
      <c r="EZ44" s="589"/>
      <c r="FA44" s="589"/>
      <c r="FB44" s="589"/>
      <c r="FC44" s="589"/>
      <c r="FD44" s="589"/>
      <c r="FE44" s="589"/>
      <c r="FF44" s="589"/>
      <c r="FG44" s="589"/>
      <c r="FH44" s="589"/>
      <c r="FI44" s="577"/>
      <c r="FJ44" s="276">
        <f t="shared" si="98"/>
        <v>1.332046741156832</v>
      </c>
      <c r="FK44" s="256">
        <f t="shared" si="99"/>
        <v>0.47241643737376238</v>
      </c>
      <c r="FL44" s="256">
        <f t="shared" si="100"/>
        <v>0.62928077587264075</v>
      </c>
      <c r="FM44" s="483">
        <f t="shared" si="101"/>
        <v>656.56166666666672</v>
      </c>
      <c r="FN44" s="483">
        <f t="shared" si="102"/>
        <v>973</v>
      </c>
      <c r="FO44" s="483">
        <f t="shared" si="103"/>
        <v>1680</v>
      </c>
      <c r="FP44" s="483">
        <f t="shared" si="104"/>
        <v>870.54794520547944</v>
      </c>
      <c r="FQ44" s="483">
        <f t="shared" si="181"/>
        <v>139000</v>
      </c>
      <c r="FR44" s="483">
        <f t="shared" si="105"/>
        <v>152.94123333333334</v>
      </c>
      <c r="FS44" s="483">
        <f t="shared" si="106"/>
        <v>2626.4194444444447</v>
      </c>
      <c r="FT44" s="484">
        <f t="shared" si="107"/>
        <v>1390</v>
      </c>
      <c r="FU44" s="427">
        <f t="shared" si="108"/>
        <v>1361632.6712328768</v>
      </c>
      <c r="FV44" s="276">
        <f t="shared" si="109"/>
        <v>2.2128045070114681</v>
      </c>
      <c r="FW44" s="256">
        <f t="shared" si="110"/>
        <v>1.2323624920827356</v>
      </c>
      <c r="FX44" s="256">
        <f t="shared" si="111"/>
        <v>2.726977276752562</v>
      </c>
      <c r="FY44" s="483">
        <f t="shared" si="112"/>
        <v>1641.4041666666667</v>
      </c>
      <c r="FZ44" s="483">
        <f t="shared" si="113"/>
        <v>1162</v>
      </c>
      <c r="GA44" s="483">
        <f t="shared" si="114"/>
        <v>1680</v>
      </c>
      <c r="GB44" s="483">
        <f t="shared" si="115"/>
        <v>870.54794520547944</v>
      </c>
      <c r="GC44" s="483">
        <f t="shared" si="116"/>
        <v>69500</v>
      </c>
      <c r="GD44" s="483">
        <f t="shared" si="117"/>
        <v>31.693624666666722</v>
      </c>
      <c r="GE44" s="483">
        <f t="shared" si="118"/>
        <v>1641.4041666666667</v>
      </c>
      <c r="GF44" s="484">
        <f t="shared" si="119"/>
        <v>965</v>
      </c>
      <c r="GG44" s="493">
        <f t="shared" si="120"/>
        <v>695</v>
      </c>
      <c r="GH44" s="493">
        <f t="shared" si="121"/>
        <v>1660</v>
      </c>
      <c r="GI44" s="427">
        <f t="shared" si="122"/>
        <v>1419647.6712328768</v>
      </c>
      <c r="GJ44" s="185">
        <f t="shared" si="123"/>
        <v>1.0816976866151693</v>
      </c>
      <c r="GK44" s="256">
        <f t="shared" si="182"/>
        <v>2.402008366171271</v>
      </c>
      <c r="GL44" s="256">
        <f t="shared" si="124"/>
        <v>2.5982468929177465</v>
      </c>
      <c r="GM44" s="256">
        <f t="shared" si="125"/>
        <v>3282.8083333333334</v>
      </c>
      <c r="GN44" s="256">
        <f t="shared" si="126"/>
        <v>1680</v>
      </c>
      <c r="GO44" s="256">
        <f t="shared" si="127"/>
        <v>870.54794520547944</v>
      </c>
      <c r="GP44" s="256">
        <f t="shared" si="183"/>
        <v>3282.8083333333334</v>
      </c>
      <c r="GQ44" s="256">
        <f t="shared" si="128"/>
        <v>139.81</v>
      </c>
      <c r="GR44" s="427">
        <f t="shared" si="129"/>
        <v>1308487.6712328768</v>
      </c>
      <c r="GS44" s="185">
        <f t="shared" si="130"/>
        <v>1.0816976866151693</v>
      </c>
      <c r="GT44" s="256">
        <f t="shared" si="184"/>
        <v>4.4688810628551145</v>
      </c>
      <c r="GU44" s="256">
        <f t="shared" si="131"/>
        <v>4.8339783074487164</v>
      </c>
      <c r="GV44" s="256">
        <f t="shared" si="132"/>
        <v>3282.8083333333334</v>
      </c>
      <c r="GW44" s="256">
        <f t="shared" si="133"/>
        <v>1680</v>
      </c>
      <c r="GX44" s="256">
        <f t="shared" si="134"/>
        <v>870.54794520547944</v>
      </c>
      <c r="GY44" s="256">
        <f t="shared" si="135"/>
        <v>3282.8083333333334</v>
      </c>
      <c r="GZ44" s="256">
        <f t="shared" si="136"/>
        <v>139.81</v>
      </c>
      <c r="HA44" s="427">
        <f t="shared" si="137"/>
        <v>703307.67123287672</v>
      </c>
      <c r="HB44" s="185">
        <f t="shared" si="138"/>
        <v>1.0816976866151693</v>
      </c>
      <c r="HC44" s="256">
        <f t="shared" si="185"/>
        <v>0.33590958731017634</v>
      </c>
      <c r="HD44" s="256">
        <f t="shared" si="139"/>
        <v>0.36335262350527398</v>
      </c>
      <c r="HE44" s="256">
        <f t="shared" si="140"/>
        <v>3282.8083333333334</v>
      </c>
      <c r="HF44" s="256">
        <f t="shared" si="141"/>
        <v>1680</v>
      </c>
      <c r="HG44" s="256">
        <f t="shared" si="142"/>
        <v>870.54794520547944</v>
      </c>
      <c r="HH44" s="256">
        <f t="shared" si="143"/>
        <v>3282.8083333333334</v>
      </c>
      <c r="HI44" s="256">
        <f t="shared" si="144"/>
        <v>139.81</v>
      </c>
      <c r="HJ44" s="427">
        <f t="shared" si="145"/>
        <v>9356679.4520547949</v>
      </c>
      <c r="HK44" s="185">
        <f t="shared" si="146"/>
        <v>1.0816976866151693</v>
      </c>
      <c r="HL44" s="256">
        <f t="shared" si="186"/>
        <v>2.185673388966157</v>
      </c>
      <c r="HM44" s="256">
        <f t="shared" si="147"/>
        <v>2.3642378485410291</v>
      </c>
      <c r="HN44" s="256">
        <f t="shared" si="148"/>
        <v>3282.8083333333334</v>
      </c>
      <c r="HO44" s="256">
        <f t="shared" si="149"/>
        <v>1680</v>
      </c>
      <c r="HP44" s="256">
        <f t="shared" si="150"/>
        <v>870.54794520547944</v>
      </c>
      <c r="HQ44" s="256">
        <f t="shared" si="151"/>
        <v>3282.8083333333334</v>
      </c>
      <c r="HR44" s="256">
        <f t="shared" si="152"/>
        <v>139.81</v>
      </c>
      <c r="HS44" s="466">
        <f t="shared" si="153"/>
        <v>1438000</v>
      </c>
    </row>
    <row r="45" spans="1:227" s="304" customFormat="1" hidden="1" outlineLevel="2" x14ac:dyDescent="0.3">
      <c r="B45" s="305" t="s">
        <v>231</v>
      </c>
      <c r="C45" s="305" t="s">
        <v>232</v>
      </c>
      <c r="D45" s="306">
        <v>50000</v>
      </c>
      <c r="E45" s="315">
        <v>16.212506976744191</v>
      </c>
      <c r="F45" s="313">
        <f t="shared" si="0"/>
        <v>7126.7478585271338</v>
      </c>
      <c r="G45" s="313">
        <f t="shared" si="1"/>
        <v>360.03</v>
      </c>
      <c r="H45" s="311">
        <f t="shared" si="188"/>
        <v>4200</v>
      </c>
      <c r="I45" s="529">
        <f t="shared" si="195"/>
        <v>4200</v>
      </c>
      <c r="J45" s="374">
        <f t="shared" si="155"/>
        <v>747.2602739726027</v>
      </c>
      <c r="K45" s="310">
        <v>0.2</v>
      </c>
      <c r="L45" s="311">
        <f t="shared" si="156"/>
        <v>1696.8447282207462</v>
      </c>
      <c r="M45" s="374">
        <f t="shared" si="157"/>
        <v>481.8</v>
      </c>
      <c r="N45" s="374">
        <f t="shared" si="158"/>
        <v>339.36894564414922</v>
      </c>
      <c r="O45" s="309">
        <v>21.82</v>
      </c>
      <c r="P45" s="312">
        <v>0.11</v>
      </c>
      <c r="Q45" s="396">
        <f t="shared" si="3"/>
        <v>0.94948186646322486</v>
      </c>
      <c r="S45" s="314">
        <f t="shared" si="4"/>
        <v>1.0331210183485808</v>
      </c>
      <c r="T45" s="311">
        <f t="shared" si="5"/>
        <v>120.00999999999999</v>
      </c>
      <c r="U45" s="381">
        <f t="shared" si="6"/>
        <v>7126.7478585271338</v>
      </c>
      <c r="V45" s="435">
        <f t="shared" si="159"/>
        <v>342061.64383561641</v>
      </c>
      <c r="W45" s="315"/>
      <c r="X45" s="316"/>
      <c r="Y45" s="316"/>
      <c r="Z45" s="316"/>
      <c r="AA45" s="317"/>
      <c r="AB45" s="317"/>
      <c r="AC45" s="317"/>
      <c r="AD45" s="317"/>
      <c r="AE45" s="317"/>
      <c r="AF45" s="317"/>
      <c r="AG45" s="317"/>
      <c r="AH45" s="461"/>
      <c r="AI45" s="318">
        <f t="shared" si="7"/>
        <v>1.0795794688049662</v>
      </c>
      <c r="AJ45" s="319">
        <f t="shared" si="160"/>
        <v>0.82930975171217058</v>
      </c>
      <c r="AK45" s="319">
        <f t="shared" si="8"/>
        <v>0.89530578122820359</v>
      </c>
      <c r="AL45" s="333">
        <f t="shared" si="9"/>
        <v>335.32883914838561</v>
      </c>
      <c r="AM45" s="333">
        <f t="shared" si="10"/>
        <v>251.49662936128919</v>
      </c>
      <c r="AN45" s="333">
        <f t="shared" si="11"/>
        <v>0</v>
      </c>
      <c r="AO45" s="333">
        <f t="shared" si="161"/>
        <v>0</v>
      </c>
      <c r="AP45" s="333">
        <f t="shared" si="162"/>
        <v>0</v>
      </c>
      <c r="AQ45" s="333">
        <f t="shared" si="12"/>
        <v>225.26643968184055</v>
      </c>
      <c r="AR45" s="319">
        <f t="shared" si="13"/>
        <v>143.483018740387</v>
      </c>
      <c r="AS45" s="319">
        <f t="shared" si="14"/>
        <v>6791.4190193787481</v>
      </c>
      <c r="AT45" s="429">
        <f t="shared" si="15"/>
        <v>376042.63034909451</v>
      </c>
      <c r="AU45" s="321"/>
      <c r="AV45" s="319"/>
      <c r="AW45" s="319"/>
      <c r="AX45" s="308"/>
      <c r="AY45" s="308"/>
      <c r="AZ45" s="308"/>
      <c r="BA45" s="308"/>
      <c r="BB45" s="319"/>
      <c r="BC45" s="319"/>
      <c r="BD45" s="319"/>
      <c r="BE45" s="320"/>
      <c r="BF45" s="322">
        <f t="shared" si="16"/>
        <v>1.1197272861306899</v>
      </c>
      <c r="BG45" s="319">
        <f t="shared" si="17"/>
        <v>1.2978077056195767</v>
      </c>
      <c r="BH45" s="319">
        <f t="shared" si="18"/>
        <v>1.4531907001329061</v>
      </c>
      <c r="BI45" s="308">
        <f t="shared" si="19"/>
        <v>598.54987500000004</v>
      </c>
      <c r="BJ45" s="308">
        <f t="shared" si="20"/>
        <v>360.03</v>
      </c>
      <c r="BK45" s="319">
        <v>0</v>
      </c>
      <c r="BL45" s="333">
        <f t="shared" si="21"/>
        <v>352.74286742053238</v>
      </c>
      <c r="BM45" s="333">
        <f t="shared" si="163"/>
        <v>3847.2571325794675</v>
      </c>
      <c r="BN45" s="333">
        <f t="shared" si="22"/>
        <v>0</v>
      </c>
      <c r="BO45" s="333">
        <f t="shared" si="23"/>
        <v>158.05316999999999</v>
      </c>
      <c r="BP45" s="333">
        <f t="shared" si="24"/>
        <v>6528.1979835271341</v>
      </c>
      <c r="BQ45" s="391">
        <f t="shared" si="25"/>
        <v>165239.61435234291</v>
      </c>
      <c r="BR45" s="429">
        <f t="shared" si="164"/>
        <v>431887.33012832009</v>
      </c>
      <c r="BS45" s="323">
        <f t="shared" si="26"/>
        <v>3.7586318721611041</v>
      </c>
      <c r="BT45" s="319">
        <f t="shared" si="27"/>
        <v>3.3323203519641504</v>
      </c>
      <c r="BU45" s="319">
        <f t="shared" si="28"/>
        <v>12.524965483143564</v>
      </c>
      <c r="BV45" s="333">
        <f t="shared" si="29"/>
        <v>7126.7478585271338</v>
      </c>
      <c r="BW45" s="333">
        <f t="shared" si="30"/>
        <v>360.03</v>
      </c>
      <c r="BX45" s="333">
        <f t="shared" si="31"/>
        <v>5341.3682868217074</v>
      </c>
      <c r="BY45" s="333">
        <f t="shared" si="165"/>
        <v>1271.7543540051684</v>
      </c>
      <c r="BZ45" s="319">
        <f t="shared" si="32"/>
        <v>1991.8891003875976</v>
      </c>
      <c r="CA45" s="319">
        <v>0</v>
      </c>
      <c r="CB45" s="467">
        <f t="shared" si="33"/>
        <v>1576939.8506485696</v>
      </c>
      <c r="CC45" s="322">
        <f t="shared" si="34"/>
        <v>1.119460050113505</v>
      </c>
      <c r="CD45" s="319">
        <f t="shared" si="35"/>
        <v>1.3474028558449276</v>
      </c>
      <c r="CE45" s="319">
        <f t="shared" si="166"/>
        <v>1.5083636685272424</v>
      </c>
      <c r="CF45" s="308">
        <f t="shared" si="36"/>
        <v>638.45320000000004</v>
      </c>
      <c r="CG45" s="308">
        <f t="shared" si="37"/>
        <v>360.03</v>
      </c>
      <c r="CH45" s="319">
        <v>0</v>
      </c>
      <c r="CI45" s="333">
        <f t="shared" si="167"/>
        <v>376.25905858190123</v>
      </c>
      <c r="CJ45" s="333">
        <f t="shared" si="168"/>
        <v>3823.7409414180988</v>
      </c>
      <c r="CK45" s="333">
        <f t="shared" si="38"/>
        <v>0</v>
      </c>
      <c r="CL45" s="319">
        <f t="shared" si="39"/>
        <v>199.552628</v>
      </c>
      <c r="CM45" s="319">
        <f t="shared" si="40"/>
        <v>6488.2946585271338</v>
      </c>
      <c r="CN45" s="391">
        <f t="shared" si="169"/>
        <v>144748.27543901361</v>
      </c>
      <c r="CO45" s="429">
        <f t="shared" si="170"/>
        <v>414805.83893338928</v>
      </c>
      <c r="CP45" s="323">
        <f t="shared" si="41"/>
        <v>3.2126445850941523</v>
      </c>
      <c r="CQ45" s="319">
        <f t="shared" si="42"/>
        <v>3.1678729254905797</v>
      </c>
      <c r="CR45" s="319">
        <f t="shared" si="43"/>
        <v>10.177249800343683</v>
      </c>
      <c r="CS45" s="308">
        <f t="shared" si="44"/>
        <v>7126.7478585271338</v>
      </c>
      <c r="CT45" s="308">
        <f t="shared" si="45"/>
        <v>360.03</v>
      </c>
      <c r="CU45" s="319">
        <f t="shared" si="46"/>
        <v>4985.0308938953503</v>
      </c>
      <c r="CV45" s="333">
        <f t="shared" si="171"/>
        <v>1186.9121175941311</v>
      </c>
      <c r="CW45" s="319">
        <f t="shared" si="47"/>
        <v>2330.4096236676364</v>
      </c>
      <c r="CX45" s="319">
        <v>0</v>
      </c>
      <c r="CY45" s="467">
        <f t="shared" si="48"/>
        <v>1551939.8506485696</v>
      </c>
      <c r="CZ45" s="323">
        <f t="shared" si="49"/>
        <v>3.7586318721611041</v>
      </c>
      <c r="DA45" s="319">
        <f t="shared" si="50"/>
        <v>3.3707963498099942</v>
      </c>
      <c r="DB45" s="319">
        <f t="shared" si="51"/>
        <v>12.669582594960154</v>
      </c>
      <c r="DC45" s="308">
        <f t="shared" si="52"/>
        <v>7126.7478585271338</v>
      </c>
      <c r="DD45" s="308">
        <f t="shared" si="53"/>
        <v>360.03</v>
      </c>
      <c r="DE45" s="319">
        <f t="shared" si="54"/>
        <v>5341.3682868217074</v>
      </c>
      <c r="DF45" s="333">
        <f t="shared" si="172"/>
        <v>1271.7543540051684</v>
      </c>
      <c r="DG45" s="319">
        <f t="shared" si="55"/>
        <v>1991.8891003875976</v>
      </c>
      <c r="DH45" s="319">
        <v>0</v>
      </c>
      <c r="DI45" s="467">
        <f t="shared" si="173"/>
        <v>1558939.8506485696</v>
      </c>
      <c r="DJ45" s="323">
        <f t="shared" si="56"/>
        <v>3.2126445850941523</v>
      </c>
      <c r="DK45" s="319">
        <f t="shared" si="174"/>
        <v>3.1781120854817142</v>
      </c>
      <c r="DL45" s="319">
        <f t="shared" si="57"/>
        <v>10.210144582245112</v>
      </c>
      <c r="DM45" s="308">
        <f t="shared" si="58"/>
        <v>7126.7478585271338</v>
      </c>
      <c r="DN45" s="308">
        <f t="shared" si="59"/>
        <v>360.03</v>
      </c>
      <c r="DO45" s="319">
        <f t="shared" si="60"/>
        <v>4985.0308938953503</v>
      </c>
      <c r="DP45" s="333">
        <f t="shared" si="175"/>
        <v>1186.9121175941311</v>
      </c>
      <c r="DQ45" s="319">
        <f t="shared" si="61"/>
        <v>2330.4096236676364</v>
      </c>
      <c r="DR45" s="319">
        <v>0</v>
      </c>
      <c r="DS45" s="435">
        <f t="shared" si="62"/>
        <v>1546939.8506485696</v>
      </c>
      <c r="DT45" s="324">
        <f t="shared" si="63"/>
        <v>6.6066017075383607</v>
      </c>
      <c r="DU45" s="319">
        <f t="shared" si="64"/>
        <v>1.7993114866384032</v>
      </c>
      <c r="DV45" s="319">
        <f t="shared" si="65"/>
        <v>11.887334340018661</v>
      </c>
      <c r="DW45" s="308">
        <f t="shared" si="66"/>
        <v>7126.7478585271338</v>
      </c>
      <c r="DX45" s="308">
        <f t="shared" si="67"/>
        <v>360.03</v>
      </c>
      <c r="DY45" s="319">
        <f t="shared" si="68"/>
        <v>6054.0430726744207</v>
      </c>
      <c r="DZ45" s="319">
        <f t="shared" si="176"/>
        <v>3665</v>
      </c>
      <c r="EA45" s="319">
        <f t="shared" si="177"/>
        <v>5236</v>
      </c>
      <c r="EB45" s="333">
        <f t="shared" si="178"/>
        <v>1441.438826827243</v>
      </c>
      <c r="EC45" s="319">
        <f t="shared" si="69"/>
        <v>1133.226761647287</v>
      </c>
      <c r="ED45" s="319">
        <v>0</v>
      </c>
      <c r="EE45" s="435">
        <f t="shared" si="187"/>
        <v>3397705.8126281202</v>
      </c>
      <c r="EF45" s="325">
        <f t="shared" si="70"/>
        <v>1.266692697343937</v>
      </c>
      <c r="EG45" s="256">
        <f t="shared" si="71"/>
        <v>2.8220422450926863</v>
      </c>
      <c r="EH45" s="319">
        <f t="shared" si="72"/>
        <v>3.5746603034549946</v>
      </c>
      <c r="EI45" s="474">
        <f t="shared" si="73"/>
        <v>1781.6869646317834</v>
      </c>
      <c r="EJ45" s="474">
        <f t="shared" si="74"/>
        <v>1050</v>
      </c>
      <c r="EK45" s="474">
        <f t="shared" si="75"/>
        <v>4200</v>
      </c>
      <c r="EL45" s="474">
        <f t="shared" si="76"/>
        <v>0</v>
      </c>
      <c r="EM45" s="474">
        <f t="shared" si="77"/>
        <v>565.43174115794591</v>
      </c>
      <c r="EN45" s="474">
        <f t="shared" si="78"/>
        <v>5345.0608938953501</v>
      </c>
      <c r="EO45" s="435">
        <f t="shared" si="79"/>
        <v>473510</v>
      </c>
      <c r="EP45" s="326">
        <f t="shared" si="80"/>
        <v>1.266692697343937</v>
      </c>
      <c r="EQ45" s="256">
        <f t="shared" si="81"/>
        <v>0.87970060794854377</v>
      </c>
      <c r="ER45" s="256">
        <f t="shared" si="82"/>
        <v>1.114310335937442</v>
      </c>
      <c r="ES45" s="474">
        <f t="shared" si="83"/>
        <v>7126.7478585271338</v>
      </c>
      <c r="ET45" s="474">
        <f t="shared" si="84"/>
        <v>1050</v>
      </c>
      <c r="EU45" s="474">
        <f t="shared" si="85"/>
        <v>4200</v>
      </c>
      <c r="EV45" s="474">
        <f t="shared" si="86"/>
        <v>0</v>
      </c>
      <c r="EW45" s="474">
        <f t="shared" si="87"/>
        <v>565.43174115794591</v>
      </c>
      <c r="EX45" s="474">
        <f t="shared" si="88"/>
        <v>5345.0608938953501</v>
      </c>
      <c r="EY45" s="573">
        <f t="shared" si="179"/>
        <v>1519000</v>
      </c>
      <c r="EZ45" s="590"/>
      <c r="FA45" s="590"/>
      <c r="FB45" s="590"/>
      <c r="FC45" s="590"/>
      <c r="FD45" s="590"/>
      <c r="FE45" s="590"/>
      <c r="FF45" s="590"/>
      <c r="FG45" s="590"/>
      <c r="FH45" s="590"/>
      <c r="FI45" s="578"/>
      <c r="FJ45" s="327">
        <f t="shared" si="98"/>
        <v>1.2797696079539704</v>
      </c>
      <c r="FK45" s="256">
        <f t="shared" si="99"/>
        <v>0.50145783257640786</v>
      </c>
      <c r="FL45" s="256">
        <f t="shared" si="100"/>
        <v>0.64175049380175719</v>
      </c>
      <c r="FM45" s="485">
        <f t="shared" si="101"/>
        <v>1425.3495717054268</v>
      </c>
      <c r="FN45" s="485">
        <f t="shared" si="102"/>
        <v>2113</v>
      </c>
      <c r="FO45" s="485">
        <f t="shared" si="103"/>
        <v>4200</v>
      </c>
      <c r="FP45" s="485">
        <f t="shared" si="104"/>
        <v>747.2602739726027</v>
      </c>
      <c r="FQ45" s="485">
        <f t="shared" si="181"/>
        <v>301800</v>
      </c>
      <c r="FR45" s="485">
        <f t="shared" si="105"/>
        <v>148.51699143410852</v>
      </c>
      <c r="FS45" s="485">
        <f t="shared" si="106"/>
        <v>5701.5811918604668</v>
      </c>
      <c r="FT45" s="486">
        <f t="shared" si="107"/>
        <v>3018</v>
      </c>
      <c r="FU45" s="435">
        <f t="shared" si="108"/>
        <v>2785198.6438356163</v>
      </c>
      <c r="FV45" s="327">
        <f t="shared" si="109"/>
        <v>2.1707751791376424</v>
      </c>
      <c r="FW45" s="256">
        <f t="shared" si="110"/>
        <v>1.3050319813899203</v>
      </c>
      <c r="FX45" s="256">
        <f t="shared" si="111"/>
        <v>2.8329310331820565</v>
      </c>
      <c r="FY45" s="485">
        <f t="shared" si="112"/>
        <v>3563.3739292635669</v>
      </c>
      <c r="FZ45" s="485">
        <f t="shared" si="113"/>
        <v>2522</v>
      </c>
      <c r="GA45" s="485">
        <f t="shared" si="114"/>
        <v>4200</v>
      </c>
      <c r="GB45" s="485">
        <f t="shared" si="115"/>
        <v>747.2602739726027</v>
      </c>
      <c r="GC45" s="485">
        <f t="shared" si="116"/>
        <v>150900</v>
      </c>
      <c r="GD45" s="485">
        <f t="shared" si="117"/>
        <v>-114.47791714806203</v>
      </c>
      <c r="GE45" s="485">
        <f t="shared" si="118"/>
        <v>3563.3739292635664</v>
      </c>
      <c r="GF45" s="486">
        <f t="shared" si="119"/>
        <v>2094</v>
      </c>
      <c r="GG45" s="494">
        <f t="shared" si="120"/>
        <v>1509</v>
      </c>
      <c r="GH45" s="494">
        <f t="shared" si="121"/>
        <v>3603</v>
      </c>
      <c r="GI45" s="435">
        <f t="shared" si="122"/>
        <v>2910167.6438356163</v>
      </c>
      <c r="GJ45" s="328">
        <f t="shared" si="123"/>
        <v>1.0331210183485808</v>
      </c>
      <c r="GK45" s="319">
        <f t="shared" si="182"/>
        <v>2.3143171577673645</v>
      </c>
      <c r="GL45" s="256">
        <f t="shared" si="124"/>
        <v>2.3909696988142128</v>
      </c>
      <c r="GM45" s="319">
        <f t="shared" si="125"/>
        <v>7126.7478585271338</v>
      </c>
      <c r="GN45" s="319">
        <f t="shared" si="126"/>
        <v>4200</v>
      </c>
      <c r="GO45" s="319">
        <f t="shared" si="127"/>
        <v>747.2602739726027</v>
      </c>
      <c r="GP45" s="319">
        <f t="shared" si="183"/>
        <v>7126.7478585271338</v>
      </c>
      <c r="GQ45" s="319">
        <f t="shared" si="128"/>
        <v>120.00999999999999</v>
      </c>
      <c r="GR45" s="435">
        <f t="shared" si="129"/>
        <v>3027561.6438356163</v>
      </c>
      <c r="GS45" s="328">
        <f t="shared" si="130"/>
        <v>1.0331210183485808</v>
      </c>
      <c r="GT45" s="319">
        <f t="shared" si="184"/>
        <v>4.8333608661868261</v>
      </c>
      <c r="GU45" s="256">
        <f t="shared" si="131"/>
        <v>4.9934467001211127</v>
      </c>
      <c r="GV45" s="319">
        <f t="shared" si="132"/>
        <v>7126.7478585271338</v>
      </c>
      <c r="GW45" s="319">
        <f t="shared" si="133"/>
        <v>4200</v>
      </c>
      <c r="GX45" s="319">
        <f t="shared" si="134"/>
        <v>747.2602739726027</v>
      </c>
      <c r="GY45" s="319">
        <f t="shared" si="135"/>
        <v>7126.7478585271338</v>
      </c>
      <c r="GZ45" s="319">
        <f t="shared" si="136"/>
        <v>120.00999999999999</v>
      </c>
      <c r="HA45" s="435">
        <f t="shared" si="137"/>
        <v>1449661.6438356165</v>
      </c>
      <c r="HB45" s="328">
        <f t="shared" si="138"/>
        <v>1.0331210183485808</v>
      </c>
      <c r="HC45" s="319">
        <f t="shared" si="185"/>
        <v>0.78284401004529691</v>
      </c>
      <c r="HD45" s="256">
        <f t="shared" si="139"/>
        <v>0.80877260086608382</v>
      </c>
      <c r="HE45" s="319">
        <f t="shared" si="140"/>
        <v>7126.7478585271338</v>
      </c>
      <c r="HF45" s="319">
        <f t="shared" si="141"/>
        <v>4200</v>
      </c>
      <c r="HG45" s="319">
        <f t="shared" si="142"/>
        <v>747.2602739726027</v>
      </c>
      <c r="HH45" s="319">
        <f t="shared" si="143"/>
        <v>7126.7478585271338</v>
      </c>
      <c r="HI45" s="319">
        <f t="shared" si="144"/>
        <v>120.00999999999999</v>
      </c>
      <c r="HJ45" s="435">
        <f t="shared" si="145"/>
        <v>8950362.7397260275</v>
      </c>
      <c r="HK45" s="328">
        <f t="shared" si="146"/>
        <v>1.0331210183485808</v>
      </c>
      <c r="HL45" s="319">
        <f t="shared" si="186"/>
        <v>1.9571893459573</v>
      </c>
      <c r="HM45" s="256">
        <f t="shared" si="147"/>
        <v>2.0220134501963987</v>
      </c>
      <c r="HN45" s="319">
        <f t="shared" si="148"/>
        <v>7126.7478585271338</v>
      </c>
      <c r="HO45" s="319">
        <f t="shared" si="149"/>
        <v>4200</v>
      </c>
      <c r="HP45" s="319">
        <f t="shared" si="150"/>
        <v>747.2602739726027</v>
      </c>
      <c r="HQ45" s="319">
        <f t="shared" si="151"/>
        <v>7126.7478585271338</v>
      </c>
      <c r="HR45" s="319">
        <f t="shared" si="152"/>
        <v>120.00999999999999</v>
      </c>
      <c r="HS45" s="467">
        <f t="shared" si="153"/>
        <v>3580000</v>
      </c>
    </row>
    <row r="46" spans="1:227" s="72" customFormat="1" hidden="1" outlineLevel="2" x14ac:dyDescent="0.3">
      <c r="B46" s="40" t="s">
        <v>232</v>
      </c>
      <c r="C46" s="40" t="s">
        <v>264</v>
      </c>
      <c r="D46" s="117">
        <v>1346</v>
      </c>
      <c r="E46" s="123">
        <v>21.53</v>
      </c>
      <c r="F46" s="125">
        <f t="shared" si="0"/>
        <v>254.77704916666667</v>
      </c>
      <c r="G46" s="125">
        <f t="shared" si="1"/>
        <v>23.585958000000002</v>
      </c>
      <c r="H46" s="168">
        <f t="shared" ref="H46" si="196">ROUND($I46+$I46*0.55,1)</f>
        <v>175.2</v>
      </c>
      <c r="I46" s="121">
        <f t="shared" si="195"/>
        <v>113.06399999999999</v>
      </c>
      <c r="J46" s="373">
        <f t="shared" si="155"/>
        <v>48.953835616438361</v>
      </c>
      <c r="K46" s="114">
        <v>0.2</v>
      </c>
      <c r="L46" s="168">
        <f t="shared" si="156"/>
        <v>1454.2069016362254</v>
      </c>
      <c r="M46" s="373">
        <f t="shared" si="157"/>
        <v>481.8</v>
      </c>
      <c r="N46" s="373">
        <f t="shared" si="158"/>
        <v>290.84138032724508</v>
      </c>
      <c r="O46" s="121">
        <v>53.1</v>
      </c>
      <c r="P46" s="116">
        <v>0.11</v>
      </c>
      <c r="Q46" s="395">
        <f t="shared" si="3"/>
        <v>0.90742510725693015</v>
      </c>
      <c r="S46" s="189">
        <f t="shared" si="4"/>
        <v>1.0598691355609871</v>
      </c>
      <c r="T46" s="168">
        <f t="shared" si="5"/>
        <v>7.8619860000000008</v>
      </c>
      <c r="U46" s="382">
        <f t="shared" si="6"/>
        <v>254.77704916666667</v>
      </c>
      <c r="V46" s="427">
        <f t="shared" si="159"/>
        <v>29092.613698630139</v>
      </c>
      <c r="W46" s="132"/>
      <c r="X46" s="255"/>
      <c r="Y46" s="255"/>
      <c r="Z46" s="255"/>
      <c r="AA46" s="111"/>
      <c r="AB46" s="111"/>
      <c r="AC46" s="111"/>
      <c r="AD46" s="111"/>
      <c r="AE46" s="111"/>
      <c r="AF46" s="111"/>
      <c r="AG46" s="111"/>
      <c r="AH46" s="460"/>
      <c r="AI46" s="262">
        <f t="shared" si="7"/>
        <v>2.4254058366357993</v>
      </c>
      <c r="AJ46" s="256">
        <f t="shared" si="160"/>
        <v>0.87207698481178553</v>
      </c>
      <c r="AK46" s="256">
        <f t="shared" si="8"/>
        <v>2.1151406089582538</v>
      </c>
      <c r="AL46" s="170">
        <f t="shared" si="9"/>
        <v>207.83870329321397</v>
      </c>
      <c r="AM46" s="170">
        <f t="shared" si="10"/>
        <v>23.585958000000002</v>
      </c>
      <c r="AN46" s="170">
        <f t="shared" si="11"/>
        <v>132.29306946991048</v>
      </c>
      <c r="AO46" s="170">
        <f t="shared" si="161"/>
        <v>68</v>
      </c>
      <c r="AP46" s="170">
        <f t="shared" si="162"/>
        <v>97</v>
      </c>
      <c r="AQ46" s="170">
        <f t="shared" si="12"/>
        <v>0</v>
      </c>
      <c r="AR46" s="256">
        <f t="shared" ref="AR46:AR77" si="197">(+AL46/$AI$8+AL46/$AI$10+ABS(AN46)/$AI$9+AM46/$AI$10+($G46-AM46)/COP_KM)*Ek</f>
        <v>67.831315748527572</v>
      </c>
      <c r="AS46" s="256">
        <f t="shared" si="14"/>
        <v>46.938345873452704</v>
      </c>
      <c r="AT46" s="428">
        <f t="shared" si="15"/>
        <v>169560</v>
      </c>
      <c r="AU46" s="112"/>
      <c r="AV46" s="256"/>
      <c r="AW46" s="256"/>
      <c r="AX46" s="120"/>
      <c r="AY46" s="120"/>
      <c r="AZ46" s="120"/>
      <c r="BA46" s="120"/>
      <c r="BB46" s="256"/>
      <c r="BC46" s="256"/>
      <c r="BD46" s="256"/>
      <c r="BE46" s="257"/>
      <c r="BF46" s="146">
        <f t="shared" si="16"/>
        <v>1.2321328948556114</v>
      </c>
      <c r="BG46" s="256">
        <f t="shared" si="17"/>
        <v>0.86753630701959072</v>
      </c>
      <c r="BH46" s="256">
        <f t="shared" si="18"/>
        <v>1.0689200213603949</v>
      </c>
      <c r="BI46" s="120">
        <f t="shared" si="19"/>
        <v>39.211655175000004</v>
      </c>
      <c r="BJ46" s="120">
        <f t="shared" si="20"/>
        <v>23.585958000000002</v>
      </c>
      <c r="BK46" s="256">
        <v>0</v>
      </c>
      <c r="BL46" s="170">
        <f t="shared" si="21"/>
        <v>26.964289009273955</v>
      </c>
      <c r="BM46" s="170">
        <f t="shared" si="163"/>
        <v>148.23571099072603</v>
      </c>
      <c r="BN46" s="170">
        <f t="shared" si="22"/>
        <v>0</v>
      </c>
      <c r="BO46" s="170">
        <f t="shared" ref="BO46:BO77" si="198">(+BI46/$BF$8+BI46/$BF$10+BJ46/$BF$10+($G46-BJ46)/COP_KM)*Ek</f>
        <v>10.354235562000001</v>
      </c>
      <c r="BP46" s="170">
        <f t="shared" si="24"/>
        <v>215.56539399166667</v>
      </c>
      <c r="BQ46" s="390">
        <f t="shared" si="25"/>
        <v>24156.251729868825</v>
      </c>
      <c r="BR46" s="428">
        <f t="shared" si="164"/>
        <v>42326.07363621355</v>
      </c>
      <c r="BS46" s="147">
        <f t="shared" si="26"/>
        <v>3.9149971326410946</v>
      </c>
      <c r="BT46" s="256">
        <f t="shared" si="27"/>
        <v>1.0899250010555113</v>
      </c>
      <c r="BU46" s="256">
        <f t="shared" si="28"/>
        <v>4.2670532539261687</v>
      </c>
      <c r="BV46" s="170">
        <f t="shared" si="29"/>
        <v>254.77704916666667</v>
      </c>
      <c r="BW46" s="170">
        <f t="shared" si="30"/>
        <v>23.585958000000002</v>
      </c>
      <c r="BX46" s="170">
        <f t="shared" si="31"/>
        <v>180.23568133333333</v>
      </c>
      <c r="BY46" s="170">
        <f t="shared" si="165"/>
        <v>1028.7424733637749</v>
      </c>
      <c r="BZ46" s="256">
        <f t="shared" si="32"/>
        <v>71.101714186666669</v>
      </c>
      <c r="CA46" s="256">
        <v>0</v>
      </c>
      <c r="CB46" s="466">
        <f t="shared" si="33"/>
        <v>175734.40447233556</v>
      </c>
      <c r="CC46" s="146">
        <f t="shared" si="34"/>
        <v>1.2315628795328588</v>
      </c>
      <c r="CD46" s="256">
        <f t="shared" si="35"/>
        <v>1.091986836684691</v>
      </c>
      <c r="CE46" s="256">
        <f t="shared" si="166"/>
        <v>1.3448504529993757</v>
      </c>
      <c r="CF46" s="120">
        <f t="shared" si="36"/>
        <v>41.825765520000004</v>
      </c>
      <c r="CG46" s="120">
        <f t="shared" si="37"/>
        <v>23.585958000000002</v>
      </c>
      <c r="CH46" s="256">
        <v>0</v>
      </c>
      <c r="CI46" s="170">
        <f t="shared" si="167"/>
        <v>28.761908276558888</v>
      </c>
      <c r="CJ46" s="170">
        <f t="shared" si="168"/>
        <v>146.43809172344109</v>
      </c>
      <c r="CK46" s="170">
        <f t="shared" si="38"/>
        <v>0</v>
      </c>
      <c r="CL46" s="256">
        <f t="shared" ref="CL46:CL77" si="199">(+CF46/$CC$8+CF46/$CC$10+CG46/$CC$10+($G46-CG46)/COP_KM)*Ek</f>
        <v>13.072910320800002</v>
      </c>
      <c r="CM46" s="256">
        <f t="shared" si="40"/>
        <v>212.95128364666667</v>
      </c>
      <c r="CN46" s="390">
        <f t="shared" si="169"/>
        <v>15100.001845193416</v>
      </c>
      <c r="CO46" s="428">
        <f t="shared" si="170"/>
        <v>33530.478545294449</v>
      </c>
      <c r="CP46" s="147">
        <f t="shared" si="41"/>
        <v>3.3455634948399058</v>
      </c>
      <c r="CQ46" s="256">
        <f t="shared" si="42"/>
        <v>1.1904078022049391</v>
      </c>
      <c r="CR46" s="256">
        <f t="shared" si="43"/>
        <v>3.9825848870294474</v>
      </c>
      <c r="CS46" s="120">
        <f t="shared" si="44"/>
        <v>254.77704916666667</v>
      </c>
      <c r="CT46" s="120">
        <f t="shared" si="45"/>
        <v>23.585958000000002</v>
      </c>
      <c r="CU46" s="256">
        <f t="shared" si="46"/>
        <v>167.49682887500001</v>
      </c>
      <c r="CV46" s="170">
        <f t="shared" si="171"/>
        <v>956.03212828196365</v>
      </c>
      <c r="CW46" s="256">
        <f t="shared" si="47"/>
        <v>83.203624022083332</v>
      </c>
      <c r="CX46" s="256">
        <v>0</v>
      </c>
      <c r="CY46" s="466">
        <f t="shared" si="48"/>
        <v>150734.40447233556</v>
      </c>
      <c r="CZ46" s="147">
        <f t="shared" si="49"/>
        <v>3.9149971326410946</v>
      </c>
      <c r="DA46" s="256">
        <f t="shared" si="50"/>
        <v>1.2143027491100902</v>
      </c>
      <c r="DB46" s="256">
        <f t="shared" si="51"/>
        <v>4.7539917809242018</v>
      </c>
      <c r="DC46" s="120">
        <f t="shared" si="52"/>
        <v>254.77704916666667</v>
      </c>
      <c r="DD46" s="120">
        <f t="shared" si="53"/>
        <v>23.585958000000002</v>
      </c>
      <c r="DE46" s="256">
        <f t="shared" si="54"/>
        <v>180.23568133333333</v>
      </c>
      <c r="DF46" s="170">
        <f t="shared" si="172"/>
        <v>1028.7424733637749</v>
      </c>
      <c r="DG46" s="256">
        <f t="shared" si="55"/>
        <v>71.101714186666669</v>
      </c>
      <c r="DH46" s="256">
        <v>0</v>
      </c>
      <c r="DI46" s="466">
        <f t="shared" si="173"/>
        <v>157734.40447233556</v>
      </c>
      <c r="DJ46" s="147">
        <f t="shared" si="56"/>
        <v>3.3455634948399058</v>
      </c>
      <c r="DK46" s="256">
        <f t="shared" si="174"/>
        <v>1.2312494897431385</v>
      </c>
      <c r="DL46" s="256">
        <f t="shared" si="57"/>
        <v>4.1192233459249055</v>
      </c>
      <c r="DM46" s="120">
        <f t="shared" si="58"/>
        <v>254.77704916666667</v>
      </c>
      <c r="DN46" s="120">
        <f t="shared" si="59"/>
        <v>23.585958000000002</v>
      </c>
      <c r="DO46" s="256">
        <f t="shared" si="60"/>
        <v>167.49682887500001</v>
      </c>
      <c r="DP46" s="170">
        <f t="shared" si="175"/>
        <v>956.03212828196365</v>
      </c>
      <c r="DQ46" s="256">
        <f t="shared" si="61"/>
        <v>83.203624022083332</v>
      </c>
      <c r="DR46" s="256">
        <v>0</v>
      </c>
      <c r="DS46" s="427">
        <f t="shared" si="62"/>
        <v>145734.40447233556</v>
      </c>
      <c r="DT46" s="176">
        <f t="shared" si="63"/>
        <v>6.8349368470421412</v>
      </c>
      <c r="DU46" s="256">
        <f t="shared" si="64"/>
        <v>0.88246376457433062</v>
      </c>
      <c r="DV46" s="256">
        <f t="shared" si="65"/>
        <v>6.0315841006686135</v>
      </c>
      <c r="DW46" s="120">
        <f t="shared" si="66"/>
        <v>254.77704916666667</v>
      </c>
      <c r="DX46" s="120">
        <f t="shared" si="67"/>
        <v>23.585958000000002</v>
      </c>
      <c r="DY46" s="256">
        <f t="shared" si="68"/>
        <v>205.71338625000001</v>
      </c>
      <c r="DZ46" s="256">
        <f t="shared" si="176"/>
        <v>131</v>
      </c>
      <c r="EA46" s="256">
        <f t="shared" si="177"/>
        <v>187</v>
      </c>
      <c r="EB46" s="170">
        <f t="shared" si="178"/>
        <v>1174.1631635273975</v>
      </c>
      <c r="EC46" s="256">
        <f t="shared" si="69"/>
        <v>40.726492928333329</v>
      </c>
      <c r="ED46" s="256">
        <v>0</v>
      </c>
      <c r="EE46" s="427">
        <f t="shared" si="187"/>
        <v>251469.29669727132</v>
      </c>
      <c r="EF46" s="275">
        <f t="shared" si="70"/>
        <v>1.2955050017019649</v>
      </c>
      <c r="EG46" s="256">
        <f t="shared" si="71"/>
        <v>1.3038703096685604</v>
      </c>
      <c r="EH46" s="256">
        <f t="shared" si="72"/>
        <v>1.6891705077463099</v>
      </c>
      <c r="EI46" s="473">
        <f t="shared" si="73"/>
        <v>63.694262291666668</v>
      </c>
      <c r="EJ46" s="473">
        <f t="shared" si="74"/>
        <v>43.8</v>
      </c>
      <c r="EK46" s="473">
        <f t="shared" si="75"/>
        <v>175.2</v>
      </c>
      <c r="EL46" s="473">
        <f t="shared" si="76"/>
        <v>5.1538356164383643</v>
      </c>
      <c r="EM46" s="473">
        <f t="shared" si="77"/>
        <v>23.785551572916667</v>
      </c>
      <c r="EN46" s="473">
        <f t="shared" si="78"/>
        <v>191.08278687500001</v>
      </c>
      <c r="EO46" s="427">
        <f t="shared" si="79"/>
        <v>36637.613698630143</v>
      </c>
      <c r="EP46" s="261">
        <f t="shared" si="80"/>
        <v>1.2955050017019649</v>
      </c>
      <c r="EQ46" s="256">
        <f t="shared" si="81"/>
        <v>0.75390910799113031</v>
      </c>
      <c r="ER46" s="256">
        <f t="shared" si="82"/>
        <v>0.9766930202311761</v>
      </c>
      <c r="ES46" s="473">
        <f t="shared" si="83"/>
        <v>254.77704916666667</v>
      </c>
      <c r="ET46" s="473">
        <f t="shared" si="84"/>
        <v>43.8</v>
      </c>
      <c r="EU46" s="473">
        <f t="shared" si="85"/>
        <v>175.2</v>
      </c>
      <c r="EV46" s="473">
        <f t="shared" si="86"/>
        <v>5.1538356164383643</v>
      </c>
      <c r="EW46" s="473">
        <f t="shared" si="87"/>
        <v>23.785551572916667</v>
      </c>
      <c r="EX46" s="473">
        <f t="shared" si="88"/>
        <v>191.08278687500001</v>
      </c>
      <c r="EY46" s="572">
        <f t="shared" si="179"/>
        <v>63363.999999999993</v>
      </c>
      <c r="EZ46" s="589"/>
      <c r="FA46" s="589"/>
      <c r="FB46" s="589"/>
      <c r="FC46" s="589"/>
      <c r="FD46" s="589"/>
      <c r="FE46" s="589"/>
      <c r="FF46" s="589"/>
      <c r="FG46" s="589"/>
      <c r="FH46" s="589"/>
      <c r="FI46" s="577"/>
      <c r="FJ46" s="276">
        <f t="shared" si="98"/>
        <v>1.3089694227748165</v>
      </c>
      <c r="FK46" s="256">
        <f t="shared" si="99"/>
        <v>0.42342473206444697</v>
      </c>
      <c r="FL46" s="256">
        <f t="shared" si="100"/>
        <v>0.55425002711898053</v>
      </c>
      <c r="FM46" s="483">
        <f t="shared" si="101"/>
        <v>50.955409833333334</v>
      </c>
      <c r="FN46" s="483">
        <f t="shared" si="102"/>
        <v>76</v>
      </c>
      <c r="FO46" s="483">
        <f t="shared" si="103"/>
        <v>175.2</v>
      </c>
      <c r="FP46" s="483">
        <f t="shared" si="104"/>
        <v>48.953835616438361</v>
      </c>
      <c r="FQ46" s="483">
        <f t="shared" si="181"/>
        <v>10800</v>
      </c>
      <c r="FR46" s="483">
        <f t="shared" si="105"/>
        <v>8.8810941966666679</v>
      </c>
      <c r="FS46" s="483">
        <f t="shared" si="106"/>
        <v>203.77704916666667</v>
      </c>
      <c r="FT46" s="484">
        <f t="shared" si="107"/>
        <v>108</v>
      </c>
      <c r="FU46" s="427">
        <f t="shared" si="108"/>
        <v>118039.61369863014</v>
      </c>
      <c r="FV46" s="276">
        <f t="shared" si="109"/>
        <v>2.1951405726143678</v>
      </c>
      <c r="FW46" s="256">
        <f t="shared" si="110"/>
        <v>1.1126005563261279</v>
      </c>
      <c r="FX46" s="256">
        <f t="shared" si="111"/>
        <v>2.4423146223048007</v>
      </c>
      <c r="FY46" s="483">
        <f t="shared" si="112"/>
        <v>127.38852458333334</v>
      </c>
      <c r="FZ46" s="483">
        <f t="shared" si="113"/>
        <v>90</v>
      </c>
      <c r="GA46" s="483">
        <f t="shared" si="114"/>
        <v>175.2</v>
      </c>
      <c r="GB46" s="483">
        <f t="shared" si="115"/>
        <v>48.953835616438361</v>
      </c>
      <c r="GC46" s="483">
        <f t="shared" si="116"/>
        <v>5400</v>
      </c>
      <c r="GD46" s="483">
        <f t="shared" si="117"/>
        <v>-0.57978593606667062</v>
      </c>
      <c r="GE46" s="483">
        <f t="shared" si="118"/>
        <v>127.38852458333334</v>
      </c>
      <c r="GF46" s="484">
        <f t="shared" si="119"/>
        <v>75</v>
      </c>
      <c r="GG46" s="493">
        <f t="shared" si="120"/>
        <v>54</v>
      </c>
      <c r="GH46" s="493">
        <f t="shared" si="121"/>
        <v>129</v>
      </c>
      <c r="GI46" s="427">
        <f t="shared" si="122"/>
        <v>122083.61369863014</v>
      </c>
      <c r="GJ46" s="185">
        <f t="shared" si="123"/>
        <v>1.0598691355609871</v>
      </c>
      <c r="GK46" s="256">
        <f t="shared" si="182"/>
        <v>1.7799450030050219</v>
      </c>
      <c r="GL46" s="256">
        <f t="shared" si="124"/>
        <v>1.8865087716810311</v>
      </c>
      <c r="GM46" s="256">
        <f t="shared" si="125"/>
        <v>254.77704916666667</v>
      </c>
      <c r="GN46" s="256">
        <f t="shared" si="126"/>
        <v>175.2</v>
      </c>
      <c r="GO46" s="256">
        <f t="shared" si="127"/>
        <v>48.953835616438361</v>
      </c>
      <c r="GP46" s="256">
        <f t="shared" si="183"/>
        <v>254.77704916666667</v>
      </c>
      <c r="GQ46" s="256">
        <f t="shared" si="128"/>
        <v>7.8619860000000008</v>
      </c>
      <c r="GR46" s="427">
        <f t="shared" si="129"/>
        <v>138720.61369863013</v>
      </c>
      <c r="GS46" s="185">
        <f t="shared" si="130"/>
        <v>1.0598691355609871</v>
      </c>
      <c r="GT46" s="256">
        <f t="shared" si="184"/>
        <v>2.1584727230639809</v>
      </c>
      <c r="GU46" s="256">
        <f t="shared" si="131"/>
        <v>2.2876986191257913</v>
      </c>
      <c r="GV46" s="256">
        <f t="shared" si="132"/>
        <v>254.77704916666667</v>
      </c>
      <c r="GW46" s="256">
        <f t="shared" si="133"/>
        <v>175.2</v>
      </c>
      <c r="GX46" s="256">
        <f t="shared" si="134"/>
        <v>48.953835616438361</v>
      </c>
      <c r="GY46" s="256">
        <f t="shared" si="135"/>
        <v>254.77704916666667</v>
      </c>
      <c r="GZ46" s="256">
        <f t="shared" si="136"/>
        <v>7.8619860000000008</v>
      </c>
      <c r="HA46" s="427">
        <f t="shared" si="137"/>
        <v>114393.41369863013</v>
      </c>
      <c r="HB46" s="185">
        <f t="shared" si="138"/>
        <v>1.0598691355609871</v>
      </c>
      <c r="HC46" s="256">
        <f t="shared" si="185"/>
        <v>0.38153401593946118</v>
      </c>
      <c r="HD46" s="256">
        <f t="shared" si="139"/>
        <v>0.40437612766086856</v>
      </c>
      <c r="HE46" s="256">
        <f t="shared" si="140"/>
        <v>254.77704916666667</v>
      </c>
      <c r="HF46" s="256">
        <f t="shared" si="141"/>
        <v>175.2</v>
      </c>
      <c r="HG46" s="256">
        <f t="shared" si="142"/>
        <v>48.953835616438361</v>
      </c>
      <c r="HH46" s="256">
        <f t="shared" si="143"/>
        <v>254.77704916666667</v>
      </c>
      <c r="HI46" s="256">
        <f t="shared" ref="HI46:HI77" si="200">($G46/COP_KM)*Ek</f>
        <v>7.8619860000000008</v>
      </c>
      <c r="HJ46" s="427">
        <f t="shared" si="145"/>
        <v>647163.95616438356</v>
      </c>
      <c r="HK46" s="185">
        <f t="shared" si="146"/>
        <v>1.0598691355609871</v>
      </c>
      <c r="HL46" s="256">
        <f t="shared" si="186"/>
        <v>1.5537066647789244</v>
      </c>
      <c r="HM46" s="256">
        <f t="shared" si="147"/>
        <v>1.6467257397145829</v>
      </c>
      <c r="HN46" s="256">
        <f t="shared" si="148"/>
        <v>254.77704916666667</v>
      </c>
      <c r="HO46" s="256">
        <f t="shared" si="149"/>
        <v>175.2</v>
      </c>
      <c r="HP46" s="256">
        <f t="shared" si="150"/>
        <v>48.953835616438361</v>
      </c>
      <c r="HQ46" s="256">
        <f t="shared" si="151"/>
        <v>254.77704916666667</v>
      </c>
      <c r="HR46" s="256">
        <f t="shared" ref="HR46:HR77" si="201">($G46/COP_KM)*Ek</f>
        <v>7.8619860000000008</v>
      </c>
      <c r="HS46" s="466">
        <f t="shared" si="153"/>
        <v>158920</v>
      </c>
    </row>
    <row r="47" spans="1:227" s="72" customFormat="1" hidden="1" outlineLevel="2" x14ac:dyDescent="0.3">
      <c r="B47" s="40" t="s">
        <v>232</v>
      </c>
      <c r="C47" s="40" t="s">
        <v>265</v>
      </c>
      <c r="D47" s="117">
        <v>1346</v>
      </c>
      <c r="E47" s="123">
        <v>20.100000000000001</v>
      </c>
      <c r="F47" s="125">
        <f t="shared" si="0"/>
        <v>237.85502499999998</v>
      </c>
      <c r="G47" s="125">
        <f t="shared" si="1"/>
        <v>22.786434</v>
      </c>
      <c r="H47" s="168">
        <f t="shared" ref="H47" si="202">ROUND($I47+$I47*0.35,1)</f>
        <v>152.6</v>
      </c>
      <c r="I47" s="121">
        <f t="shared" si="195"/>
        <v>113.06399999999999</v>
      </c>
      <c r="J47" s="373">
        <f t="shared" si="155"/>
        <v>47.294383561643834</v>
      </c>
      <c r="K47" s="114">
        <v>0.2</v>
      </c>
      <c r="L47" s="168">
        <f t="shared" si="156"/>
        <v>1558.6829947575361</v>
      </c>
      <c r="M47" s="373">
        <f t="shared" si="157"/>
        <v>481.8</v>
      </c>
      <c r="N47" s="373">
        <f t="shared" si="158"/>
        <v>311.73659895150718</v>
      </c>
      <c r="O47" s="121">
        <v>51.3</v>
      </c>
      <c r="P47" s="116">
        <v>0.11</v>
      </c>
      <c r="Q47" s="395">
        <f t="shared" si="3"/>
        <v>0.90420032538728157</v>
      </c>
      <c r="S47" s="189">
        <f t="shared" si="4"/>
        <v>1.0618900992840907</v>
      </c>
      <c r="T47" s="168">
        <f t="shared" si="5"/>
        <v>7.595478</v>
      </c>
      <c r="U47" s="382">
        <f t="shared" si="6"/>
        <v>237.85502499999998</v>
      </c>
      <c r="V47" s="427">
        <f t="shared" si="159"/>
        <v>27697.101369863012</v>
      </c>
      <c r="W47" s="132"/>
      <c r="X47" s="255"/>
      <c r="Y47" s="255"/>
      <c r="Z47" s="255"/>
      <c r="AA47" s="111"/>
      <c r="AB47" s="111"/>
      <c r="AC47" s="111"/>
      <c r="AD47" s="111"/>
      <c r="AE47" s="111"/>
      <c r="AF47" s="111"/>
      <c r="AG47" s="111"/>
      <c r="AH47" s="460"/>
      <c r="AI47" s="262">
        <f t="shared" si="7"/>
        <v>2.6960691370570191</v>
      </c>
      <c r="AJ47" s="256">
        <f t="shared" si="160"/>
        <v>0.88017442535771628</v>
      </c>
      <c r="AK47" s="256">
        <f t="shared" si="8"/>
        <v>2.3730111034338357</v>
      </c>
      <c r="AL47" s="170">
        <f t="shared" si="9"/>
        <v>209.59485617578406</v>
      </c>
      <c r="AM47" s="170">
        <f t="shared" si="10"/>
        <v>22.786434</v>
      </c>
      <c r="AN47" s="170">
        <f t="shared" si="11"/>
        <v>134.40970813183804</v>
      </c>
      <c r="AO47" s="170">
        <f t="shared" si="161"/>
        <v>69</v>
      </c>
      <c r="AP47" s="170">
        <f t="shared" si="162"/>
        <v>99</v>
      </c>
      <c r="AQ47" s="170">
        <f t="shared" si="12"/>
        <v>0</v>
      </c>
      <c r="AR47" s="256">
        <f t="shared" si="197"/>
        <v>68.414451057569281</v>
      </c>
      <c r="AS47" s="256">
        <f t="shared" si="14"/>
        <v>28.260168824215924</v>
      </c>
      <c r="AT47" s="428">
        <f t="shared" ref="AT47:AT78" si="203">IF($H47&lt;PMAX_BES_HOR,+$AR$4+$H47*$AS$4+$AR$5+$H47*$AS$5+$AO47*$AS$6,$AR$4+PMAX_BES_HOR*$AS$4+$AR$5+PMAX_BES_HOR*$AS$5+$AO47*$AS$6+$T$4+($H47-PMAX_BES_HOR)*$U$4)+IF(AQ47&gt;0,$T$5+AQ47*$U$5)</f>
        <v>169030</v>
      </c>
      <c r="AU47" s="112"/>
      <c r="AV47" s="256"/>
      <c r="AW47" s="256"/>
      <c r="AX47" s="120"/>
      <c r="AY47" s="120"/>
      <c r="AZ47" s="120"/>
      <c r="BA47" s="120"/>
      <c r="BB47" s="256"/>
      <c r="BC47" s="256"/>
      <c r="BD47" s="256"/>
      <c r="BE47" s="257"/>
      <c r="BF47" s="146">
        <f t="shared" si="16"/>
        <v>1.2412927130127678</v>
      </c>
      <c r="BG47" s="256">
        <f t="shared" si="17"/>
        <v>0.90005796996768062</v>
      </c>
      <c r="BH47" s="256">
        <f t="shared" si="18"/>
        <v>1.1172353994099464</v>
      </c>
      <c r="BI47" s="120">
        <f t="shared" si="19"/>
        <v>37.882446524999999</v>
      </c>
      <c r="BJ47" s="120">
        <f t="shared" si="20"/>
        <v>22.786434</v>
      </c>
      <c r="BK47" s="256">
        <v>0</v>
      </c>
      <c r="BL47" s="170">
        <f t="shared" si="21"/>
        <v>24.304137950060124</v>
      </c>
      <c r="BM47" s="170">
        <f t="shared" si="163"/>
        <v>128.29586204993987</v>
      </c>
      <c r="BN47" s="170">
        <f t="shared" si="22"/>
        <v>0</v>
      </c>
      <c r="BO47" s="170">
        <f t="shared" si="198"/>
        <v>10.003244526</v>
      </c>
      <c r="BP47" s="170">
        <f t="shared" ref="BP47:BP78" si="204">($F47-BI47)*Eg</f>
        <v>199.97257847499998</v>
      </c>
      <c r="BQ47" s="390">
        <f t="shared" si="25"/>
        <v>22759.672423781565</v>
      </c>
      <c r="BR47" s="428">
        <f t="shared" si="164"/>
        <v>39413.772426540279</v>
      </c>
      <c r="BS47" s="147">
        <f t="shared" si="26"/>
        <v>3.9270061920239234</v>
      </c>
      <c r="BT47" s="256">
        <f t="shared" si="27"/>
        <v>1.1230029269086967</v>
      </c>
      <c r="BU47" s="256">
        <f t="shared" si="28"/>
        <v>4.4100394476314415</v>
      </c>
      <c r="BV47" s="170">
        <f t="shared" si="29"/>
        <v>237.85502499999998</v>
      </c>
      <c r="BW47" s="170">
        <f t="shared" si="30"/>
        <v>22.786434</v>
      </c>
      <c r="BX47" s="170">
        <f t="shared" si="31"/>
        <v>167.49758600000001</v>
      </c>
      <c r="BY47" s="170">
        <f t="shared" si="165"/>
        <v>1097.6250720838796</v>
      </c>
      <c r="BZ47" s="256">
        <f t="shared" si="32"/>
        <v>66.371542660000003</v>
      </c>
      <c r="CA47" s="256">
        <v>0</v>
      </c>
      <c r="CB47" s="466">
        <f t="shared" si="33"/>
        <v>159464.3754250514</v>
      </c>
      <c r="CC47" s="146">
        <f t="shared" si="34"/>
        <v>1.2406958113688071</v>
      </c>
      <c r="CD47" s="256">
        <f t="shared" si="35"/>
        <v>1.1598165773092932</v>
      </c>
      <c r="CE47" s="256">
        <f t="shared" si="166"/>
        <v>1.4389795694237464</v>
      </c>
      <c r="CF47" s="120">
        <f t="shared" si="36"/>
        <v>40.40794296</v>
      </c>
      <c r="CG47" s="120">
        <f t="shared" si="37"/>
        <v>22.786434</v>
      </c>
      <c r="CH47" s="256">
        <v>0</v>
      </c>
      <c r="CI47" s="170">
        <f t="shared" si="167"/>
        <v>25.924413813397468</v>
      </c>
      <c r="CJ47" s="170">
        <f t="shared" si="168"/>
        <v>126.67558618660253</v>
      </c>
      <c r="CK47" s="170">
        <f t="shared" si="38"/>
        <v>0</v>
      </c>
      <c r="CL47" s="256">
        <f t="shared" si="199"/>
        <v>12.629760818399999</v>
      </c>
      <c r="CM47" s="256">
        <f t="shared" si="40"/>
        <v>197.44708204</v>
      </c>
      <c r="CN47" s="390">
        <f t="shared" si="169"/>
        <v>13610.31725203367</v>
      </c>
      <c r="CO47" s="428">
        <f t="shared" si="170"/>
        <v>30499.357254976301</v>
      </c>
      <c r="CP47" s="147">
        <f t="shared" si="41"/>
        <v>3.3557694376021194</v>
      </c>
      <c r="CQ47" s="256">
        <f t="shared" si="42"/>
        <v>1.2477717322683637</v>
      </c>
      <c r="CR47" s="256">
        <f t="shared" si="43"/>
        <v>4.1872342442500292</v>
      </c>
      <c r="CS47" s="120">
        <f t="shared" si="44"/>
        <v>237.85502499999998</v>
      </c>
      <c r="CT47" s="120">
        <f t="shared" si="45"/>
        <v>22.786434</v>
      </c>
      <c r="CU47" s="256">
        <f t="shared" si="46"/>
        <v>155.60483475000001</v>
      </c>
      <c r="CV47" s="170">
        <f t="shared" si="171"/>
        <v>1019.6909223460027</v>
      </c>
      <c r="CW47" s="256">
        <f t="shared" si="47"/>
        <v>77.669656347500009</v>
      </c>
      <c r="CX47" s="256">
        <v>0</v>
      </c>
      <c r="CY47" s="466">
        <f t="shared" si="48"/>
        <v>134464.3754250514</v>
      </c>
      <c r="CZ47" s="147">
        <f t="shared" si="49"/>
        <v>3.9270061920239234</v>
      </c>
      <c r="DA47" s="256">
        <f t="shared" si="50"/>
        <v>1.2658943978081394</v>
      </c>
      <c r="DB47" s="256">
        <f t="shared" si="51"/>
        <v>4.9711751386409588</v>
      </c>
      <c r="DC47" s="120">
        <f t="shared" si="52"/>
        <v>237.85502499999998</v>
      </c>
      <c r="DD47" s="120">
        <f t="shared" si="53"/>
        <v>22.786434</v>
      </c>
      <c r="DE47" s="256">
        <f t="shared" si="54"/>
        <v>167.49758600000001</v>
      </c>
      <c r="DF47" s="170">
        <f t="shared" si="172"/>
        <v>1097.6250720838796</v>
      </c>
      <c r="DG47" s="256">
        <f t="shared" si="55"/>
        <v>66.371542660000003</v>
      </c>
      <c r="DH47" s="256">
        <v>0</v>
      </c>
      <c r="DI47" s="466">
        <f t="shared" si="173"/>
        <v>141464.3754250514</v>
      </c>
      <c r="DJ47" s="147">
        <f t="shared" si="56"/>
        <v>3.3557694376021194</v>
      </c>
      <c r="DK47" s="256">
        <f t="shared" si="174"/>
        <v>1.2959615037082572</v>
      </c>
      <c r="DL47" s="256">
        <f t="shared" si="57"/>
        <v>4.348948006453055</v>
      </c>
      <c r="DM47" s="120">
        <f t="shared" si="58"/>
        <v>237.85502499999998</v>
      </c>
      <c r="DN47" s="120">
        <f t="shared" si="59"/>
        <v>22.786434</v>
      </c>
      <c r="DO47" s="256">
        <f t="shared" si="60"/>
        <v>155.60483475000001</v>
      </c>
      <c r="DP47" s="170">
        <f t="shared" si="175"/>
        <v>1019.6909223460027</v>
      </c>
      <c r="DQ47" s="256">
        <f t="shared" si="61"/>
        <v>77.669656347500009</v>
      </c>
      <c r="DR47" s="256">
        <v>0</v>
      </c>
      <c r="DS47" s="427">
        <f t="shared" si="62"/>
        <v>129464.37542505142</v>
      </c>
      <c r="DT47" s="176">
        <f t="shared" si="63"/>
        <v>6.8523457265441952</v>
      </c>
      <c r="DU47" s="256">
        <f t="shared" si="64"/>
        <v>0.89485214817863723</v>
      </c>
      <c r="DV47" s="256">
        <f t="shared" si="65"/>
        <v>6.1318362934607773</v>
      </c>
      <c r="DW47" s="120">
        <f t="shared" si="66"/>
        <v>237.85502499999998</v>
      </c>
      <c r="DX47" s="120">
        <f t="shared" si="67"/>
        <v>22.786434</v>
      </c>
      <c r="DY47" s="256">
        <f t="shared" si="68"/>
        <v>191.28308849999996</v>
      </c>
      <c r="DZ47" s="256">
        <f t="shared" si="176"/>
        <v>123</v>
      </c>
      <c r="EA47" s="256">
        <f t="shared" si="177"/>
        <v>175</v>
      </c>
      <c r="EB47" s="170">
        <f t="shared" si="178"/>
        <v>1253.4933715596328</v>
      </c>
      <c r="EC47" s="256">
        <f t="shared" si="69"/>
        <v>38.036822629999996</v>
      </c>
      <c r="ED47" s="256">
        <v>0</v>
      </c>
      <c r="EE47" s="427">
        <f t="shared" si="187"/>
        <v>231785.41929207559</v>
      </c>
      <c r="EF47" s="275">
        <f t="shared" si="70"/>
        <v>1.2976747507539632</v>
      </c>
      <c r="EG47" s="256">
        <f t="shared" si="71"/>
        <v>1.2808710186692402</v>
      </c>
      <c r="EH47" s="256">
        <f t="shared" si="72"/>
        <v>1.6621539798995812</v>
      </c>
      <c r="EI47" s="473">
        <f t="shared" si="73"/>
        <v>59.463756249999996</v>
      </c>
      <c r="EJ47" s="473">
        <f t="shared" si="74"/>
        <v>38.15</v>
      </c>
      <c r="EK47" s="473">
        <f t="shared" si="75"/>
        <v>152.6</v>
      </c>
      <c r="EL47" s="473">
        <f t="shared" si="76"/>
        <v>9.1443835616438349</v>
      </c>
      <c r="EM47" s="473">
        <f t="shared" ref="EM47:EM78" si="205">(($EG$9*F47)/$EF$8+($G47/COP_KM))*Ek</f>
        <v>22.461417062499997</v>
      </c>
      <c r="EN47" s="473">
        <f t="shared" ref="EN47:EN78" si="206">((1-$EG$9)*$F47)*Eg</f>
        <v>178.39126874999999</v>
      </c>
      <c r="EO47" s="427">
        <f t="shared" si="79"/>
        <v>34818.351369863012</v>
      </c>
      <c r="EP47" s="261">
        <f t="shared" si="80"/>
        <v>1.2976747507539632</v>
      </c>
      <c r="EQ47" s="256">
        <f t="shared" ref="EQ47:EQ78" si="207">+(($T47+$U47)-(EX47+EW47))/EY47*1000</f>
        <v>0.8080729811531</v>
      </c>
      <c r="ER47" s="256">
        <f t="shared" si="82"/>
        <v>1.048615904408861</v>
      </c>
      <c r="ES47" s="473">
        <f t="shared" si="83"/>
        <v>237.85502499999998</v>
      </c>
      <c r="ET47" s="473">
        <f t="shared" si="84"/>
        <v>38.15</v>
      </c>
      <c r="EU47" s="473">
        <f t="shared" si="85"/>
        <v>152.6</v>
      </c>
      <c r="EV47" s="473">
        <f t="shared" si="86"/>
        <v>9.1443835616438349</v>
      </c>
      <c r="EW47" s="473">
        <f t="shared" ref="EW47:EW78" si="208">((($EG$9*$F47)/$EP$8)+($G47/COP_KM))*Ek</f>
        <v>22.461417062499997</v>
      </c>
      <c r="EX47" s="473">
        <f t="shared" ref="EX47:EX78" si="209">((1-$EG$9)*$F47)*Ebiom_p</f>
        <v>178.39126874999999</v>
      </c>
      <c r="EY47" s="572">
        <f t="shared" si="179"/>
        <v>55190.333333333328</v>
      </c>
      <c r="EZ47" s="589"/>
      <c r="FA47" s="589"/>
      <c r="FB47" s="589"/>
      <c r="FC47" s="589"/>
      <c r="FD47" s="589"/>
      <c r="FE47" s="589"/>
      <c r="FF47" s="589"/>
      <c r="FG47" s="589"/>
      <c r="FH47" s="589"/>
      <c r="FI47" s="577"/>
      <c r="FJ47" s="276">
        <f t="shared" si="98"/>
        <v>1.3116841940901598</v>
      </c>
      <c r="FK47" s="256">
        <f t="shared" ref="FK47:FK78" si="210">+(($T47+$U47)-($FS47+$FR47))/$FU47*1000</f>
        <v>0.42140786349191794</v>
      </c>
      <c r="FL47" s="256">
        <f t="shared" si="100"/>
        <v>0.55275403380765242</v>
      </c>
      <c r="FM47" s="483">
        <f t="shared" ref="FM47:FM78" si="211">($FR$9/100)*$F47*$K47</f>
        <v>47.571005</v>
      </c>
      <c r="FN47" s="483">
        <f t="shared" si="102"/>
        <v>71</v>
      </c>
      <c r="FO47" s="483">
        <f t="shared" si="103"/>
        <v>152.6</v>
      </c>
      <c r="FP47" s="483">
        <f t="shared" si="104"/>
        <v>47.294383561643834</v>
      </c>
      <c r="FQ47" s="483">
        <f t="shared" si="181"/>
        <v>10100</v>
      </c>
      <c r="FR47" s="483">
        <f t="shared" ref="FR47:FR78" si="212">(($F47*$K47*($FR$9/100)/$FN$10)+($G47/COP_KM))*Ek</f>
        <v>8.5468980999999999</v>
      </c>
      <c r="FS47" s="483">
        <f t="shared" ref="FS47:FS78" si="213">((($K47*$F47)-(($GB$9/3.6)*$FT47))+((1-$K47)*$F47))*Eg</f>
        <v>190.16058055555555</v>
      </c>
      <c r="FT47" s="484">
        <f t="shared" ref="FT47:FT78" si="214">ROUND(($K47*$F47*($FR$9/100)*1000)/($FQ$9*277.77777778),0)</f>
        <v>101</v>
      </c>
      <c r="FU47" s="427">
        <f t="shared" si="108"/>
        <v>110921.10136986301</v>
      </c>
      <c r="FV47" s="276">
        <f t="shared" si="109"/>
        <v>2.1944573995769567</v>
      </c>
      <c r="FW47" s="256">
        <f t="shared" ref="FW47:FW78" si="215">+(($T47+$U47)-($GD47+$GE47))/$GI47*1000</f>
        <v>1.1071102486443667</v>
      </c>
      <c r="FX47" s="256">
        <f t="shared" si="111"/>
        <v>2.4295062772851148</v>
      </c>
      <c r="FY47" s="483">
        <f t="shared" ref="FY47:FY78" si="216">(($GE$9/100)*$F47*$K47)+($FY$8*$F47)</f>
        <v>118.92751250000001</v>
      </c>
      <c r="FZ47" s="483">
        <f t="shared" si="113"/>
        <v>84</v>
      </c>
      <c r="GA47" s="483">
        <f t="shared" si="114"/>
        <v>152.6</v>
      </c>
      <c r="GB47" s="483">
        <f t="shared" si="115"/>
        <v>47.294383561643834</v>
      </c>
      <c r="GC47" s="483">
        <f t="shared" si="116"/>
        <v>5000</v>
      </c>
      <c r="GD47" s="483">
        <f t="shared" ref="GD47:GD78" si="217">((((1-$FY$8)*$F47)/$FV$8)+($G47/COP_KM)+((($K47*$F47)/$GE$9)/$FZ$10))*Ek-($GH47*$FY$9*$FY$10/1000)</f>
        <v>-0.15489059799999438</v>
      </c>
      <c r="GE47" s="483">
        <f t="shared" ref="GE47:GE78" si="218">(1-$FY$8)*$F47-(($GE$9/100)*$F47*$K47)</f>
        <v>118.92751249999998</v>
      </c>
      <c r="GF47" s="484">
        <f t="shared" ref="GF47:GF78" si="219">ROUND(($FY$8*$F47*1000)/($GB$8*277.77777778),0)</f>
        <v>70</v>
      </c>
      <c r="GG47" s="493">
        <f t="shared" ref="GG47:GG78" si="220">ROUND((($GE$9/100)*$F47*$K47*1000)/($GB$9*277.77777778),0)</f>
        <v>50</v>
      </c>
      <c r="GH47" s="493">
        <f t="shared" si="121"/>
        <v>120</v>
      </c>
      <c r="GI47" s="427">
        <f t="shared" si="122"/>
        <v>114422.10136986301</v>
      </c>
      <c r="GJ47" s="185">
        <f t="shared" ref="GJ47:GJ78" si="221">($F47+$G47)/($GP47+$GQ47)</f>
        <v>1.0618900992840907</v>
      </c>
      <c r="GK47" s="256">
        <f t="shared" si="182"/>
        <v>1.8741452293091774</v>
      </c>
      <c r="GL47" s="256">
        <f t="shared" si="124"/>
        <v>1.9901362636239273</v>
      </c>
      <c r="GM47" s="256">
        <f t="shared" si="125"/>
        <v>237.85502499999998</v>
      </c>
      <c r="GN47" s="256">
        <f t="shared" si="126"/>
        <v>152.6</v>
      </c>
      <c r="GO47" s="256">
        <f t="shared" si="127"/>
        <v>47.294383561643834</v>
      </c>
      <c r="GP47" s="256">
        <f t="shared" ref="GP47:GP78" si="222">$F47*Ebiom_pellet</f>
        <v>237.85502499999998</v>
      </c>
      <c r="GQ47" s="256">
        <f t="shared" ref="GQ47:GQ78" si="223">$G47/COP_KM</f>
        <v>7.595478</v>
      </c>
      <c r="GR47" s="427">
        <f t="shared" si="129"/>
        <v>122861.10136986301</v>
      </c>
      <c r="GS47" s="185">
        <f t="shared" si="130"/>
        <v>1.0618900992840907</v>
      </c>
      <c r="GT47" s="256">
        <f t="shared" si="184"/>
        <v>2.146792010434599</v>
      </c>
      <c r="GU47" s="256">
        <f t="shared" si="131"/>
        <v>2.2796571811026891</v>
      </c>
      <c r="GV47" s="256">
        <f t="shared" si="132"/>
        <v>237.85502499999998</v>
      </c>
      <c r="GW47" s="256">
        <f t="shared" si="133"/>
        <v>152.6</v>
      </c>
      <c r="GX47" s="256">
        <f t="shared" si="134"/>
        <v>47.294383561643834</v>
      </c>
      <c r="GY47" s="256">
        <f t="shared" ref="GY47:GY78" si="224">$F47*Ebiom_shreds</f>
        <v>237.85502499999998</v>
      </c>
      <c r="GZ47" s="256">
        <f t="shared" ref="GZ47:GZ78" si="225">$G47/COP_KM</f>
        <v>7.595478</v>
      </c>
      <c r="HA47" s="427">
        <f t="shared" si="137"/>
        <v>107257.50136986301</v>
      </c>
      <c r="HB47" s="185">
        <f t="shared" si="138"/>
        <v>1.0618900992840907</v>
      </c>
      <c r="HC47" s="256">
        <f t="shared" si="185"/>
        <v>0.36950508722774472</v>
      </c>
      <c r="HD47" s="256">
        <f t="shared" si="139"/>
        <v>0.39237379376224646</v>
      </c>
      <c r="HE47" s="256">
        <f t="shared" si="140"/>
        <v>237.85502499999998</v>
      </c>
      <c r="HF47" s="256">
        <f t="shared" si="141"/>
        <v>152.6</v>
      </c>
      <c r="HG47" s="256">
        <f t="shared" si="142"/>
        <v>47.294383561643834</v>
      </c>
      <c r="HH47" s="256">
        <f t="shared" ref="HH47:HH78" si="226">$F47*Ebiom_snip</f>
        <v>237.85502499999998</v>
      </c>
      <c r="HI47" s="256">
        <f t="shared" si="200"/>
        <v>7.595478</v>
      </c>
      <c r="HJ47" s="427">
        <f t="shared" si="145"/>
        <v>623156.63561643835</v>
      </c>
      <c r="HK47" s="185">
        <f t="shared" ref="HK47:HK78" si="227">($F47+$G47)/($GP47+$GQ47)</f>
        <v>1.0618900992840907</v>
      </c>
      <c r="HL47" s="256">
        <f t="shared" si="186"/>
        <v>1.6481250232624722</v>
      </c>
      <c r="HM47" s="256">
        <f t="shared" si="147"/>
        <v>1.7501276445847809</v>
      </c>
      <c r="HN47" s="256">
        <f t="shared" si="148"/>
        <v>237.85502499999998</v>
      </c>
      <c r="HO47" s="256">
        <f t="shared" si="149"/>
        <v>152.6</v>
      </c>
      <c r="HP47" s="256">
        <f t="shared" si="150"/>
        <v>47.294383561643834</v>
      </c>
      <c r="HQ47" s="256">
        <f t="shared" ref="HQ47:HQ78" si="228">$F47*Ebiom_pellet</f>
        <v>237.85502499999998</v>
      </c>
      <c r="HR47" s="256">
        <f t="shared" si="201"/>
        <v>7.595478</v>
      </c>
      <c r="HS47" s="466">
        <f t="shared" si="153"/>
        <v>139710</v>
      </c>
    </row>
    <row r="48" spans="1:227" s="72" customFormat="1" hidden="1" outlineLevel="2" x14ac:dyDescent="0.3">
      <c r="B48" s="40" t="s">
        <v>232</v>
      </c>
      <c r="C48" s="40" t="s">
        <v>266</v>
      </c>
      <c r="D48" s="117">
        <v>1346</v>
      </c>
      <c r="E48" s="123">
        <v>18.399999999999999</v>
      </c>
      <c r="F48" s="125">
        <f t="shared" si="0"/>
        <v>217.7379333333333</v>
      </c>
      <c r="G48" s="125">
        <f t="shared" si="1"/>
        <v>123.09964140000002</v>
      </c>
      <c r="H48" s="168">
        <f t="shared" ref="H48" si="229">ROUND($I48+$I48*0.2,1)</f>
        <v>135.69999999999999</v>
      </c>
      <c r="I48" s="121">
        <f t="shared" si="195"/>
        <v>113.06399999999999</v>
      </c>
      <c r="J48" s="373">
        <f t="shared" si="155"/>
        <v>47.635493150684944</v>
      </c>
      <c r="K48" s="114">
        <v>0.2</v>
      </c>
      <c r="L48" s="168">
        <f t="shared" si="156"/>
        <v>1604.5536723163841</v>
      </c>
      <c r="M48" s="373">
        <f t="shared" si="157"/>
        <v>2584.1999999999998</v>
      </c>
      <c r="N48" s="373">
        <f t="shared" si="158"/>
        <v>320.91073446327681</v>
      </c>
      <c r="O48" s="121">
        <v>51.67</v>
      </c>
      <c r="P48" s="116">
        <v>0.59</v>
      </c>
      <c r="Q48" s="395">
        <f t="shared" si="3"/>
        <v>0.43464310735627426</v>
      </c>
      <c r="S48" s="189">
        <f t="shared" si="4"/>
        <v>1.3171390184305007</v>
      </c>
      <c r="T48" s="168">
        <f t="shared" si="5"/>
        <v>41.033213800000006</v>
      </c>
      <c r="U48" s="382">
        <f t="shared" si="6"/>
        <v>217.7379333333333</v>
      </c>
      <c r="V48" s="427">
        <f t="shared" si="159"/>
        <v>26906.678904109591</v>
      </c>
      <c r="W48" s="132"/>
      <c r="X48" s="255"/>
      <c r="Y48" s="255"/>
      <c r="Z48" s="255"/>
      <c r="AA48" s="111"/>
      <c r="AB48" s="111"/>
      <c r="AC48" s="111"/>
      <c r="AD48" s="111"/>
      <c r="AE48" s="111"/>
      <c r="AF48" s="111"/>
      <c r="AG48" s="111"/>
      <c r="AH48" s="460"/>
      <c r="AI48" s="262">
        <f t="shared" si="7"/>
        <v>4.249172446275197</v>
      </c>
      <c r="AJ48" s="256">
        <f t="shared" si="160"/>
        <v>1.3150086668475587</v>
      </c>
      <c r="AK48" s="256">
        <f t="shared" si="8"/>
        <v>5.5876985937817265</v>
      </c>
      <c r="AL48" s="170">
        <f t="shared" si="9"/>
        <v>202.66801726973338</v>
      </c>
      <c r="AM48" s="170">
        <f t="shared" si="10"/>
        <v>123.09964140000002</v>
      </c>
      <c r="AN48" s="170">
        <f t="shared" si="11"/>
        <v>28.90137155230002</v>
      </c>
      <c r="AO48" s="170">
        <f t="shared" si="161"/>
        <v>15</v>
      </c>
      <c r="AP48" s="170">
        <f t="shared" si="162"/>
        <v>21</v>
      </c>
      <c r="AQ48" s="170">
        <f t="shared" si="12"/>
        <v>0</v>
      </c>
      <c r="AR48" s="256">
        <f t="shared" si="197"/>
        <v>65.142779241837687</v>
      </c>
      <c r="AS48" s="256">
        <f t="shared" si="14"/>
        <v>15.069916063599919</v>
      </c>
      <c r="AT48" s="428">
        <f t="shared" si="203"/>
        <v>135785</v>
      </c>
      <c r="AU48" s="112"/>
      <c r="AV48" s="256"/>
      <c r="AW48" s="256"/>
      <c r="AX48" s="120"/>
      <c r="AY48" s="120"/>
      <c r="AZ48" s="120"/>
      <c r="BA48" s="120"/>
      <c r="BB48" s="256"/>
      <c r="BC48" s="256"/>
      <c r="BD48" s="256"/>
      <c r="BE48" s="257"/>
      <c r="BF48" s="146">
        <f t="shared" si="16"/>
        <v>5.0776152522869644</v>
      </c>
      <c r="BG48" s="256">
        <f t="shared" si="17"/>
        <v>1.5337502570060384</v>
      </c>
      <c r="BH48" s="256">
        <f t="shared" si="18"/>
        <v>7.7877936981729121</v>
      </c>
      <c r="BI48" s="120">
        <f t="shared" si="19"/>
        <v>204.65315382750006</v>
      </c>
      <c r="BJ48" s="120">
        <f t="shared" si="20"/>
        <v>123.09964140000002</v>
      </c>
      <c r="BK48" s="256">
        <v>0</v>
      </c>
      <c r="BL48" s="170">
        <f t="shared" si="21"/>
        <v>127.54522167654034</v>
      </c>
      <c r="BM48" s="170">
        <f t="shared" si="163"/>
        <v>8.1547783234596523</v>
      </c>
      <c r="BN48" s="170">
        <f t="shared" si="22"/>
        <v>0</v>
      </c>
      <c r="BO48" s="170">
        <f t="shared" si="198"/>
        <v>54.040742574600017</v>
      </c>
      <c r="BP48" s="170">
        <f t="shared" si="204"/>
        <v>13.084779505833239</v>
      </c>
      <c r="BQ48" s="390">
        <f t="shared" si="25"/>
        <v>94173.244691883883</v>
      </c>
      <c r="BR48" s="428">
        <f t="shared" si="164"/>
        <v>124952.30183498222</v>
      </c>
      <c r="BS48" s="147">
        <f t="shared" si="26"/>
        <v>5.7057672903497476</v>
      </c>
      <c r="BT48" s="256">
        <f t="shared" si="27"/>
        <v>1.3603410351567506</v>
      </c>
      <c r="BU48" s="256">
        <f t="shared" si="28"/>
        <v>7.7617893821179038</v>
      </c>
      <c r="BV48" s="170">
        <f t="shared" si="29"/>
        <v>217.7379333333333</v>
      </c>
      <c r="BW48" s="170">
        <f t="shared" si="30"/>
        <v>123.09964140000002</v>
      </c>
      <c r="BX48" s="170">
        <f t="shared" si="31"/>
        <v>51.090705266666617</v>
      </c>
      <c r="BY48" s="170">
        <f t="shared" si="165"/>
        <v>376.49745959223748</v>
      </c>
      <c r="BZ48" s="256">
        <f t="shared" si="32"/>
        <v>59.735624919333318</v>
      </c>
      <c r="CA48" s="256">
        <v>0</v>
      </c>
      <c r="CB48" s="466">
        <f t="shared" si="33"/>
        <v>146312.95908166541</v>
      </c>
      <c r="CC48" s="146">
        <f t="shared" si="34"/>
        <v>5.007310971675305</v>
      </c>
      <c r="CD48" s="256">
        <f t="shared" si="35"/>
        <v>1.852127886887655</v>
      </c>
      <c r="CE48" s="256">
        <f t="shared" si="166"/>
        <v>9.2741802889583536</v>
      </c>
      <c r="CF48" s="120">
        <f t="shared" si="36"/>
        <v>217.7379333333333</v>
      </c>
      <c r="CG48" s="120">
        <f t="shared" si="37"/>
        <v>123.09964140000002</v>
      </c>
      <c r="CH48" s="256">
        <v>0</v>
      </c>
      <c r="CI48" s="170">
        <f t="shared" si="167"/>
        <v>135.69999999999999</v>
      </c>
      <c r="CJ48" s="170">
        <f t="shared" si="168"/>
        <v>0</v>
      </c>
      <c r="CK48" s="170">
        <f t="shared" si="38"/>
        <v>0</v>
      </c>
      <c r="CL48" s="256">
        <f t="shared" si="199"/>
        <v>68.067986322666655</v>
      </c>
      <c r="CM48" s="256">
        <f t="shared" si="40"/>
        <v>0</v>
      </c>
      <c r="CN48" s="390">
        <f t="shared" si="169"/>
        <v>73502.859081665403</v>
      </c>
      <c r="CO48" s="428">
        <f t="shared" si="170"/>
        <v>102964.3590816654</v>
      </c>
      <c r="CP48" s="147">
        <f t="shared" si="41"/>
        <v>4.863676404371688</v>
      </c>
      <c r="CQ48" s="256">
        <f t="shared" si="42"/>
        <v>1.5554230298977574</v>
      </c>
      <c r="CR48" s="256">
        <f t="shared" si="43"/>
        <v>7.5650742893300409</v>
      </c>
      <c r="CS48" s="120">
        <f t="shared" si="44"/>
        <v>217.7379333333333</v>
      </c>
      <c r="CT48" s="120">
        <f t="shared" si="45"/>
        <v>123.09964140000002</v>
      </c>
      <c r="CU48" s="256">
        <f t="shared" si="46"/>
        <v>40.203808599999945</v>
      </c>
      <c r="CV48" s="170">
        <f t="shared" si="171"/>
        <v>296.2697759764182</v>
      </c>
      <c r="CW48" s="256">
        <f t="shared" si="47"/>
        <v>70.07817675266665</v>
      </c>
      <c r="CX48" s="256">
        <v>0</v>
      </c>
      <c r="CY48" s="466">
        <f t="shared" si="48"/>
        <v>121312.95908166541</v>
      </c>
      <c r="CZ48" s="147">
        <f t="shared" si="49"/>
        <v>5.7057672903497476</v>
      </c>
      <c r="DA48" s="256">
        <f t="shared" si="50"/>
        <v>1.5511724118787011</v>
      </c>
      <c r="DB48" s="256">
        <f t="shared" si="51"/>
        <v>8.85062880939042</v>
      </c>
      <c r="DC48" s="120">
        <f t="shared" si="52"/>
        <v>217.7379333333333</v>
      </c>
      <c r="DD48" s="120">
        <f t="shared" si="53"/>
        <v>123.09964140000002</v>
      </c>
      <c r="DE48" s="256">
        <f t="shared" si="54"/>
        <v>51.090705266666617</v>
      </c>
      <c r="DF48" s="170">
        <f t="shared" si="172"/>
        <v>376.49745959223748</v>
      </c>
      <c r="DG48" s="256">
        <f t="shared" si="55"/>
        <v>59.735624919333318</v>
      </c>
      <c r="DH48" s="256">
        <v>0</v>
      </c>
      <c r="DI48" s="466">
        <f t="shared" si="173"/>
        <v>128312.95908166541</v>
      </c>
      <c r="DJ48" s="147">
        <f t="shared" si="56"/>
        <v>4.863676404371688</v>
      </c>
      <c r="DK48" s="256">
        <f t="shared" si="174"/>
        <v>1.6222867328840114</v>
      </c>
      <c r="DL48" s="256">
        <f t="shared" si="57"/>
        <v>7.8902777038532017</v>
      </c>
      <c r="DM48" s="120">
        <f t="shared" si="58"/>
        <v>217.7379333333333</v>
      </c>
      <c r="DN48" s="120">
        <f t="shared" si="59"/>
        <v>123.09964140000002</v>
      </c>
      <c r="DO48" s="256">
        <f t="shared" si="60"/>
        <v>40.203808599999945</v>
      </c>
      <c r="DP48" s="170">
        <f t="shared" si="175"/>
        <v>296.2697759764182</v>
      </c>
      <c r="DQ48" s="256">
        <f t="shared" si="61"/>
        <v>70.07817675266665</v>
      </c>
      <c r="DR48" s="256">
        <v>0</v>
      </c>
      <c r="DS48" s="427">
        <f t="shared" si="62"/>
        <v>116312.95908166541</v>
      </c>
      <c r="DT48" s="176">
        <f t="shared" si="63"/>
        <v>9.2456639010931649</v>
      </c>
      <c r="DU48" s="256">
        <f t="shared" si="64"/>
        <v>1.0418835078776383</v>
      </c>
      <c r="DV48" s="256">
        <f t="shared" si="65"/>
        <v>9.6329047379285964</v>
      </c>
      <c r="DW48" s="120">
        <f t="shared" si="66"/>
        <v>217.7379333333333</v>
      </c>
      <c r="DX48" s="120">
        <f t="shared" si="67"/>
        <v>123.09964140000002</v>
      </c>
      <c r="DY48" s="256">
        <f t="shared" si="68"/>
        <v>72.864498599999962</v>
      </c>
      <c r="DZ48" s="256">
        <f t="shared" si="176"/>
        <v>112</v>
      </c>
      <c r="EA48" s="256">
        <f t="shared" si="177"/>
        <v>160</v>
      </c>
      <c r="EB48" s="170">
        <f t="shared" si="178"/>
        <v>536.95282682387597</v>
      </c>
      <c r="EC48" s="256">
        <f t="shared" si="69"/>
        <v>36.864586294666658</v>
      </c>
      <c r="ED48" s="256">
        <v>0</v>
      </c>
      <c r="EE48" s="427">
        <f t="shared" si="187"/>
        <v>212985.96163663239</v>
      </c>
      <c r="EF48" s="275">
        <f t="shared" si="70"/>
        <v>1.5638676253388619</v>
      </c>
      <c r="EG48" s="256">
        <f t="shared" si="71"/>
        <v>1.211052689605266</v>
      </c>
      <c r="EH48" s="256">
        <f t="shared" si="72"/>
        <v>1.8939260938532292</v>
      </c>
      <c r="EI48" s="473">
        <f t="shared" si="73"/>
        <v>54.434483333333326</v>
      </c>
      <c r="EJ48" s="473">
        <f t="shared" si="74"/>
        <v>33.924999999999997</v>
      </c>
      <c r="EK48" s="473">
        <f t="shared" si="75"/>
        <v>135.69999999999999</v>
      </c>
      <c r="EL48" s="473">
        <f t="shared" si="76"/>
        <v>13.710493150684947</v>
      </c>
      <c r="EM48" s="473">
        <f t="shared" si="205"/>
        <v>54.641834633333339</v>
      </c>
      <c r="EN48" s="473">
        <f t="shared" si="206"/>
        <v>163.30344999999997</v>
      </c>
      <c r="EO48" s="427">
        <f t="shared" si="79"/>
        <v>33711.053904109591</v>
      </c>
      <c r="EP48" s="261">
        <f t="shared" si="80"/>
        <v>1.5638676253388619</v>
      </c>
      <c r="EQ48" s="256">
        <f t="shared" si="207"/>
        <v>0.83185386237600634</v>
      </c>
      <c r="ER48" s="256">
        <f t="shared" si="82"/>
        <v>1.3009093243829255</v>
      </c>
      <c r="ES48" s="473">
        <f t="shared" si="83"/>
        <v>217.7379333333333</v>
      </c>
      <c r="ET48" s="473">
        <f t="shared" si="84"/>
        <v>33.924999999999997</v>
      </c>
      <c r="EU48" s="473">
        <f t="shared" si="85"/>
        <v>135.69999999999999</v>
      </c>
      <c r="EV48" s="473">
        <f t="shared" si="86"/>
        <v>13.710493150684947</v>
      </c>
      <c r="EW48" s="473">
        <f t="shared" si="208"/>
        <v>54.641834633333339</v>
      </c>
      <c r="EX48" s="473">
        <f t="shared" si="209"/>
        <v>163.30344999999997</v>
      </c>
      <c r="EY48" s="572">
        <f t="shared" si="179"/>
        <v>49078.166666666657</v>
      </c>
      <c r="EZ48" s="589"/>
      <c r="FA48" s="589"/>
      <c r="FB48" s="589"/>
      <c r="FC48" s="589"/>
      <c r="FD48" s="589"/>
      <c r="FE48" s="589"/>
      <c r="FF48" s="589"/>
      <c r="FG48" s="589"/>
      <c r="FH48" s="589"/>
      <c r="FI48" s="577"/>
      <c r="FJ48" s="276">
        <f t="shared" si="98"/>
        <v>1.5765091237654971</v>
      </c>
      <c r="FK48" s="256">
        <f t="shared" si="210"/>
        <v>0.41563629962138837</v>
      </c>
      <c r="FL48" s="256">
        <f t="shared" si="100"/>
        <v>0.65525441852124866</v>
      </c>
      <c r="FM48" s="483">
        <f t="shared" si="211"/>
        <v>43.54758666666666</v>
      </c>
      <c r="FN48" s="483">
        <f t="shared" si="102"/>
        <v>64</v>
      </c>
      <c r="FO48" s="483">
        <f t="shared" si="103"/>
        <v>135.69999999999999</v>
      </c>
      <c r="FP48" s="483">
        <f t="shared" si="104"/>
        <v>47.635493150684944</v>
      </c>
      <c r="FQ48" s="483">
        <f t="shared" si="181"/>
        <v>9200</v>
      </c>
      <c r="FR48" s="483">
        <f t="shared" si="212"/>
        <v>41.904165533333341</v>
      </c>
      <c r="FS48" s="483">
        <f t="shared" si="213"/>
        <v>174.29348888888887</v>
      </c>
      <c r="FT48" s="484">
        <f t="shared" si="214"/>
        <v>92</v>
      </c>
      <c r="FU48" s="427">
        <f t="shared" si="108"/>
        <v>102429.67890410959</v>
      </c>
      <c r="FV48" s="276">
        <f t="shared" si="109"/>
        <v>2.387450533274921</v>
      </c>
      <c r="FW48" s="256">
        <f t="shared" si="215"/>
        <v>1.0884617814864272</v>
      </c>
      <c r="FX48" s="256">
        <f t="shared" si="111"/>
        <v>2.598648660659141</v>
      </c>
      <c r="FY48" s="483">
        <f t="shared" si="216"/>
        <v>108.86896666666665</v>
      </c>
      <c r="FZ48" s="483">
        <f t="shared" si="113"/>
        <v>77</v>
      </c>
      <c r="GA48" s="483">
        <f t="shared" si="114"/>
        <v>135.69999999999999</v>
      </c>
      <c r="GB48" s="483">
        <f t="shared" si="115"/>
        <v>47.635493150684944</v>
      </c>
      <c r="GC48" s="483">
        <f t="shared" si="116"/>
        <v>4600</v>
      </c>
      <c r="GD48" s="483">
        <f t="shared" si="217"/>
        <v>33.89318483466667</v>
      </c>
      <c r="GE48" s="483">
        <f t="shared" si="218"/>
        <v>108.86896666666665</v>
      </c>
      <c r="GF48" s="484">
        <f t="shared" si="219"/>
        <v>64</v>
      </c>
      <c r="GG48" s="493">
        <f t="shared" si="220"/>
        <v>46</v>
      </c>
      <c r="GH48" s="493">
        <f t="shared" si="121"/>
        <v>110</v>
      </c>
      <c r="GI48" s="427">
        <f t="shared" si="122"/>
        <v>106580.67890410959</v>
      </c>
      <c r="GJ48" s="185">
        <f t="shared" si="221"/>
        <v>1.3171390184305007</v>
      </c>
      <c r="GK48" s="256">
        <f t="shared" si="182"/>
        <v>1.5882902298934782</v>
      </c>
      <c r="GL48" s="256">
        <f t="shared" si="124"/>
        <v>2.0919990343846502</v>
      </c>
      <c r="GM48" s="256">
        <f t="shared" si="125"/>
        <v>217.7379333333333</v>
      </c>
      <c r="GN48" s="256">
        <f t="shared" si="126"/>
        <v>135.69999999999999</v>
      </c>
      <c r="GO48" s="256">
        <f t="shared" si="127"/>
        <v>47.635493150684944</v>
      </c>
      <c r="GP48" s="256">
        <f t="shared" si="222"/>
        <v>217.7379333333333</v>
      </c>
      <c r="GQ48" s="256">
        <f t="shared" si="223"/>
        <v>41.033213800000006</v>
      </c>
      <c r="GR48" s="427">
        <f t="shared" si="129"/>
        <v>111254.67890410958</v>
      </c>
      <c r="GS48" s="185">
        <f t="shared" si="130"/>
        <v>1.3171390184305007</v>
      </c>
      <c r="GT48" s="256">
        <f t="shared" si="184"/>
        <v>1.7294408684889904</v>
      </c>
      <c r="GU48" s="256">
        <f t="shared" si="131"/>
        <v>2.2779140479551816</v>
      </c>
      <c r="GV48" s="256">
        <f t="shared" si="132"/>
        <v>217.7379333333333</v>
      </c>
      <c r="GW48" s="256">
        <f t="shared" si="133"/>
        <v>135.69999999999999</v>
      </c>
      <c r="GX48" s="256">
        <f t="shared" si="134"/>
        <v>47.635493150684944</v>
      </c>
      <c r="GY48" s="256">
        <f t="shared" si="224"/>
        <v>217.7379333333333</v>
      </c>
      <c r="GZ48" s="256">
        <f t="shared" si="225"/>
        <v>41.033213800000006</v>
      </c>
      <c r="HA48" s="427">
        <f t="shared" si="137"/>
        <v>102174.47890410958</v>
      </c>
      <c r="HB48" s="185">
        <f t="shared" si="138"/>
        <v>1.3171390184305007</v>
      </c>
      <c r="HC48" s="256">
        <f t="shared" si="185"/>
        <v>0.28453742254686504</v>
      </c>
      <c r="HD48" s="256">
        <f t="shared" si="139"/>
        <v>0.37477534144012242</v>
      </c>
      <c r="HE48" s="256">
        <f t="shared" si="140"/>
        <v>217.7379333333333</v>
      </c>
      <c r="HF48" s="256">
        <f t="shared" si="141"/>
        <v>135.69999999999999</v>
      </c>
      <c r="HG48" s="256">
        <f t="shared" si="142"/>
        <v>47.635493150684944</v>
      </c>
      <c r="HH48" s="256">
        <f t="shared" si="226"/>
        <v>217.7379333333333</v>
      </c>
      <c r="HI48" s="256">
        <f t="shared" si="200"/>
        <v>41.033213800000006</v>
      </c>
      <c r="HJ48" s="427">
        <f t="shared" si="145"/>
        <v>621024.53150684945</v>
      </c>
      <c r="HK48" s="185">
        <f t="shared" si="227"/>
        <v>1.3171390184305007</v>
      </c>
      <c r="HL48" s="256">
        <f t="shared" si="186"/>
        <v>1.4097468549470129</v>
      </c>
      <c r="HM48" s="256">
        <f t="shared" si="147"/>
        <v>1.856832588760394</v>
      </c>
      <c r="HN48" s="256">
        <f t="shared" si="148"/>
        <v>217.7379333333333</v>
      </c>
      <c r="HO48" s="256">
        <f t="shared" si="149"/>
        <v>135.69999999999999</v>
      </c>
      <c r="HP48" s="256">
        <f t="shared" si="150"/>
        <v>47.635493150684944</v>
      </c>
      <c r="HQ48" s="256">
        <f t="shared" si="228"/>
        <v>217.7379333333333</v>
      </c>
      <c r="HR48" s="256">
        <f t="shared" si="201"/>
        <v>41.033213800000006</v>
      </c>
      <c r="HS48" s="466">
        <f t="shared" si="153"/>
        <v>125344.99999999999</v>
      </c>
    </row>
    <row r="49" spans="1:227" s="72" customFormat="1" hidden="1" outlineLevel="2" x14ac:dyDescent="0.3">
      <c r="B49" s="40" t="s">
        <v>232</v>
      </c>
      <c r="C49" s="40" t="s">
        <v>267</v>
      </c>
      <c r="D49" s="117">
        <v>1346</v>
      </c>
      <c r="E49" s="123">
        <v>17.61</v>
      </c>
      <c r="F49" s="125">
        <f t="shared" si="0"/>
        <v>208.38940249999999</v>
      </c>
      <c r="G49" s="125">
        <f t="shared" si="1"/>
        <v>207.80355599999999</v>
      </c>
      <c r="H49" s="168">
        <f t="shared" ref="H49" si="230">ROUND($I49+$I49*0.1,1)</f>
        <v>124.4</v>
      </c>
      <c r="I49" s="121">
        <f t="shared" si="195"/>
        <v>113.06399999999999</v>
      </c>
      <c r="J49" s="373">
        <f t="shared" si="155"/>
        <v>52.715260273972596</v>
      </c>
      <c r="K49" s="114">
        <v>0.2</v>
      </c>
      <c r="L49" s="168">
        <f t="shared" si="156"/>
        <v>1675.1559686495175</v>
      </c>
      <c r="M49" s="373">
        <f t="shared" si="157"/>
        <v>3942</v>
      </c>
      <c r="N49" s="373">
        <f t="shared" si="158"/>
        <v>335.03119372990352</v>
      </c>
      <c r="O49" s="121">
        <v>57.18</v>
      </c>
      <c r="P49" s="116">
        <v>0.9</v>
      </c>
      <c r="Q49" s="395">
        <f t="shared" si="3"/>
        <v>2.8113065874355221E-3</v>
      </c>
      <c r="S49" s="189">
        <f t="shared" si="4"/>
        <v>1.4989450185606443</v>
      </c>
      <c r="T49" s="168">
        <f t="shared" si="5"/>
        <v>69.267851999999991</v>
      </c>
      <c r="U49" s="382">
        <f t="shared" si="6"/>
        <v>208.38940249999999</v>
      </c>
      <c r="V49" s="427">
        <f t="shared" si="159"/>
        <v>27154.441643835613</v>
      </c>
      <c r="W49" s="132"/>
      <c r="X49" s="255"/>
      <c r="Y49" s="255"/>
      <c r="Z49" s="255"/>
      <c r="AA49" s="111"/>
      <c r="AB49" s="111"/>
      <c r="AC49" s="111"/>
      <c r="AD49" s="111"/>
      <c r="AE49" s="111"/>
      <c r="AF49" s="111"/>
      <c r="AG49" s="111"/>
      <c r="AH49" s="460"/>
      <c r="AI49" s="188">
        <f t="shared" si="7"/>
        <v>4.5579734745189366</v>
      </c>
      <c r="AJ49" s="256">
        <f t="shared" si="160"/>
        <v>1.3449281674042983</v>
      </c>
      <c r="AK49" s="256">
        <f t="shared" si="8"/>
        <v>6.1301469121621555</v>
      </c>
      <c r="AL49" s="170">
        <f t="shared" si="9"/>
        <v>200.37235380630884</v>
      </c>
      <c r="AM49" s="170">
        <f t="shared" si="10"/>
        <v>150.27926535473162</v>
      </c>
      <c r="AN49" s="170">
        <f t="shared" si="11"/>
        <v>0</v>
      </c>
      <c r="AO49" s="170">
        <f t="shared" si="161"/>
        <v>0</v>
      </c>
      <c r="AP49" s="170">
        <f t="shared" si="162"/>
        <v>0</v>
      </c>
      <c r="AQ49" s="170">
        <f t="shared" si="12"/>
        <v>14.592666323000602</v>
      </c>
      <c r="AR49" s="256">
        <f t="shared" si="197"/>
        <v>83.293916766441612</v>
      </c>
      <c r="AS49" s="256">
        <f t="shared" si="14"/>
        <v>8.0170486936911516</v>
      </c>
      <c r="AT49" s="428">
        <f t="shared" si="203"/>
        <v>138554.8266116801</v>
      </c>
      <c r="AU49" s="269"/>
      <c r="AV49" s="256"/>
      <c r="AW49" s="256"/>
      <c r="AX49" s="120"/>
      <c r="AY49" s="120"/>
      <c r="AZ49" s="120"/>
      <c r="BA49" s="120"/>
      <c r="BB49" s="256"/>
      <c r="BC49" s="256"/>
      <c r="BD49" s="256"/>
      <c r="BE49" s="257"/>
      <c r="BF49" s="147">
        <f t="shared" si="16"/>
        <v>5.9135737688280372</v>
      </c>
      <c r="BG49" s="256">
        <f t="shared" si="17"/>
        <v>1.5576361304315336</v>
      </c>
      <c r="BH49" s="256">
        <f t="shared" si="18"/>
        <v>9.2111961622987248</v>
      </c>
      <c r="BI49" s="120">
        <f t="shared" si="19"/>
        <v>208.38940249999999</v>
      </c>
      <c r="BJ49" s="120">
        <f t="shared" si="20"/>
        <v>166.711522</v>
      </c>
      <c r="BK49" s="256">
        <v>0</v>
      </c>
      <c r="BL49" s="170">
        <f t="shared" si="21"/>
        <v>124.4</v>
      </c>
      <c r="BM49" s="170">
        <f t="shared" si="163"/>
        <v>0</v>
      </c>
      <c r="BN49" s="170">
        <f t="shared" si="22"/>
        <v>21.157675291730083</v>
      </c>
      <c r="BO49" s="170">
        <f t="shared" si="198"/>
        <v>70.379262146666662</v>
      </c>
      <c r="BP49" s="170">
        <f t="shared" si="204"/>
        <v>0</v>
      </c>
      <c r="BQ49" s="390">
        <f t="shared" si="25"/>
        <v>92428.924238278327</v>
      </c>
      <c r="BR49" s="428">
        <f t="shared" si="164"/>
        <v>133072.15228495514</v>
      </c>
      <c r="BS49" s="147">
        <f t="shared" si="26"/>
        <v>6.8928714177470338</v>
      </c>
      <c r="BT49" s="256">
        <f t="shared" si="27"/>
        <v>1.5867963953256292</v>
      </c>
      <c r="BU49" s="256">
        <f t="shared" si="28"/>
        <v>10.937583519124052</v>
      </c>
      <c r="BV49" s="170">
        <f t="shared" si="29"/>
        <v>208.38940249999999</v>
      </c>
      <c r="BW49" s="170">
        <f t="shared" si="30"/>
        <v>207.80355599999999</v>
      </c>
      <c r="BX49" s="170">
        <f t="shared" si="31"/>
        <v>-41.092033999999984</v>
      </c>
      <c r="BY49" s="170">
        <f t="shared" si="165"/>
        <v>-330.32181672025706</v>
      </c>
      <c r="BZ49" s="256">
        <f t="shared" si="32"/>
        <v>60.380200539999997</v>
      </c>
      <c r="CA49" s="256">
        <v>0</v>
      </c>
      <c r="CB49" s="466">
        <f t="shared" si="33"/>
        <v>136928.12423827834</v>
      </c>
      <c r="CC49" s="147">
        <f t="shared" si="34"/>
        <v>4.9632390635637256</v>
      </c>
      <c r="CD49" s="256">
        <f t="shared" si="35"/>
        <v>1.7932662598779336</v>
      </c>
      <c r="CE49" s="256">
        <f t="shared" si="166"/>
        <v>8.9004091523969802</v>
      </c>
      <c r="CF49" s="120">
        <f t="shared" si="36"/>
        <v>208.38940249999999</v>
      </c>
      <c r="CG49" s="120">
        <f t="shared" si="37"/>
        <v>156.292051875</v>
      </c>
      <c r="CH49" s="256">
        <v>0</v>
      </c>
      <c r="CI49" s="170">
        <f t="shared" si="167"/>
        <v>124.4</v>
      </c>
      <c r="CJ49" s="170">
        <f t="shared" si="168"/>
        <v>0</v>
      </c>
      <c r="CK49" s="170">
        <f t="shared" si="38"/>
        <v>21.157675291730083</v>
      </c>
      <c r="CL49" s="256">
        <f t="shared" si="199"/>
        <v>83.855110174999993</v>
      </c>
      <c r="CM49" s="256">
        <f t="shared" si="40"/>
        <v>0</v>
      </c>
      <c r="CN49" s="390">
        <f t="shared" si="169"/>
        <v>67428.924238278327</v>
      </c>
      <c r="CO49" s="428">
        <f t="shared" si="170"/>
        <v>108072.15228495514</v>
      </c>
      <c r="CP49" s="147">
        <f t="shared" si="41"/>
        <v>5.8355187805184068</v>
      </c>
      <c r="CQ49" s="256">
        <f t="shared" si="42"/>
        <v>1.8434742093014087</v>
      </c>
      <c r="CR49" s="256">
        <f t="shared" si="43"/>
        <v>10.75762836977969</v>
      </c>
      <c r="CS49" s="120">
        <f t="shared" si="44"/>
        <v>208.38940249999999</v>
      </c>
      <c r="CT49" s="120">
        <f t="shared" si="45"/>
        <v>207.80355599999999</v>
      </c>
      <c r="CU49" s="256">
        <f t="shared" si="46"/>
        <v>-51.511504124999988</v>
      </c>
      <c r="CV49" s="170">
        <f t="shared" si="171"/>
        <v>-414.07961515273303</v>
      </c>
      <c r="CW49" s="256">
        <f t="shared" si="47"/>
        <v>71.320644171249995</v>
      </c>
      <c r="CX49" s="256">
        <v>0</v>
      </c>
      <c r="CY49" s="466">
        <f t="shared" si="48"/>
        <v>111928.12423827832</v>
      </c>
      <c r="CZ49" s="147">
        <f t="shared" si="49"/>
        <v>6.8928714177470338</v>
      </c>
      <c r="DA49" s="256">
        <f t="shared" si="50"/>
        <v>1.826961077134915</v>
      </c>
      <c r="DB49" s="256">
        <f t="shared" si="51"/>
        <v>12.593007789919589</v>
      </c>
      <c r="DC49" s="120">
        <f t="shared" si="52"/>
        <v>208.38940249999999</v>
      </c>
      <c r="DD49" s="120">
        <f t="shared" si="53"/>
        <v>207.80355599999999</v>
      </c>
      <c r="DE49" s="256">
        <f t="shared" si="54"/>
        <v>-41.092033999999984</v>
      </c>
      <c r="DF49" s="170">
        <f t="shared" si="172"/>
        <v>-330.32181672025706</v>
      </c>
      <c r="DG49" s="256">
        <f t="shared" si="55"/>
        <v>60.380200539999997</v>
      </c>
      <c r="DH49" s="256">
        <v>0</v>
      </c>
      <c r="DI49" s="466">
        <f t="shared" si="173"/>
        <v>118928.12423827832</v>
      </c>
      <c r="DJ49" s="147">
        <f t="shared" si="56"/>
        <v>5.8355187805184068</v>
      </c>
      <c r="DK49" s="256">
        <f t="shared" si="174"/>
        <v>1.9296757686401573</v>
      </c>
      <c r="DL49" s="256">
        <f t="shared" si="57"/>
        <v>11.26065918821093</v>
      </c>
      <c r="DM49" s="120">
        <f t="shared" si="58"/>
        <v>208.38940249999999</v>
      </c>
      <c r="DN49" s="120">
        <f t="shared" si="59"/>
        <v>207.80355599999999</v>
      </c>
      <c r="DO49" s="256">
        <f t="shared" si="60"/>
        <v>-51.511504124999988</v>
      </c>
      <c r="DP49" s="170">
        <f t="shared" si="175"/>
        <v>-414.07961515273303</v>
      </c>
      <c r="DQ49" s="256">
        <f t="shared" si="61"/>
        <v>71.320644171249995</v>
      </c>
      <c r="DR49" s="256">
        <v>0</v>
      </c>
      <c r="DS49" s="427">
        <f t="shared" si="62"/>
        <v>106928.12423827832</v>
      </c>
      <c r="DT49" s="176">
        <f t="shared" si="63"/>
        <v>10.983744031481258</v>
      </c>
      <c r="DU49" s="256">
        <f t="shared" si="64"/>
        <v>1.1917554330838065</v>
      </c>
      <c r="DV49" s="256">
        <f t="shared" si="65"/>
        <v>13.089936625119622</v>
      </c>
      <c r="DW49" s="120">
        <f t="shared" si="66"/>
        <v>208.38940249999999</v>
      </c>
      <c r="DX49" s="120">
        <f t="shared" si="67"/>
        <v>207.80355599999999</v>
      </c>
      <c r="DY49" s="256">
        <f t="shared" si="68"/>
        <v>-20.253093750000005</v>
      </c>
      <c r="DZ49" s="256">
        <f t="shared" si="176"/>
        <v>107</v>
      </c>
      <c r="EA49" s="256">
        <f t="shared" si="177"/>
        <v>153</v>
      </c>
      <c r="EB49" s="170">
        <f t="shared" si="178"/>
        <v>-162.8062198553055</v>
      </c>
      <c r="EC49" s="256">
        <f t="shared" si="69"/>
        <v>37.891720464999999</v>
      </c>
      <c r="ED49" s="256">
        <v>0</v>
      </c>
      <c r="EE49" s="427">
        <f t="shared" si="187"/>
        <v>201186.86047403084</v>
      </c>
      <c r="EF49" s="275">
        <f t="shared" si="70"/>
        <v>1.7444276949258892</v>
      </c>
      <c r="EG49" s="256">
        <f t="shared" si="71"/>
        <v>1.1578238224110975</v>
      </c>
      <c r="EH49" s="256">
        <f t="shared" si="72"/>
        <v>2.0197399416588731</v>
      </c>
      <c r="EI49" s="473">
        <f t="shared" si="73"/>
        <v>52.097350624999997</v>
      </c>
      <c r="EJ49" s="473">
        <f t="shared" si="74"/>
        <v>31.1</v>
      </c>
      <c r="EK49" s="473">
        <f t="shared" si="75"/>
        <v>124.4</v>
      </c>
      <c r="EL49" s="473">
        <f t="shared" si="76"/>
        <v>21.615260273972595</v>
      </c>
      <c r="EM49" s="473">
        <f t="shared" si="205"/>
        <v>82.292189656249988</v>
      </c>
      <c r="EN49" s="473">
        <f t="shared" si="206"/>
        <v>156.292051875</v>
      </c>
      <c r="EO49" s="427">
        <f t="shared" si="79"/>
        <v>33746.941643835613</v>
      </c>
      <c r="EP49" s="261">
        <f t="shared" si="80"/>
        <v>1.7444276949258892</v>
      </c>
      <c r="EQ49" s="256">
        <f t="shared" si="207"/>
        <v>0.8684564353597729</v>
      </c>
      <c r="ER49" s="256">
        <f t="shared" si="82"/>
        <v>1.5149594576782031</v>
      </c>
      <c r="ES49" s="473">
        <f t="shared" si="83"/>
        <v>208.38940249999999</v>
      </c>
      <c r="ET49" s="473">
        <f t="shared" si="84"/>
        <v>31.1</v>
      </c>
      <c r="EU49" s="473">
        <f t="shared" si="85"/>
        <v>124.4</v>
      </c>
      <c r="EV49" s="473">
        <f t="shared" si="86"/>
        <v>21.615260273972595</v>
      </c>
      <c r="EW49" s="473">
        <f t="shared" si="208"/>
        <v>82.292189656249988</v>
      </c>
      <c r="EX49" s="473">
        <f t="shared" si="209"/>
        <v>156.292051875</v>
      </c>
      <c r="EY49" s="572">
        <f t="shared" si="179"/>
        <v>44991.333333333328</v>
      </c>
      <c r="EZ49" s="589"/>
      <c r="FA49" s="589"/>
      <c r="FB49" s="589"/>
      <c r="FC49" s="589"/>
      <c r="FD49" s="589"/>
      <c r="FE49" s="589"/>
      <c r="FF49" s="589"/>
      <c r="FG49" s="589"/>
      <c r="FH49" s="589"/>
      <c r="FI49" s="577"/>
      <c r="FJ49" s="276">
        <f t="shared" si="98"/>
        <v>1.7565682902255815</v>
      </c>
      <c r="FK49" s="256">
        <f t="shared" si="210"/>
        <v>0.40754013628733271</v>
      </c>
      <c r="FL49" s="256">
        <f t="shared" si="100"/>
        <v>0.71587208039654049</v>
      </c>
      <c r="FM49" s="483">
        <f t="shared" si="211"/>
        <v>41.677880500000001</v>
      </c>
      <c r="FN49" s="483">
        <f t="shared" si="102"/>
        <v>62</v>
      </c>
      <c r="FO49" s="483">
        <f t="shared" si="103"/>
        <v>124.4</v>
      </c>
      <c r="FP49" s="483">
        <f t="shared" si="104"/>
        <v>52.715260273972596</v>
      </c>
      <c r="FQ49" s="483">
        <f t="shared" si="181"/>
        <v>8800</v>
      </c>
      <c r="FR49" s="483">
        <f t="shared" si="212"/>
        <v>70.10140960999999</v>
      </c>
      <c r="FS49" s="483">
        <f t="shared" si="213"/>
        <v>166.83384694444445</v>
      </c>
      <c r="FT49" s="484">
        <f t="shared" si="214"/>
        <v>88</v>
      </c>
      <c r="FU49" s="427">
        <f t="shared" si="108"/>
        <v>99921.441643835613</v>
      </c>
      <c r="FV49" s="276">
        <f t="shared" si="109"/>
        <v>2.4964644423486826</v>
      </c>
      <c r="FW49" s="256">
        <f t="shared" si="215"/>
        <v>1.0699052922582861</v>
      </c>
      <c r="FX49" s="256">
        <f t="shared" si="111"/>
        <v>2.6709805188034865</v>
      </c>
      <c r="FY49" s="483">
        <f t="shared" si="216"/>
        <v>104.19470125000001</v>
      </c>
      <c r="FZ49" s="483">
        <f t="shared" si="113"/>
        <v>74</v>
      </c>
      <c r="GA49" s="483">
        <f t="shared" si="114"/>
        <v>124.4</v>
      </c>
      <c r="GB49" s="483">
        <f t="shared" si="115"/>
        <v>52.715260273972596</v>
      </c>
      <c r="GC49" s="483">
        <f t="shared" si="116"/>
        <v>4400</v>
      </c>
      <c r="GD49" s="483">
        <f t="shared" si="217"/>
        <v>62.518251452200005</v>
      </c>
      <c r="GE49" s="483">
        <f t="shared" si="218"/>
        <v>104.19470124999998</v>
      </c>
      <c r="GF49" s="484">
        <f t="shared" si="219"/>
        <v>61</v>
      </c>
      <c r="GG49" s="493">
        <f t="shared" si="220"/>
        <v>44</v>
      </c>
      <c r="GH49" s="493">
        <f t="shared" si="121"/>
        <v>105</v>
      </c>
      <c r="GI49" s="427">
        <f t="shared" si="122"/>
        <v>103695.44164383561</v>
      </c>
      <c r="GJ49" s="185">
        <f t="shared" si="221"/>
        <v>1.4989450185606443</v>
      </c>
      <c r="GK49" s="256">
        <f t="shared" si="182"/>
        <v>1.3342376641618912</v>
      </c>
      <c r="GL49" s="256">
        <f t="shared" si="124"/>
        <v>1.9999489002714568</v>
      </c>
      <c r="GM49" s="256">
        <f t="shared" si="125"/>
        <v>208.38940249999999</v>
      </c>
      <c r="GN49" s="256">
        <f t="shared" si="126"/>
        <v>124.4</v>
      </c>
      <c r="GO49" s="256">
        <f t="shared" si="127"/>
        <v>52.715260273972596</v>
      </c>
      <c r="GP49" s="256">
        <f t="shared" si="222"/>
        <v>208.38940249999999</v>
      </c>
      <c r="GQ49" s="256">
        <f t="shared" si="223"/>
        <v>69.267851999999991</v>
      </c>
      <c r="GR49" s="427">
        <f t="shared" si="129"/>
        <v>104270.44164383561</v>
      </c>
      <c r="GS49" s="185">
        <f t="shared" si="130"/>
        <v>1.4989450185606443</v>
      </c>
      <c r="GT49" s="256">
        <f t="shared" si="184"/>
        <v>1.3974756137873199</v>
      </c>
      <c r="GU49" s="256">
        <f t="shared" si="131"/>
        <v>2.0947391098464818</v>
      </c>
      <c r="GV49" s="256">
        <f t="shared" si="132"/>
        <v>208.38940249999999</v>
      </c>
      <c r="GW49" s="256">
        <f t="shared" si="133"/>
        <v>124.4</v>
      </c>
      <c r="GX49" s="256">
        <f t="shared" si="134"/>
        <v>52.715260273972596</v>
      </c>
      <c r="GY49" s="256">
        <f t="shared" si="224"/>
        <v>208.38940249999999</v>
      </c>
      <c r="GZ49" s="256">
        <f t="shared" si="225"/>
        <v>69.267851999999991</v>
      </c>
      <c r="HA49" s="427">
        <f t="shared" si="137"/>
        <v>99552.041643835619</v>
      </c>
      <c r="HB49" s="185">
        <f t="shared" si="138"/>
        <v>1.4989450185606443</v>
      </c>
      <c r="HC49" s="256">
        <f t="shared" si="185"/>
        <v>0.20822969600405755</v>
      </c>
      <c r="HD49" s="256">
        <f t="shared" si="139"/>
        <v>0.3121248655416794</v>
      </c>
      <c r="HE49" s="256">
        <f t="shared" si="140"/>
        <v>208.38940249999999</v>
      </c>
      <c r="HF49" s="256">
        <f t="shared" si="141"/>
        <v>124.4</v>
      </c>
      <c r="HG49" s="256">
        <f t="shared" si="142"/>
        <v>52.715260273972596</v>
      </c>
      <c r="HH49" s="256">
        <f t="shared" si="226"/>
        <v>208.38940249999999</v>
      </c>
      <c r="HI49" s="256">
        <f t="shared" si="200"/>
        <v>69.267851999999991</v>
      </c>
      <c r="HJ49" s="427">
        <f t="shared" si="145"/>
        <v>668115.80273972591</v>
      </c>
      <c r="HK49" s="185">
        <f t="shared" si="227"/>
        <v>1.4989450185606443</v>
      </c>
      <c r="HL49" s="256">
        <f t="shared" si="186"/>
        <v>1.2020178892344913</v>
      </c>
      <c r="HM49" s="256">
        <f t="shared" si="147"/>
        <v>1.8017587272888209</v>
      </c>
      <c r="HN49" s="256">
        <f t="shared" si="148"/>
        <v>208.38940249999999</v>
      </c>
      <c r="HO49" s="256">
        <f t="shared" si="149"/>
        <v>124.4</v>
      </c>
      <c r="HP49" s="256">
        <f t="shared" si="150"/>
        <v>52.715260273972596</v>
      </c>
      <c r="HQ49" s="256">
        <f t="shared" si="228"/>
        <v>208.38940249999999</v>
      </c>
      <c r="HR49" s="256">
        <f t="shared" si="201"/>
        <v>69.267851999999991</v>
      </c>
      <c r="HS49" s="466">
        <f t="shared" si="153"/>
        <v>115740</v>
      </c>
    </row>
    <row r="50" spans="1:227" s="109" customFormat="1" collapsed="1" x14ac:dyDescent="0.3">
      <c r="A50" s="109" t="s">
        <v>368</v>
      </c>
      <c r="B50" s="105" t="s">
        <v>125</v>
      </c>
      <c r="C50" s="105" t="s">
        <v>292</v>
      </c>
      <c r="D50" s="128">
        <v>1346</v>
      </c>
      <c r="E50" s="129">
        <v>19.3</v>
      </c>
      <c r="F50" s="127">
        <f t="shared" si="0"/>
        <v>228.38815833333334</v>
      </c>
      <c r="G50" s="127">
        <f t="shared" si="1"/>
        <v>24.252228000000002</v>
      </c>
      <c r="H50" s="169">
        <f t="shared" ref="H50:H51" si="231">I50</f>
        <v>113.06399999999999</v>
      </c>
      <c r="I50" s="130">
        <f t="shared" si="195"/>
        <v>113.06399999999999</v>
      </c>
      <c r="J50" s="375">
        <f t="shared" si="155"/>
        <v>50.336712328767128</v>
      </c>
      <c r="K50" s="131">
        <v>0.2</v>
      </c>
      <c r="L50" s="169">
        <f t="shared" si="156"/>
        <v>2019.9900793650793</v>
      </c>
      <c r="M50" s="375">
        <f t="shared" si="157"/>
        <v>481.8</v>
      </c>
      <c r="N50" s="375">
        <f t="shared" si="158"/>
        <v>403.9980158730159</v>
      </c>
      <c r="O50" s="130">
        <v>54.6</v>
      </c>
      <c r="P50" s="131">
        <v>0.11</v>
      </c>
      <c r="Q50" s="397">
        <f t="shared" si="3"/>
        <v>0.89381135967389436</v>
      </c>
      <c r="S50" s="285">
        <f t="shared" si="4"/>
        <v>1.0683723061423323</v>
      </c>
      <c r="T50" s="383">
        <f t="shared" si="5"/>
        <v>8.0840760000000014</v>
      </c>
      <c r="U50" s="384">
        <f t="shared" si="6"/>
        <v>228.38815833333334</v>
      </c>
      <c r="V50" s="436">
        <f t="shared" si="159"/>
        <v>26207.073972602742</v>
      </c>
      <c r="W50" s="192"/>
      <c r="X50" s="286"/>
      <c r="Y50" s="286"/>
      <c r="Z50" s="286"/>
      <c r="AA50" s="69"/>
      <c r="AB50" s="69"/>
      <c r="AC50" s="69"/>
      <c r="AD50" s="69"/>
      <c r="AE50" s="69"/>
      <c r="AF50" s="69"/>
      <c r="AG50" s="69"/>
      <c r="AH50" s="462"/>
      <c r="AI50" s="187">
        <f t="shared" si="7"/>
        <v>3.2979558271133174</v>
      </c>
      <c r="AJ50" s="287">
        <f t="shared" si="160"/>
        <v>0.94010044344240784</v>
      </c>
      <c r="AK50" s="287">
        <f t="shared" si="8"/>
        <v>3.1004097355227027</v>
      </c>
      <c r="AL50" s="173">
        <f t="shared" si="9"/>
        <v>225.33901925472188</v>
      </c>
      <c r="AM50" s="173">
        <f t="shared" si="10"/>
        <v>24.252228000000002</v>
      </c>
      <c r="AN50" s="173">
        <f t="shared" si="11"/>
        <v>144.75203644104141</v>
      </c>
      <c r="AO50" s="173">
        <f t="shared" si="161"/>
        <v>74</v>
      </c>
      <c r="AP50" s="173">
        <f t="shared" si="162"/>
        <v>106</v>
      </c>
      <c r="AQ50" s="173">
        <f t="shared" si="12"/>
        <v>0</v>
      </c>
      <c r="AR50" s="287">
        <f t="shared" si="197"/>
        <v>73.556006525921418</v>
      </c>
      <c r="AS50" s="287">
        <f t="shared" si="14"/>
        <v>3.0491390786114607</v>
      </c>
      <c r="AT50" s="430">
        <f t="shared" si="203"/>
        <v>170053.2</v>
      </c>
      <c r="AU50" s="113"/>
      <c r="AV50" s="287"/>
      <c r="AW50" s="287"/>
      <c r="AX50" s="172"/>
      <c r="AY50" s="172"/>
      <c r="AZ50" s="172"/>
      <c r="BA50" s="172"/>
      <c r="BB50" s="287"/>
      <c r="BC50" s="287"/>
      <c r="BD50" s="287"/>
      <c r="BE50" s="288"/>
      <c r="BF50" s="148">
        <f t="shared" si="16"/>
        <v>1.2713669209912284</v>
      </c>
      <c r="BG50" s="287">
        <f t="shared" si="17"/>
        <v>1.0935561867436858</v>
      </c>
      <c r="BH50" s="287">
        <f t="shared" si="18"/>
        <v>1.3903111620712285</v>
      </c>
      <c r="BI50" s="172">
        <f t="shared" si="19"/>
        <v>40.319329050000007</v>
      </c>
      <c r="BJ50" s="172">
        <f t="shared" si="20"/>
        <v>24.252228000000002</v>
      </c>
      <c r="BK50" s="287">
        <v>0</v>
      </c>
      <c r="BL50" s="173">
        <f t="shared" si="21"/>
        <v>19.960161914593723</v>
      </c>
      <c r="BM50" s="173">
        <f t="shared" si="163"/>
        <v>93.103838085406267</v>
      </c>
      <c r="BN50" s="173">
        <f t="shared" si="22"/>
        <v>0</v>
      </c>
      <c r="BO50" s="173">
        <f t="shared" si="198"/>
        <v>10.646728092000002</v>
      </c>
      <c r="BP50" s="173">
        <f t="shared" si="204"/>
        <v>188.06882928333334</v>
      </c>
      <c r="BQ50" s="392">
        <f t="shared" si="25"/>
        <v>20479.085005161705</v>
      </c>
      <c r="BR50" s="430">
        <f t="shared" si="164"/>
        <v>34526.508482777797</v>
      </c>
      <c r="BS50" s="148">
        <f t="shared" si="26"/>
        <v>3.9657134912919196</v>
      </c>
      <c r="BT50" s="287">
        <f t="shared" si="27"/>
        <v>1.3610949522468636</v>
      </c>
      <c r="BU50" s="287">
        <f t="shared" si="28"/>
        <v>5.3977126150547186</v>
      </c>
      <c r="BV50" s="173">
        <f t="shared" si="29"/>
        <v>228.38815833333334</v>
      </c>
      <c r="BW50" s="173">
        <f t="shared" si="30"/>
        <v>24.252228000000002</v>
      </c>
      <c r="BX50" s="173">
        <f t="shared" si="31"/>
        <v>158.45829866666668</v>
      </c>
      <c r="BY50" s="173">
        <f t="shared" si="165"/>
        <v>1401.4920634920638</v>
      </c>
      <c r="BZ50" s="287">
        <f t="shared" si="32"/>
        <v>63.70616205333333</v>
      </c>
      <c r="CA50" s="287">
        <v>0</v>
      </c>
      <c r="CB50" s="468">
        <f t="shared" si="33"/>
        <v>126931.68246256576</v>
      </c>
      <c r="CC50" s="148">
        <f t="shared" si="34"/>
        <v>1.2706793997052193</v>
      </c>
      <c r="CD50" s="287">
        <f t="shared" si="35"/>
        <v>1.4811970394096647</v>
      </c>
      <c r="CE50" s="287">
        <f t="shared" si="166"/>
        <v>1.8821265648822207</v>
      </c>
      <c r="CF50" s="172">
        <f t="shared" si="36"/>
        <v>43.007284320000004</v>
      </c>
      <c r="CG50" s="172">
        <f t="shared" si="37"/>
        <v>24.252228000000002</v>
      </c>
      <c r="CH50" s="287">
        <v>0</v>
      </c>
      <c r="CI50" s="173">
        <f t="shared" si="167"/>
        <v>21.290839375566637</v>
      </c>
      <c r="CJ50" s="173">
        <f t="shared" si="168"/>
        <v>91.773160624433359</v>
      </c>
      <c r="CK50" s="173">
        <f t="shared" si="38"/>
        <v>0</v>
      </c>
      <c r="CL50" s="287">
        <f t="shared" si="199"/>
        <v>13.442201572800002</v>
      </c>
      <c r="CM50" s="287">
        <f t="shared" si="40"/>
        <v>185.38087401333334</v>
      </c>
      <c r="CN50" s="392">
        <f t="shared" si="169"/>
        <v>11177.690672172484</v>
      </c>
      <c r="CO50" s="430">
        <f t="shared" si="170"/>
        <v>25418.062381629647</v>
      </c>
      <c r="CP50" s="148">
        <f t="shared" si="41"/>
        <v>3.3886626415585197</v>
      </c>
      <c r="CQ50" s="287">
        <f t="shared" si="42"/>
        <v>1.5884917313969642</v>
      </c>
      <c r="CR50" s="287">
        <f t="shared" si="43"/>
        <v>5.3828625866095035</v>
      </c>
      <c r="CS50" s="172">
        <f t="shared" si="44"/>
        <v>228.38815833333334</v>
      </c>
      <c r="CT50" s="172">
        <f t="shared" si="45"/>
        <v>24.252228000000002</v>
      </c>
      <c r="CU50" s="287">
        <f t="shared" si="46"/>
        <v>147.03889075000001</v>
      </c>
      <c r="CV50" s="173">
        <f t="shared" si="171"/>
        <v>1300.4925595238096</v>
      </c>
      <c r="CW50" s="287">
        <f t="shared" si="47"/>
        <v>74.554599574166673</v>
      </c>
      <c r="CX50" s="287">
        <v>0</v>
      </c>
      <c r="CY50" s="468">
        <f t="shared" si="48"/>
        <v>101931.68246256576</v>
      </c>
      <c r="CZ50" s="148">
        <f t="shared" si="49"/>
        <v>3.9657134912919196</v>
      </c>
      <c r="DA50" s="287">
        <f t="shared" si="50"/>
        <v>1.5860038913781658</v>
      </c>
      <c r="DB50" s="287">
        <f t="shared" si="51"/>
        <v>6.2896370292798762</v>
      </c>
      <c r="DC50" s="172">
        <f t="shared" si="52"/>
        <v>228.38815833333334</v>
      </c>
      <c r="DD50" s="172">
        <f t="shared" si="53"/>
        <v>24.252228000000002</v>
      </c>
      <c r="DE50" s="287">
        <f t="shared" si="54"/>
        <v>158.45829866666668</v>
      </c>
      <c r="DF50" s="173">
        <f t="shared" si="172"/>
        <v>1401.4920634920638</v>
      </c>
      <c r="DG50" s="287">
        <f t="shared" si="55"/>
        <v>63.70616205333333</v>
      </c>
      <c r="DH50" s="287">
        <v>0</v>
      </c>
      <c r="DI50" s="468">
        <f t="shared" si="173"/>
        <v>108931.68246256576</v>
      </c>
      <c r="DJ50" s="148">
        <f t="shared" si="56"/>
        <v>3.3886626415585197</v>
      </c>
      <c r="DK50" s="287">
        <f t="shared" si="174"/>
        <v>1.6704304582941492</v>
      </c>
      <c r="DL50" s="287">
        <f t="shared" si="57"/>
        <v>5.6605252893428606</v>
      </c>
      <c r="DM50" s="172">
        <f t="shared" si="58"/>
        <v>228.38815833333334</v>
      </c>
      <c r="DN50" s="172">
        <f t="shared" si="59"/>
        <v>24.252228000000002</v>
      </c>
      <c r="DO50" s="287">
        <f t="shared" si="60"/>
        <v>147.03889075000001</v>
      </c>
      <c r="DP50" s="173">
        <f t="shared" si="175"/>
        <v>1300.4925595238096</v>
      </c>
      <c r="DQ50" s="287">
        <f t="shared" si="61"/>
        <v>74.554599574166673</v>
      </c>
      <c r="DR50" s="287">
        <v>0</v>
      </c>
      <c r="DS50" s="436">
        <f t="shared" si="62"/>
        <v>96931.682462565761</v>
      </c>
      <c r="DT50" s="289">
        <f t="shared" si="63"/>
        <v>6.9083348520816825</v>
      </c>
      <c r="DU50" s="287">
        <f t="shared" si="64"/>
        <v>1.0079353520488545</v>
      </c>
      <c r="DV50" s="287">
        <f t="shared" si="65"/>
        <v>6.963154921204322</v>
      </c>
      <c r="DW50" s="172">
        <f t="shared" si="66"/>
        <v>228.38815833333334</v>
      </c>
      <c r="DX50" s="172">
        <f t="shared" si="67"/>
        <v>24.252228000000002</v>
      </c>
      <c r="DY50" s="287">
        <f t="shared" si="68"/>
        <v>181.29711449999999</v>
      </c>
      <c r="DZ50" s="287">
        <f t="shared" si="176"/>
        <v>118</v>
      </c>
      <c r="EA50" s="287">
        <f t="shared" si="177"/>
        <v>168</v>
      </c>
      <c r="EB50" s="173">
        <f t="shared" si="178"/>
        <v>1603.4910714285716</v>
      </c>
      <c r="EC50" s="287">
        <f t="shared" si="69"/>
        <v>36.570373576666661</v>
      </c>
      <c r="ED50" s="287">
        <v>0</v>
      </c>
      <c r="EE50" s="436">
        <f t="shared" si="187"/>
        <v>198328.05779688287</v>
      </c>
      <c r="EF50" s="290">
        <f t="shared" si="70"/>
        <v>1.3046274093329562</v>
      </c>
      <c r="EG50" s="287">
        <f t="shared" si="71"/>
        <v>1.3141052623738483</v>
      </c>
      <c r="EH50" s="287">
        <f t="shared" si="72"/>
        <v>1.7144177440415984</v>
      </c>
      <c r="EI50" s="475">
        <f t="shared" si="73"/>
        <v>57.097039583333334</v>
      </c>
      <c r="EJ50" s="475">
        <f t="shared" si="74"/>
        <v>28.265999999999998</v>
      </c>
      <c r="EK50" s="475">
        <f t="shared" si="75"/>
        <v>113.06399999999999</v>
      </c>
      <c r="EL50" s="475">
        <f t="shared" si="76"/>
        <v>22.070712328767129</v>
      </c>
      <c r="EM50" s="475">
        <f t="shared" si="205"/>
        <v>22.358335895833335</v>
      </c>
      <c r="EN50" s="475">
        <f t="shared" si="206"/>
        <v>171.29111875000001</v>
      </c>
      <c r="EO50" s="436">
        <f t="shared" si="79"/>
        <v>32587.023972602739</v>
      </c>
      <c r="EP50" s="291">
        <f t="shared" si="80"/>
        <v>1.3046274093329562</v>
      </c>
      <c r="EQ50" s="287">
        <f t="shared" si="207"/>
        <v>1.047229879855168</v>
      </c>
      <c r="ER50" s="287">
        <f t="shared" si="82"/>
        <v>1.3662448051315108</v>
      </c>
      <c r="ES50" s="475">
        <f t="shared" si="83"/>
        <v>228.38815833333334</v>
      </c>
      <c r="ET50" s="475">
        <f t="shared" si="84"/>
        <v>28.265999999999998</v>
      </c>
      <c r="EU50" s="475">
        <f t="shared" si="85"/>
        <v>113.06399999999999</v>
      </c>
      <c r="EV50" s="475">
        <f t="shared" si="86"/>
        <v>22.070712328767129</v>
      </c>
      <c r="EW50" s="475">
        <f t="shared" si="208"/>
        <v>22.358335895833335</v>
      </c>
      <c r="EX50" s="475">
        <f t="shared" si="209"/>
        <v>171.29111875000001</v>
      </c>
      <c r="EY50" s="574">
        <f t="shared" si="179"/>
        <v>40891.479999999996</v>
      </c>
      <c r="EZ50" s="588"/>
      <c r="FA50" s="588"/>
      <c r="FB50" s="588"/>
      <c r="FC50" s="588"/>
      <c r="FD50" s="588"/>
      <c r="FE50" s="588"/>
      <c r="FF50" s="588"/>
      <c r="FG50" s="588"/>
      <c r="FH50" s="588"/>
      <c r="FI50" s="576"/>
      <c r="FJ50" s="292">
        <f t="shared" si="98"/>
        <v>1.3187184526945972</v>
      </c>
      <c r="FK50" s="287">
        <f t="shared" si="210"/>
        <v>0.42320972534807755</v>
      </c>
      <c r="FL50" s="287">
        <f t="shared" si="100"/>
        <v>0.5580944741763223</v>
      </c>
      <c r="FM50" s="487">
        <f t="shared" si="211"/>
        <v>45.67763166666667</v>
      </c>
      <c r="FN50" s="487">
        <f t="shared" si="102"/>
        <v>68</v>
      </c>
      <c r="FO50" s="487">
        <f t="shared" si="103"/>
        <v>113.06399999999999</v>
      </c>
      <c r="FP50" s="487">
        <f t="shared" si="104"/>
        <v>50.336712328767128</v>
      </c>
      <c r="FQ50" s="487">
        <f t="shared" si="181"/>
        <v>9700</v>
      </c>
      <c r="FR50" s="487">
        <f t="shared" si="212"/>
        <v>8.9976286333333348</v>
      </c>
      <c r="FS50" s="487">
        <f t="shared" si="213"/>
        <v>182.58260277777779</v>
      </c>
      <c r="FT50" s="488">
        <f t="shared" si="214"/>
        <v>97</v>
      </c>
      <c r="FU50" s="436">
        <f t="shared" si="108"/>
        <v>106075.07397260274</v>
      </c>
      <c r="FV50" s="292">
        <f t="shared" si="109"/>
        <v>2.1987082682721404</v>
      </c>
      <c r="FW50" s="287">
        <f t="shared" si="215"/>
        <v>1.1071881092943821</v>
      </c>
      <c r="FX50" s="287">
        <f t="shared" si="111"/>
        <v>2.4343836504381562</v>
      </c>
      <c r="FY50" s="487">
        <f t="shared" si="216"/>
        <v>114.19407916666668</v>
      </c>
      <c r="FZ50" s="487">
        <f t="shared" si="113"/>
        <v>81</v>
      </c>
      <c r="GA50" s="487">
        <f t="shared" si="114"/>
        <v>113.06399999999999</v>
      </c>
      <c r="GB50" s="487">
        <f t="shared" si="115"/>
        <v>50.336712328767128</v>
      </c>
      <c r="GC50" s="487">
        <f t="shared" si="116"/>
        <v>4800</v>
      </c>
      <c r="GD50" s="487">
        <f t="shared" si="217"/>
        <v>0.70992605266667397</v>
      </c>
      <c r="GE50" s="487">
        <f t="shared" si="218"/>
        <v>114.19407916666665</v>
      </c>
      <c r="GF50" s="488">
        <f t="shared" si="219"/>
        <v>67</v>
      </c>
      <c r="GG50" s="495">
        <f t="shared" si="220"/>
        <v>48</v>
      </c>
      <c r="GH50" s="495">
        <f t="shared" si="121"/>
        <v>115</v>
      </c>
      <c r="GI50" s="436">
        <f t="shared" si="122"/>
        <v>109799.07397260274</v>
      </c>
      <c r="GJ50" s="186">
        <f t="shared" si="221"/>
        <v>1.0683723061423323</v>
      </c>
      <c r="GK50" s="287">
        <f t="shared" si="182"/>
        <v>2.2932090230571491</v>
      </c>
      <c r="GL50" s="287">
        <f t="shared" si="124"/>
        <v>2.4500010124299711</v>
      </c>
      <c r="GM50" s="287">
        <f t="shared" si="125"/>
        <v>228.38815833333334</v>
      </c>
      <c r="GN50" s="287">
        <f t="shared" si="126"/>
        <v>113.06399999999999</v>
      </c>
      <c r="GO50" s="287">
        <f t="shared" si="127"/>
        <v>50.336712328767128</v>
      </c>
      <c r="GP50" s="287">
        <f t="shared" si="222"/>
        <v>228.38815833333334</v>
      </c>
      <c r="GQ50" s="287">
        <f t="shared" si="223"/>
        <v>8.0840760000000014</v>
      </c>
      <c r="GR50" s="436">
        <f t="shared" si="129"/>
        <v>96068.033972602731</v>
      </c>
      <c r="GS50" s="186">
        <f t="shared" si="130"/>
        <v>1.0683723061423323</v>
      </c>
      <c r="GT50" s="287">
        <f t="shared" si="184"/>
        <v>2.3014188866874199</v>
      </c>
      <c r="GU50" s="287">
        <f t="shared" si="131"/>
        <v>2.4587722033697577</v>
      </c>
      <c r="GV50" s="287">
        <f t="shared" si="132"/>
        <v>228.38815833333334</v>
      </c>
      <c r="GW50" s="287">
        <f t="shared" si="133"/>
        <v>113.06399999999999</v>
      </c>
      <c r="GX50" s="287">
        <f t="shared" si="134"/>
        <v>50.336712328767128</v>
      </c>
      <c r="GY50" s="287">
        <f t="shared" si="224"/>
        <v>228.38815833333334</v>
      </c>
      <c r="GZ50" s="287">
        <f t="shared" si="225"/>
        <v>8.0840760000000014</v>
      </c>
      <c r="HA50" s="436">
        <f t="shared" si="137"/>
        <v>95725.329972602747</v>
      </c>
      <c r="HB50" s="186">
        <f t="shared" si="138"/>
        <v>1.0683723061423323</v>
      </c>
      <c r="HC50" s="287">
        <f t="shared" si="185"/>
        <v>0.34389621594091185</v>
      </c>
      <c r="HD50" s="287">
        <f t="shared" si="139"/>
        <v>0.36740919329841348</v>
      </c>
      <c r="HE50" s="287">
        <f t="shared" si="140"/>
        <v>228.38815833333334</v>
      </c>
      <c r="HF50" s="287">
        <f t="shared" si="141"/>
        <v>113.06399999999999</v>
      </c>
      <c r="HG50" s="287">
        <f t="shared" si="142"/>
        <v>50.336712328767128</v>
      </c>
      <c r="HH50" s="287">
        <f t="shared" si="226"/>
        <v>228.38815833333334</v>
      </c>
      <c r="HI50" s="287">
        <f t="shared" si="200"/>
        <v>8.0840760000000014</v>
      </c>
      <c r="HJ50" s="436">
        <f t="shared" si="145"/>
        <v>640612.11528767133</v>
      </c>
      <c r="HK50" s="186">
        <f t="shared" si="227"/>
        <v>1.0683723061423323</v>
      </c>
      <c r="HL50" s="287">
        <f t="shared" si="186"/>
        <v>2.0762954442354258</v>
      </c>
      <c r="HM50" s="287">
        <f t="shared" si="147"/>
        <v>2.2182565519906201</v>
      </c>
      <c r="HN50" s="287">
        <f t="shared" si="148"/>
        <v>228.38815833333334</v>
      </c>
      <c r="HO50" s="287">
        <f t="shared" si="149"/>
        <v>113.06399999999999</v>
      </c>
      <c r="HP50" s="287">
        <f t="shared" si="150"/>
        <v>50.336712328767128</v>
      </c>
      <c r="HQ50" s="287">
        <f t="shared" si="228"/>
        <v>228.38815833333334</v>
      </c>
      <c r="HR50" s="287">
        <f t="shared" si="201"/>
        <v>8.0840760000000014</v>
      </c>
      <c r="HS50" s="468">
        <f t="shared" si="153"/>
        <v>106104.4</v>
      </c>
    </row>
    <row r="51" spans="1:227" s="72" customFormat="1" hidden="1" outlineLevel="1" x14ac:dyDescent="0.3">
      <c r="B51" s="111" t="s">
        <v>125</v>
      </c>
      <c r="C51" s="4" t="s">
        <v>291</v>
      </c>
      <c r="D51" s="117">
        <v>500</v>
      </c>
      <c r="E51" s="132">
        <v>21.574872045328913</v>
      </c>
      <c r="F51" s="125">
        <f t="shared" si="0"/>
        <v>94.839541699258348</v>
      </c>
      <c r="G51" s="125">
        <f t="shared" si="1"/>
        <v>0.59723552116125644</v>
      </c>
      <c r="H51" s="168">
        <f t="shared" si="231"/>
        <v>42</v>
      </c>
      <c r="I51" s="528">
        <f t="shared" ref="I51:I62" si="232">$J$6*$P$10*$D51/1000</f>
        <v>42</v>
      </c>
      <c r="J51" s="373">
        <f t="shared" si="155"/>
        <v>19.47930597394835</v>
      </c>
      <c r="K51" s="114">
        <v>0.09</v>
      </c>
      <c r="L51" s="168">
        <f t="shared" si="156"/>
        <v>2258.0843261728178</v>
      </c>
      <c r="M51" s="373">
        <f t="shared" si="157"/>
        <v>30.66</v>
      </c>
      <c r="N51" s="373">
        <f t="shared" si="158"/>
        <v>203.22758935555362</v>
      </c>
      <c r="O51" s="121">
        <v>56.879573443929182</v>
      </c>
      <c r="P51" s="116">
        <v>7.0000000000000001E-3</v>
      </c>
      <c r="Q51" s="395">
        <f t="shared" si="3"/>
        <v>0.9937026739009861</v>
      </c>
      <c r="S51" s="189">
        <f t="shared" si="4"/>
        <v>1.0041894233443538</v>
      </c>
      <c r="T51" s="168">
        <f t="shared" si="5"/>
        <v>0.19907850705375216</v>
      </c>
      <c r="U51" s="382">
        <f t="shared" si="6"/>
        <v>94.839541699258348</v>
      </c>
      <c r="V51" s="427">
        <f t="shared" si="159"/>
        <v>17716.688955831734</v>
      </c>
      <c r="W51" s="132"/>
      <c r="X51" s="255"/>
      <c r="Y51" s="255"/>
      <c r="Z51" s="255"/>
      <c r="AA51" s="111"/>
      <c r="AB51" s="111"/>
      <c r="AC51" s="111"/>
      <c r="AD51" s="111"/>
      <c r="AE51" s="111"/>
      <c r="AF51" s="111"/>
      <c r="AG51" s="111"/>
      <c r="AH51" s="460"/>
      <c r="AI51" s="188">
        <f t="shared" si="7"/>
        <v>3.0732545311715862</v>
      </c>
      <c r="AJ51" s="256">
        <f t="shared" si="160"/>
        <v>0.82358917048547564</v>
      </c>
      <c r="AK51" s="256">
        <f t="shared" si="8"/>
        <v>2.5310991500183362</v>
      </c>
      <c r="AL51" s="170">
        <f t="shared" si="9"/>
        <v>94.839541699258348</v>
      </c>
      <c r="AM51" s="170">
        <f t="shared" si="10"/>
        <v>0.59723552116125644</v>
      </c>
      <c r="AN51" s="170">
        <f t="shared" si="11"/>
        <v>70.532420753282508</v>
      </c>
      <c r="AO51" s="170">
        <f t="shared" si="161"/>
        <v>36</v>
      </c>
      <c r="AP51" s="170">
        <f t="shared" si="162"/>
        <v>52</v>
      </c>
      <c r="AQ51" s="170">
        <f t="shared" si="12"/>
        <v>0</v>
      </c>
      <c r="AR51" s="256">
        <f t="shared" si="197"/>
        <v>31.053977551295496</v>
      </c>
      <c r="AS51" s="256">
        <f t="shared" si="14"/>
        <v>0</v>
      </c>
      <c r="AT51" s="428">
        <f t="shared" si="203"/>
        <v>77690</v>
      </c>
      <c r="AU51" s="112"/>
      <c r="AV51" s="256"/>
      <c r="AW51" s="256"/>
      <c r="AX51" s="120"/>
      <c r="AY51" s="120"/>
      <c r="AZ51" s="120"/>
      <c r="BA51" s="120"/>
      <c r="BB51" s="256"/>
      <c r="BC51" s="256"/>
      <c r="BD51" s="256"/>
      <c r="BE51" s="257"/>
      <c r="BF51" s="146">
        <f t="shared" si="16"/>
        <v>1.0141108253647932</v>
      </c>
      <c r="BG51" s="256">
        <f t="shared" si="17"/>
        <v>5.1959576819456336E-2</v>
      </c>
      <c r="BH51" s="256">
        <f t="shared" si="18"/>
        <v>5.2692769333984243E-2</v>
      </c>
      <c r="BI51" s="120">
        <f t="shared" si="19"/>
        <v>0.99290405393058889</v>
      </c>
      <c r="BJ51" s="120">
        <f t="shared" si="20"/>
        <v>0.59723552116125644</v>
      </c>
      <c r="BK51" s="256">
        <v>0</v>
      </c>
      <c r="BL51" s="170">
        <f t="shared" si="21"/>
        <v>0.43971079486364545</v>
      </c>
      <c r="BM51" s="170">
        <f t="shared" si="163"/>
        <v>41.560289205136357</v>
      </c>
      <c r="BN51" s="170">
        <f t="shared" si="22"/>
        <v>0</v>
      </c>
      <c r="BO51" s="170">
        <f t="shared" si="198"/>
        <v>0.26218639378979158</v>
      </c>
      <c r="BP51" s="170">
        <f t="shared" si="204"/>
        <v>93.84663764532776</v>
      </c>
      <c r="BQ51" s="390">
        <f t="shared" si="25"/>
        <v>10230.848167303413</v>
      </c>
      <c r="BR51" s="428">
        <f t="shared" si="164"/>
        <v>17894.606232558643</v>
      </c>
      <c r="BS51" s="146">
        <f t="shared" si="26"/>
        <v>3.5947274921841701</v>
      </c>
      <c r="BT51" s="256">
        <f t="shared" si="27"/>
        <v>1.3069022800009804</v>
      </c>
      <c r="BU51" s="256">
        <f t="shared" si="28"/>
        <v>4.6979575555176982</v>
      </c>
      <c r="BV51" s="170">
        <f t="shared" si="29"/>
        <v>94.839541699258348</v>
      </c>
      <c r="BW51" s="170">
        <f t="shared" si="30"/>
        <v>0.59723552116125644</v>
      </c>
      <c r="BX51" s="170">
        <f t="shared" si="31"/>
        <v>75.274397838245434</v>
      </c>
      <c r="BY51" s="170">
        <f t="shared" si="165"/>
        <v>1792.2475675772723</v>
      </c>
      <c r="BZ51" s="256">
        <f t="shared" si="32"/>
        <v>26.549099320580723</v>
      </c>
      <c r="CA51" s="256">
        <v>0</v>
      </c>
      <c r="CB51" s="466">
        <f t="shared" si="33"/>
        <v>52406</v>
      </c>
      <c r="CC51" s="146">
        <f t="shared" si="34"/>
        <v>1.0140822942415608</v>
      </c>
      <c r="CD51" s="256">
        <f t="shared" si="35"/>
        <v>0.1171492959822915</v>
      </c>
      <c r="CE51" s="256">
        <f t="shared" si="166"/>
        <v>0.11879902683850582</v>
      </c>
      <c r="CF51" s="120">
        <f t="shared" si="36"/>
        <v>1.0590976575259614</v>
      </c>
      <c r="CG51" s="120">
        <f t="shared" si="37"/>
        <v>0.59723552116125644</v>
      </c>
      <c r="CH51" s="256">
        <v>0</v>
      </c>
      <c r="CI51" s="170">
        <f t="shared" si="167"/>
        <v>0.46902484785455506</v>
      </c>
      <c r="CJ51" s="170">
        <f t="shared" si="168"/>
        <v>41.530975152145444</v>
      </c>
      <c r="CK51" s="170">
        <f t="shared" si="38"/>
        <v>0</v>
      </c>
      <c r="CL51" s="256">
        <f t="shared" si="199"/>
        <v>0.33102774152897907</v>
      </c>
      <c r="CM51" s="256">
        <f t="shared" si="40"/>
        <v>93.78044404173238</v>
      </c>
      <c r="CN51" s="390">
        <f t="shared" si="169"/>
        <v>246.2380451236414</v>
      </c>
      <c r="CO51" s="428">
        <f t="shared" si="170"/>
        <v>7914.2466480625517</v>
      </c>
      <c r="CP51" s="146">
        <f t="shared" si="41"/>
        <v>3.0732545311715862</v>
      </c>
      <c r="CQ51" s="256">
        <f t="shared" si="42"/>
        <v>1.5088582430556197</v>
      </c>
      <c r="CR51" s="256">
        <f t="shared" si="43"/>
        <v>4.6371054323662815</v>
      </c>
      <c r="CS51" s="120">
        <f t="shared" si="44"/>
        <v>94.839541699258348</v>
      </c>
      <c r="CT51" s="120">
        <f t="shared" si="45"/>
        <v>0.59723552116125644</v>
      </c>
      <c r="CU51" s="256">
        <f t="shared" si="46"/>
        <v>70.532420753282508</v>
      </c>
      <c r="CV51" s="170">
        <f t="shared" si="171"/>
        <v>1679.3433512686311</v>
      </c>
      <c r="CW51" s="256">
        <f t="shared" si="47"/>
        <v>31.053977551295496</v>
      </c>
      <c r="CX51" s="256">
        <v>0</v>
      </c>
      <c r="CY51" s="466">
        <f t="shared" si="48"/>
        <v>42406</v>
      </c>
      <c r="CZ51" s="146">
        <f t="shared" si="49"/>
        <v>3.5947274921841701</v>
      </c>
      <c r="DA51" s="256">
        <f t="shared" si="50"/>
        <v>1.3723704742061351</v>
      </c>
      <c r="DB51" s="256">
        <f t="shared" si="51"/>
        <v>4.9332978730906207</v>
      </c>
      <c r="DC51" s="120">
        <f t="shared" si="52"/>
        <v>94.839541699258348</v>
      </c>
      <c r="DD51" s="120">
        <f t="shared" si="53"/>
        <v>0.59723552116125644</v>
      </c>
      <c r="DE51" s="256">
        <f t="shared" si="54"/>
        <v>75.274397838245434</v>
      </c>
      <c r="DF51" s="170">
        <f t="shared" si="172"/>
        <v>1792.2475675772723</v>
      </c>
      <c r="DG51" s="256">
        <f t="shared" si="55"/>
        <v>26.549099320580723</v>
      </c>
      <c r="DH51" s="256">
        <v>0</v>
      </c>
      <c r="DI51" s="466">
        <f t="shared" si="173"/>
        <v>49906</v>
      </c>
      <c r="DJ51" s="146">
        <f t="shared" si="56"/>
        <v>3.0732545311715862</v>
      </c>
      <c r="DK51" s="256">
        <f t="shared" si="174"/>
        <v>1.7337192503933401</v>
      </c>
      <c r="DL51" s="256">
        <f t="shared" si="57"/>
        <v>5.3281605420507381</v>
      </c>
      <c r="DM51" s="120">
        <f t="shared" si="58"/>
        <v>94.839541699258348</v>
      </c>
      <c r="DN51" s="120">
        <f t="shared" si="59"/>
        <v>0.59723552116125644</v>
      </c>
      <c r="DO51" s="256">
        <f t="shared" si="60"/>
        <v>70.532420753282508</v>
      </c>
      <c r="DP51" s="170">
        <f t="shared" si="175"/>
        <v>1679.3433512686311</v>
      </c>
      <c r="DQ51" s="256">
        <f t="shared" si="61"/>
        <v>31.053977551295496</v>
      </c>
      <c r="DR51" s="256">
        <v>0</v>
      </c>
      <c r="DS51" s="427">
        <f t="shared" si="62"/>
        <v>36906</v>
      </c>
      <c r="DT51" s="176">
        <f t="shared" si="63"/>
        <v>6.3638975654076715</v>
      </c>
      <c r="DU51" s="256">
        <f t="shared" si="64"/>
        <v>1.1019001639235417</v>
      </c>
      <c r="DV51" s="256">
        <f t="shared" si="65"/>
        <v>7.0123797705153414</v>
      </c>
      <c r="DW51" s="120">
        <f t="shared" si="66"/>
        <v>94.839541699258348</v>
      </c>
      <c r="DX51" s="120">
        <f t="shared" si="67"/>
        <v>0.59723552116125644</v>
      </c>
      <c r="DY51" s="256">
        <f t="shared" si="68"/>
        <v>84.758352008171258</v>
      </c>
      <c r="DZ51" s="256">
        <f t="shared" si="176"/>
        <v>49</v>
      </c>
      <c r="EA51" s="256">
        <f t="shared" si="177"/>
        <v>70</v>
      </c>
      <c r="EB51" s="170">
        <f t="shared" si="178"/>
        <v>2018.0560001945537</v>
      </c>
      <c r="EC51" s="256">
        <f t="shared" si="69"/>
        <v>14.996592298906043</v>
      </c>
      <c r="ED51" s="256">
        <v>0</v>
      </c>
      <c r="EE51" s="427">
        <f t="shared" si="187"/>
        <v>72640</v>
      </c>
      <c r="EF51" s="275">
        <f t="shared" si="70"/>
        <v>1.2353282925945583</v>
      </c>
      <c r="EG51" s="256">
        <f t="shared" si="71"/>
        <v>0.78115737411569164</v>
      </c>
      <c r="EH51" s="256">
        <f t="shared" si="72"/>
        <v>0.96498580521398603</v>
      </c>
      <c r="EI51" s="473">
        <f t="shared" si="73"/>
        <v>23.709885424814587</v>
      </c>
      <c r="EJ51" s="473">
        <f t="shared" si="74"/>
        <v>10.5</v>
      </c>
      <c r="EK51" s="473">
        <f t="shared" si="75"/>
        <v>42</v>
      </c>
      <c r="EL51" s="473">
        <f t="shared" si="76"/>
        <v>8.9793059739483496</v>
      </c>
      <c r="EM51" s="473">
        <f t="shared" si="205"/>
        <v>6.1265498632573987</v>
      </c>
      <c r="EN51" s="473">
        <f t="shared" si="206"/>
        <v>71.129656274443761</v>
      </c>
      <c r="EO51" s="427">
        <f t="shared" si="79"/>
        <v>22764.188955831734</v>
      </c>
      <c r="EP51" s="261">
        <f t="shared" si="80"/>
        <v>1.2353282925945583</v>
      </c>
      <c r="EQ51" s="256">
        <f t="shared" si="207"/>
        <v>1.1706658373015766</v>
      </c>
      <c r="ER51" s="256">
        <f t="shared" si="82"/>
        <v>1.4461566299925357</v>
      </c>
      <c r="ES51" s="473">
        <f t="shared" si="83"/>
        <v>94.839541699258348</v>
      </c>
      <c r="ET51" s="473">
        <f t="shared" si="84"/>
        <v>10.5</v>
      </c>
      <c r="EU51" s="473">
        <f t="shared" si="85"/>
        <v>42</v>
      </c>
      <c r="EV51" s="473">
        <f t="shared" si="86"/>
        <v>8.9793059739483496</v>
      </c>
      <c r="EW51" s="473">
        <f t="shared" si="208"/>
        <v>6.1265498632573987</v>
      </c>
      <c r="EX51" s="473">
        <f t="shared" si="209"/>
        <v>71.129656274443761</v>
      </c>
      <c r="EY51" s="572">
        <f t="shared" si="179"/>
        <v>15190</v>
      </c>
      <c r="EZ51" s="589"/>
      <c r="FA51" s="589"/>
      <c r="FB51" s="589"/>
      <c r="FC51" s="589"/>
      <c r="FD51" s="589"/>
      <c r="FE51" s="589"/>
      <c r="FF51" s="589"/>
      <c r="FG51" s="589"/>
      <c r="FH51" s="589"/>
      <c r="FI51" s="577"/>
      <c r="FJ51" s="276">
        <f t="shared" si="98"/>
        <v>1.1006517487796463</v>
      </c>
      <c r="FK51" s="256">
        <f t="shared" si="210"/>
        <v>0.24603784939976286</v>
      </c>
      <c r="FL51" s="256">
        <f t="shared" si="100"/>
        <v>0.27080198920783227</v>
      </c>
      <c r="FM51" s="483">
        <f t="shared" si="211"/>
        <v>8.5355587529332517</v>
      </c>
      <c r="FN51" s="483">
        <f t="shared" si="102"/>
        <v>13</v>
      </c>
      <c r="FO51" s="483">
        <f t="shared" si="103"/>
        <v>42</v>
      </c>
      <c r="FP51" s="483">
        <f t="shared" si="104"/>
        <v>19.47930597394835</v>
      </c>
      <c r="FQ51" s="483">
        <f t="shared" si="181"/>
        <v>1800</v>
      </c>
      <c r="FR51" s="483">
        <f t="shared" si="212"/>
        <v>0.3697896821124172</v>
      </c>
      <c r="FS51" s="483">
        <f t="shared" si="213"/>
        <v>86.339541699258348</v>
      </c>
      <c r="FT51" s="484">
        <f t="shared" si="214"/>
        <v>18</v>
      </c>
      <c r="FU51" s="427">
        <f t="shared" si="108"/>
        <v>33853.688955831734</v>
      </c>
      <c r="FV51" s="276">
        <f t="shared" si="109"/>
        <v>1.7999133798423708</v>
      </c>
      <c r="FW51" s="256">
        <f t="shared" si="215"/>
        <v>0.97795640472951884</v>
      </c>
      <c r="FX51" s="256">
        <f t="shared" si="111"/>
        <v>1.7602368177752017</v>
      </c>
      <c r="FY51" s="483">
        <f t="shared" si="216"/>
        <v>42.203596056169971</v>
      </c>
      <c r="FZ51" s="483">
        <f t="shared" si="113"/>
        <v>26</v>
      </c>
      <c r="GA51" s="483">
        <f t="shared" si="114"/>
        <v>42</v>
      </c>
      <c r="GB51" s="483">
        <f t="shared" si="115"/>
        <v>19.47930597394835</v>
      </c>
      <c r="GC51" s="483">
        <f t="shared" si="116"/>
        <v>900</v>
      </c>
      <c r="GD51" s="483">
        <f t="shared" si="217"/>
        <v>0.38703773446592393</v>
      </c>
      <c r="GE51" s="483">
        <f t="shared" si="218"/>
        <v>52.635945643088377</v>
      </c>
      <c r="GF51" s="484">
        <f t="shared" si="219"/>
        <v>28</v>
      </c>
      <c r="GG51" s="493">
        <f t="shared" si="220"/>
        <v>9</v>
      </c>
      <c r="GH51" s="493">
        <f t="shared" si="121"/>
        <v>37</v>
      </c>
      <c r="GI51" s="427">
        <f t="shared" si="122"/>
        <v>42962.688955831734</v>
      </c>
      <c r="GJ51" s="185">
        <f t="shared" si="221"/>
        <v>1.0041894233443538</v>
      </c>
      <c r="GK51" s="256">
        <f t="shared" si="182"/>
        <v>2.2481688118393897</v>
      </c>
      <c r="GL51" s="256">
        <f t="shared" si="124"/>
        <v>2.2575873427417577</v>
      </c>
      <c r="GM51" s="256">
        <f t="shared" si="125"/>
        <v>94.839541699258348</v>
      </c>
      <c r="GN51" s="256">
        <f t="shared" si="126"/>
        <v>42</v>
      </c>
      <c r="GO51" s="256">
        <f t="shared" si="127"/>
        <v>19.47930597394835</v>
      </c>
      <c r="GP51" s="256">
        <f t="shared" si="222"/>
        <v>94.839541699258348</v>
      </c>
      <c r="GQ51" s="256">
        <f t="shared" si="223"/>
        <v>0.19907850705375216</v>
      </c>
      <c r="GR51" s="427">
        <f t="shared" si="129"/>
        <v>42096.688955831734</v>
      </c>
      <c r="GS51" s="185">
        <f t="shared" si="130"/>
        <v>1.0041894233443538</v>
      </c>
      <c r="GT51" s="256">
        <f t="shared" si="184"/>
        <v>1.3679394186858902</v>
      </c>
      <c r="GU51" s="256">
        <f t="shared" si="131"/>
        <v>1.3736702960201945</v>
      </c>
      <c r="GV51" s="256">
        <f t="shared" si="132"/>
        <v>94.839541699258348</v>
      </c>
      <c r="GW51" s="256">
        <f t="shared" si="133"/>
        <v>42</v>
      </c>
      <c r="GX51" s="256">
        <f t="shared" si="134"/>
        <v>19.47930597394835</v>
      </c>
      <c r="GY51" s="256">
        <f t="shared" si="224"/>
        <v>94.839541699258348</v>
      </c>
      <c r="GZ51" s="256">
        <f t="shared" si="225"/>
        <v>0.19907850705375216</v>
      </c>
      <c r="HA51" s="427">
        <f t="shared" si="137"/>
        <v>69184.688955831734</v>
      </c>
      <c r="HB51" s="185">
        <f t="shared" si="138"/>
        <v>1.0041894233443538</v>
      </c>
      <c r="HC51" s="256">
        <f t="shared" si="185"/>
        <v>0.30654860696322384</v>
      </c>
      <c r="HD51" s="256">
        <f t="shared" si="139"/>
        <v>0.30783286885341471</v>
      </c>
      <c r="HE51" s="256">
        <f t="shared" si="140"/>
        <v>94.839541699258348</v>
      </c>
      <c r="HF51" s="256">
        <f t="shared" si="141"/>
        <v>42</v>
      </c>
      <c r="HG51" s="256">
        <f t="shared" si="142"/>
        <v>19.47930597394835</v>
      </c>
      <c r="HH51" s="256">
        <f t="shared" si="226"/>
        <v>94.839541699258348</v>
      </c>
      <c r="HI51" s="256">
        <f t="shared" si="200"/>
        <v>0.19907850705375216</v>
      </c>
      <c r="HJ51" s="427">
        <f t="shared" si="145"/>
        <v>308729.05973948352</v>
      </c>
      <c r="HK51" s="185">
        <f t="shared" si="227"/>
        <v>1.0041894233443538</v>
      </c>
      <c r="HL51" s="256">
        <f t="shared" si="186"/>
        <v>2.0709072908578685</v>
      </c>
      <c r="HM51" s="256">
        <f t="shared" si="147"/>
        <v>2.0795831982061808</v>
      </c>
      <c r="HN51" s="256">
        <f t="shared" si="148"/>
        <v>94.839541699258348</v>
      </c>
      <c r="HO51" s="256">
        <f t="shared" si="149"/>
        <v>42</v>
      </c>
      <c r="HP51" s="256">
        <f t="shared" si="150"/>
        <v>19.47930597394835</v>
      </c>
      <c r="HQ51" s="256">
        <f t="shared" si="228"/>
        <v>94.839541699258348</v>
      </c>
      <c r="HR51" s="256">
        <f t="shared" si="201"/>
        <v>0.19907850705375216</v>
      </c>
      <c r="HS51" s="466">
        <f t="shared" si="153"/>
        <v>45700</v>
      </c>
    </row>
    <row r="52" spans="1:227" s="72" customFormat="1" hidden="1" outlineLevel="1" x14ac:dyDescent="0.3">
      <c r="B52" s="111" t="s">
        <v>125</v>
      </c>
      <c r="C52" s="4" t="s">
        <v>291</v>
      </c>
      <c r="D52" s="117">
        <v>1000</v>
      </c>
      <c r="E52" s="132">
        <v>16.564724703299042</v>
      </c>
      <c r="F52" s="125">
        <f t="shared" si="0"/>
        <v>145.63153801650407</v>
      </c>
      <c r="G52" s="125">
        <f t="shared" si="1"/>
        <v>1.0999354777018662</v>
      </c>
      <c r="H52" s="168">
        <f t="shared" si="188"/>
        <v>84</v>
      </c>
      <c r="I52" s="528">
        <f t="shared" si="232"/>
        <v>84</v>
      </c>
      <c r="J52" s="373">
        <f t="shared" si="155"/>
        <v>35.875260199017163</v>
      </c>
      <c r="K52" s="114">
        <v>0.09</v>
      </c>
      <c r="L52" s="168">
        <f t="shared" si="156"/>
        <v>1733.7087859107628</v>
      </c>
      <c r="M52" s="373">
        <f t="shared" si="157"/>
        <v>30.66</v>
      </c>
      <c r="N52" s="373">
        <f t="shared" si="158"/>
        <v>156.03379073196862</v>
      </c>
      <c r="O52" s="121">
        <v>52.377879890565055</v>
      </c>
      <c r="P52" s="116">
        <v>7.0000000000000001E-3</v>
      </c>
      <c r="Q52" s="395">
        <f t="shared" si="3"/>
        <v>0.99244713409826635</v>
      </c>
      <c r="S52" s="189">
        <f t="shared" si="4"/>
        <v>1.0050225989290924</v>
      </c>
      <c r="T52" s="168">
        <f t="shared" si="5"/>
        <v>0.36664515923395541</v>
      </c>
      <c r="U52" s="382">
        <f t="shared" si="6"/>
        <v>145.63153801650407</v>
      </c>
      <c r="V52" s="427">
        <f t="shared" si="159"/>
        <v>22440.041631842745</v>
      </c>
      <c r="W52" s="132"/>
      <c r="X52" s="255"/>
      <c r="Y52" s="255"/>
      <c r="Z52" s="255"/>
      <c r="AA52" s="111"/>
      <c r="AB52" s="111"/>
      <c r="AC52" s="111"/>
      <c r="AD52" s="111"/>
      <c r="AE52" s="111"/>
      <c r="AF52" s="111"/>
      <c r="AG52" s="111"/>
      <c r="AH52" s="460"/>
      <c r="AI52" s="188">
        <f t="shared" si="7"/>
        <v>3.0772069716574713</v>
      </c>
      <c r="AJ52" s="256">
        <f t="shared" si="160"/>
        <v>0.71668504031280056</v>
      </c>
      <c r="AK52" s="256">
        <f t="shared" si="8"/>
        <v>2.2053882025331659</v>
      </c>
      <c r="AL52" s="170">
        <f t="shared" si="9"/>
        <v>145.63153801650407</v>
      </c>
      <c r="AM52" s="170">
        <f t="shared" si="10"/>
        <v>1.0999354777018662</v>
      </c>
      <c r="AN52" s="170">
        <f t="shared" si="11"/>
        <v>108.12371803467619</v>
      </c>
      <c r="AO52" s="170">
        <f t="shared" si="161"/>
        <v>55</v>
      </c>
      <c r="AP52" s="170">
        <f t="shared" si="162"/>
        <v>79</v>
      </c>
      <c r="AQ52" s="170">
        <f t="shared" si="12"/>
        <v>0</v>
      </c>
      <c r="AR52" s="256">
        <f t="shared" si="197"/>
        <v>47.68332934562806</v>
      </c>
      <c r="AS52" s="256">
        <f t="shared" si="14"/>
        <v>0</v>
      </c>
      <c r="AT52" s="428">
        <f t="shared" si="203"/>
        <v>137180</v>
      </c>
      <c r="AU52" s="112"/>
      <c r="AV52" s="256"/>
      <c r="AW52" s="256"/>
      <c r="AX52" s="120"/>
      <c r="AY52" s="120"/>
      <c r="AZ52" s="120"/>
      <c r="BA52" s="120"/>
      <c r="BB52" s="256"/>
      <c r="BC52" s="256"/>
      <c r="BD52" s="256"/>
      <c r="BE52" s="257"/>
      <c r="BF52" s="146">
        <f t="shared" si="16"/>
        <v>1.0169504351413678</v>
      </c>
      <c r="BG52" s="256">
        <f t="shared" si="17"/>
        <v>8.3914461940809884E-2</v>
      </c>
      <c r="BH52" s="256">
        <f t="shared" si="18"/>
        <v>8.5336848585360364E-2</v>
      </c>
      <c r="BI52" s="120">
        <f t="shared" si="19"/>
        <v>1.8286427316793525</v>
      </c>
      <c r="BJ52" s="120">
        <f t="shared" si="20"/>
        <v>1.0999354777018662</v>
      </c>
      <c r="BK52" s="256">
        <v>0</v>
      </c>
      <c r="BL52" s="170">
        <f t="shared" si="21"/>
        <v>1.0547577231770897</v>
      </c>
      <c r="BM52" s="170">
        <f t="shared" si="163"/>
        <v>82.94524227682291</v>
      </c>
      <c r="BN52" s="170">
        <f t="shared" si="22"/>
        <v>0</v>
      </c>
      <c r="BO52" s="170">
        <f t="shared" si="198"/>
        <v>0.48287167471111925</v>
      </c>
      <c r="BP52" s="170">
        <f t="shared" si="204"/>
        <v>143.8028952848247</v>
      </c>
      <c r="BQ52" s="390">
        <f t="shared" si="25"/>
        <v>10553.747804667972</v>
      </c>
      <c r="BR52" s="428">
        <f t="shared" si="164"/>
        <v>20406.68767452865</v>
      </c>
      <c r="BS52" s="146">
        <f t="shared" si="26"/>
        <v>3.5993740064062125</v>
      </c>
      <c r="BT52" s="256">
        <f t="shared" si="27"/>
        <v>1.2128852710390945</v>
      </c>
      <c r="BU52" s="256">
        <f t="shared" si="28"/>
        <v>4.3656277173310709</v>
      </c>
      <c r="BV52" s="170">
        <f t="shared" si="29"/>
        <v>145.63153801650407</v>
      </c>
      <c r="BW52" s="170">
        <f t="shared" si="30"/>
        <v>1.0999354777018662</v>
      </c>
      <c r="BX52" s="170">
        <f t="shared" si="31"/>
        <v>115.4052949355014</v>
      </c>
      <c r="BY52" s="170">
        <f t="shared" si="165"/>
        <v>1373.8725587559691</v>
      </c>
      <c r="BZ52" s="256">
        <f t="shared" si="32"/>
        <v>40.765831289844115</v>
      </c>
      <c r="CA52" s="256">
        <v>0</v>
      </c>
      <c r="CB52" s="466">
        <f t="shared" si="33"/>
        <v>86762</v>
      </c>
      <c r="CC52" s="146">
        <f t="shared" si="34"/>
        <v>1.0169160667493748</v>
      </c>
      <c r="CD52" s="256">
        <f t="shared" si="35"/>
        <v>0.16334154137022777</v>
      </c>
      <c r="CE52" s="256">
        <f t="shared" si="166"/>
        <v>0.1661046377869923</v>
      </c>
      <c r="CF52" s="120">
        <f t="shared" si="36"/>
        <v>1.9505522471246428</v>
      </c>
      <c r="CG52" s="120">
        <f t="shared" si="37"/>
        <v>1.0999354777018662</v>
      </c>
      <c r="CH52" s="256">
        <v>0</v>
      </c>
      <c r="CI52" s="170">
        <f t="shared" si="167"/>
        <v>1.125074904722229</v>
      </c>
      <c r="CJ52" s="170">
        <f t="shared" si="168"/>
        <v>82.874925095277774</v>
      </c>
      <c r="CK52" s="170">
        <f t="shared" si="38"/>
        <v>0</v>
      </c>
      <c r="CL52" s="256">
        <f t="shared" si="199"/>
        <v>0.609657570774221</v>
      </c>
      <c r="CM52" s="256">
        <f t="shared" si="40"/>
        <v>143.68098576937942</v>
      </c>
      <c r="CN52" s="390">
        <f t="shared" si="169"/>
        <v>590.66432497917026</v>
      </c>
      <c r="CO52" s="428">
        <f t="shared" si="170"/>
        <v>10453.800186163895</v>
      </c>
      <c r="CP52" s="146">
        <f t="shared" si="41"/>
        <v>3.0772069716574713</v>
      </c>
      <c r="CQ52" s="256">
        <f t="shared" si="42"/>
        <v>1.2807750427309081</v>
      </c>
      <c r="CR52" s="256">
        <f t="shared" si="43"/>
        <v>3.9412098906164461</v>
      </c>
      <c r="CS52" s="120">
        <f t="shared" si="44"/>
        <v>145.63153801650407</v>
      </c>
      <c r="CT52" s="120">
        <f t="shared" si="45"/>
        <v>1.0999354777018662</v>
      </c>
      <c r="CU52" s="256">
        <f t="shared" si="46"/>
        <v>108.12371803467619</v>
      </c>
      <c r="CV52" s="170">
        <f t="shared" si="171"/>
        <v>1287.1871194604307</v>
      </c>
      <c r="CW52" s="256">
        <f t="shared" si="47"/>
        <v>47.68332934562806</v>
      </c>
      <c r="CX52" s="256">
        <v>0</v>
      </c>
      <c r="CY52" s="466">
        <f t="shared" si="48"/>
        <v>76762</v>
      </c>
      <c r="CZ52" s="146">
        <f t="shared" si="49"/>
        <v>3.5993740064062125</v>
      </c>
      <c r="DA52" s="256">
        <f t="shared" si="50"/>
        <v>1.2488708063645999</v>
      </c>
      <c r="DB52" s="256">
        <f t="shared" si="51"/>
        <v>4.4951531177883073</v>
      </c>
      <c r="DC52" s="120">
        <f t="shared" si="52"/>
        <v>145.63153801650407</v>
      </c>
      <c r="DD52" s="120">
        <f t="shared" si="53"/>
        <v>1.0999354777018662</v>
      </c>
      <c r="DE52" s="256">
        <f t="shared" si="54"/>
        <v>115.4052949355014</v>
      </c>
      <c r="DF52" s="170">
        <f t="shared" si="172"/>
        <v>1373.8725587559691</v>
      </c>
      <c r="DG52" s="256">
        <f t="shared" si="55"/>
        <v>40.765831289844115</v>
      </c>
      <c r="DH52" s="256">
        <v>0</v>
      </c>
      <c r="DI52" s="466">
        <f t="shared" si="173"/>
        <v>84262</v>
      </c>
      <c r="DJ52" s="146">
        <f t="shared" si="56"/>
        <v>3.0772069716574713</v>
      </c>
      <c r="DK52" s="256">
        <f t="shared" si="174"/>
        <v>1.3796252396804745</v>
      </c>
      <c r="DL52" s="256">
        <f t="shared" si="57"/>
        <v>4.2453924058193655</v>
      </c>
      <c r="DM52" s="120">
        <f t="shared" si="58"/>
        <v>145.63153801650407</v>
      </c>
      <c r="DN52" s="120">
        <f t="shared" si="59"/>
        <v>1.0999354777018662</v>
      </c>
      <c r="DO52" s="256">
        <f t="shared" si="60"/>
        <v>108.12371803467619</v>
      </c>
      <c r="DP52" s="170">
        <f t="shared" si="175"/>
        <v>1287.1871194604307</v>
      </c>
      <c r="DQ52" s="256">
        <f t="shared" si="61"/>
        <v>47.68332934562806</v>
      </c>
      <c r="DR52" s="256">
        <v>0</v>
      </c>
      <c r="DS52" s="427">
        <f t="shared" si="62"/>
        <v>71262</v>
      </c>
      <c r="DT52" s="176">
        <f t="shared" si="63"/>
        <v>6.3708259874329523</v>
      </c>
      <c r="DU52" s="256">
        <f t="shared" si="64"/>
        <v>1.0378663188688078</v>
      </c>
      <c r="DV52" s="256">
        <f t="shared" si="65"/>
        <v>6.6120657157307754</v>
      </c>
      <c r="DW52" s="120">
        <f t="shared" si="66"/>
        <v>145.63153801650407</v>
      </c>
      <c r="DX52" s="120">
        <f t="shared" si="67"/>
        <v>1.0999354777018662</v>
      </c>
      <c r="DY52" s="256">
        <f t="shared" si="68"/>
        <v>129.96844873715179</v>
      </c>
      <c r="DZ52" s="256">
        <f t="shared" si="176"/>
        <v>75</v>
      </c>
      <c r="EA52" s="256">
        <f t="shared" si="177"/>
        <v>107</v>
      </c>
      <c r="EB52" s="170">
        <f t="shared" si="178"/>
        <v>1547.2434373470451</v>
      </c>
      <c r="EC52" s="256">
        <f t="shared" si="69"/>
        <v>23.031781716161678</v>
      </c>
      <c r="ED52" s="256">
        <v>0</v>
      </c>
      <c r="EE52" s="427">
        <f t="shared" si="187"/>
        <v>118480</v>
      </c>
      <c r="EF52" s="275">
        <f t="shared" si="70"/>
        <v>1.2362344552376159</v>
      </c>
      <c r="EG52" s="256">
        <f t="shared" si="71"/>
        <v>0.96572495749548937</v>
      </c>
      <c r="EH52" s="256">
        <f t="shared" si="72"/>
        <v>1.193862466738806</v>
      </c>
      <c r="EI52" s="473">
        <f t="shared" si="73"/>
        <v>36.407884504126017</v>
      </c>
      <c r="EJ52" s="473">
        <f t="shared" si="74"/>
        <v>21</v>
      </c>
      <c r="EK52" s="473">
        <f t="shared" si="75"/>
        <v>84</v>
      </c>
      <c r="EL52" s="473">
        <f t="shared" si="76"/>
        <v>14.875260199017163</v>
      </c>
      <c r="EM52" s="473">
        <f t="shared" si="205"/>
        <v>9.4686162852654601</v>
      </c>
      <c r="EN52" s="473">
        <f t="shared" si="206"/>
        <v>109.22365351237805</v>
      </c>
      <c r="EO52" s="427">
        <f t="shared" si="79"/>
        <v>28275.041631842745</v>
      </c>
      <c r="EP52" s="261">
        <f t="shared" si="80"/>
        <v>1.2362344552376159</v>
      </c>
      <c r="EQ52" s="256">
        <f t="shared" si="207"/>
        <v>0.89881215859428998</v>
      </c>
      <c r="ER52" s="256">
        <f t="shared" si="82"/>
        <v>1.1111425592407578</v>
      </c>
      <c r="ES52" s="473">
        <f t="shared" si="83"/>
        <v>145.63153801650407</v>
      </c>
      <c r="ET52" s="473">
        <f t="shared" si="84"/>
        <v>21</v>
      </c>
      <c r="EU52" s="473">
        <f t="shared" si="85"/>
        <v>84</v>
      </c>
      <c r="EV52" s="473">
        <f t="shared" si="86"/>
        <v>14.875260199017163</v>
      </c>
      <c r="EW52" s="473">
        <f t="shared" si="208"/>
        <v>9.4686162852654601</v>
      </c>
      <c r="EX52" s="473">
        <f t="shared" si="209"/>
        <v>109.22365351237805</v>
      </c>
      <c r="EY52" s="572">
        <f t="shared" si="179"/>
        <v>30380</v>
      </c>
      <c r="EZ52" s="589"/>
      <c r="FA52" s="589"/>
      <c r="FB52" s="589"/>
      <c r="FC52" s="589"/>
      <c r="FD52" s="589"/>
      <c r="FE52" s="589"/>
      <c r="FF52" s="589"/>
      <c r="FG52" s="589"/>
      <c r="FH52" s="589"/>
      <c r="FI52" s="577"/>
      <c r="FJ52" s="276">
        <f t="shared" si="98"/>
        <v>1.1029282288813245</v>
      </c>
      <c r="FK52" s="256">
        <f t="shared" si="210"/>
        <v>0.27771388544478343</v>
      </c>
      <c r="FL52" s="256">
        <f t="shared" si="100"/>
        <v>0.30629848380936603</v>
      </c>
      <c r="FM52" s="483">
        <f t="shared" si="211"/>
        <v>13.106838421485365</v>
      </c>
      <c r="FN52" s="483">
        <f t="shared" si="102"/>
        <v>20</v>
      </c>
      <c r="FO52" s="483">
        <f t="shared" si="103"/>
        <v>84</v>
      </c>
      <c r="FP52" s="483">
        <f t="shared" si="104"/>
        <v>35.875260199017163</v>
      </c>
      <c r="FQ52" s="483">
        <f t="shared" si="181"/>
        <v>2800</v>
      </c>
      <c r="FR52" s="483">
        <f t="shared" si="212"/>
        <v>0.6287819276636627</v>
      </c>
      <c r="FS52" s="483">
        <f t="shared" si="213"/>
        <v>132.40931579428187</v>
      </c>
      <c r="FT52" s="484">
        <f t="shared" si="214"/>
        <v>28</v>
      </c>
      <c r="FU52" s="427">
        <f t="shared" si="108"/>
        <v>46667.041631842745</v>
      </c>
      <c r="FV52" s="276">
        <f t="shared" si="109"/>
        <v>1.8020450309221454</v>
      </c>
      <c r="FW52" s="256">
        <f t="shared" si="215"/>
        <v>1.0651946152980081</v>
      </c>
      <c r="FX52" s="256">
        <f t="shared" si="111"/>
        <v>1.9195286634628017</v>
      </c>
      <c r="FY52" s="483">
        <f t="shared" si="216"/>
        <v>64.806034417344321</v>
      </c>
      <c r="FZ52" s="483">
        <f t="shared" si="113"/>
        <v>40</v>
      </c>
      <c r="GA52" s="483">
        <f t="shared" si="114"/>
        <v>84</v>
      </c>
      <c r="GB52" s="483">
        <f t="shared" si="115"/>
        <v>35.875260199017163</v>
      </c>
      <c r="GC52" s="483">
        <f t="shared" si="116"/>
        <v>1400</v>
      </c>
      <c r="GD52" s="483">
        <f t="shared" si="217"/>
        <v>0.59947245658303316</v>
      </c>
      <c r="GE52" s="483">
        <f t="shared" si="218"/>
        <v>80.825503599159745</v>
      </c>
      <c r="GF52" s="484">
        <f t="shared" si="219"/>
        <v>43</v>
      </c>
      <c r="GG52" s="493">
        <f t="shared" si="220"/>
        <v>14</v>
      </c>
      <c r="GH52" s="493">
        <f t="shared" si="121"/>
        <v>57</v>
      </c>
      <c r="GI52" s="427">
        <f t="shared" si="122"/>
        <v>60621.041631842745</v>
      </c>
      <c r="GJ52" s="185">
        <f t="shared" si="221"/>
        <v>1.0050225989290924</v>
      </c>
      <c r="GK52" s="256">
        <f t="shared" si="182"/>
        <v>1.9710286404303352</v>
      </c>
      <c r="GL52" s="256">
        <f t="shared" si="124"/>
        <v>1.980928326768971</v>
      </c>
      <c r="GM52" s="256">
        <f t="shared" si="125"/>
        <v>145.63153801650407</v>
      </c>
      <c r="GN52" s="256">
        <f t="shared" si="126"/>
        <v>84</v>
      </c>
      <c r="GO52" s="256">
        <f t="shared" si="127"/>
        <v>35.875260199017163</v>
      </c>
      <c r="GP52" s="256">
        <f t="shared" si="222"/>
        <v>145.63153801650407</v>
      </c>
      <c r="GQ52" s="256">
        <f t="shared" si="223"/>
        <v>0.36664515923395541</v>
      </c>
      <c r="GR52" s="427">
        <f t="shared" si="129"/>
        <v>73700.041631842745</v>
      </c>
      <c r="GS52" s="185">
        <f t="shared" si="130"/>
        <v>1.0050225989290924</v>
      </c>
      <c r="GT52" s="256">
        <f t="shared" si="184"/>
        <v>1.7175655191999208</v>
      </c>
      <c r="GU52" s="256">
        <f t="shared" si="131"/>
        <v>1.7261921619373004</v>
      </c>
      <c r="GV52" s="256">
        <f t="shared" si="132"/>
        <v>145.63153801650407</v>
      </c>
      <c r="GW52" s="256">
        <f t="shared" si="133"/>
        <v>84</v>
      </c>
      <c r="GX52" s="256">
        <f t="shared" si="134"/>
        <v>35.875260199017163</v>
      </c>
      <c r="GY52" s="256">
        <f t="shared" si="224"/>
        <v>145.63153801650407</v>
      </c>
      <c r="GZ52" s="256">
        <f t="shared" si="225"/>
        <v>0.36664515923395541</v>
      </c>
      <c r="HA52" s="427">
        <f t="shared" si="137"/>
        <v>84576.041631842745</v>
      </c>
      <c r="HB52" s="185">
        <f t="shared" si="138"/>
        <v>1.0050225989290924</v>
      </c>
      <c r="HC52" s="256">
        <f t="shared" si="185"/>
        <v>0.29861349060749331</v>
      </c>
      <c r="HD52" s="256">
        <f t="shared" si="139"/>
        <v>0.30011330640563105</v>
      </c>
      <c r="HE52" s="256">
        <f t="shared" si="140"/>
        <v>145.63153801650407</v>
      </c>
      <c r="HF52" s="256">
        <f t="shared" si="141"/>
        <v>84</v>
      </c>
      <c r="HG52" s="256">
        <f t="shared" si="142"/>
        <v>35.875260199017163</v>
      </c>
      <c r="HH52" s="256">
        <f t="shared" si="226"/>
        <v>145.63153801650407</v>
      </c>
      <c r="HI52" s="256">
        <f t="shared" si="200"/>
        <v>0.36664515923395541</v>
      </c>
      <c r="HJ52" s="427">
        <f t="shared" si="145"/>
        <v>486464.60199017165</v>
      </c>
      <c r="HK52" s="185">
        <f t="shared" si="227"/>
        <v>1.0050225989290924</v>
      </c>
      <c r="HL52" s="256">
        <f t="shared" si="186"/>
        <v>1.7845809933325565</v>
      </c>
      <c r="HM52" s="256">
        <f t="shared" si="147"/>
        <v>1.7935442279185472</v>
      </c>
      <c r="HN52" s="256">
        <f t="shared" si="148"/>
        <v>145.63153801650407</v>
      </c>
      <c r="HO52" s="256">
        <f t="shared" si="149"/>
        <v>84</v>
      </c>
      <c r="HP52" s="256">
        <f t="shared" si="150"/>
        <v>35.875260199017163</v>
      </c>
      <c r="HQ52" s="256">
        <f t="shared" si="228"/>
        <v>145.63153801650407</v>
      </c>
      <c r="HR52" s="256">
        <f t="shared" si="201"/>
        <v>0.36664515923395541</v>
      </c>
      <c r="HS52" s="466">
        <f t="shared" si="153"/>
        <v>81400</v>
      </c>
    </row>
    <row r="53" spans="1:227" s="72" customFormat="1" hidden="1" outlineLevel="1" x14ac:dyDescent="0.3">
      <c r="B53" s="111" t="s">
        <v>125</v>
      </c>
      <c r="C53" s="4" t="s">
        <v>291</v>
      </c>
      <c r="D53" s="117">
        <v>2000</v>
      </c>
      <c r="E53" s="132">
        <v>16.577580562248727</v>
      </c>
      <c r="F53" s="125">
        <f t="shared" si="0"/>
        <v>291.48912488620675</v>
      </c>
      <c r="G53" s="125">
        <f t="shared" si="1"/>
        <v>3.1885037319900116</v>
      </c>
      <c r="H53" s="168">
        <f t="shared" si="188"/>
        <v>168</v>
      </c>
      <c r="I53" s="528">
        <f t="shared" si="232"/>
        <v>168</v>
      </c>
      <c r="J53" s="373">
        <f t="shared" si="155"/>
        <v>103.99555551174205</v>
      </c>
      <c r="K53" s="114">
        <v>0.09</v>
      </c>
      <c r="L53" s="168">
        <f t="shared" si="156"/>
        <v>1735.0543147988496</v>
      </c>
      <c r="M53" s="373">
        <f t="shared" si="157"/>
        <v>30.66</v>
      </c>
      <c r="N53" s="373">
        <f t="shared" si="158"/>
        <v>156.15488833189647</v>
      </c>
      <c r="O53" s="121">
        <v>75.916755523571695</v>
      </c>
      <c r="P53" s="116">
        <v>7.0000000000000001E-3</v>
      </c>
      <c r="Q53" s="395">
        <f t="shared" si="3"/>
        <v>0.98906132867483565</v>
      </c>
      <c r="S53" s="189">
        <f t="shared" si="4"/>
        <v>1.0072659542549567</v>
      </c>
      <c r="T53" s="168">
        <f t="shared" si="5"/>
        <v>1.0628345773300039</v>
      </c>
      <c r="U53" s="382">
        <f t="shared" si="6"/>
        <v>291.48912488620675</v>
      </c>
      <c r="V53" s="427">
        <f t="shared" si="159"/>
        <v>37539.288881878732</v>
      </c>
      <c r="W53" s="132"/>
      <c r="X53" s="255"/>
      <c r="Y53" s="255"/>
      <c r="Z53" s="255"/>
      <c r="AA53" s="111"/>
      <c r="AB53" s="111"/>
      <c r="AC53" s="111"/>
      <c r="AD53" s="111"/>
      <c r="AE53" s="111"/>
      <c r="AF53" s="111"/>
      <c r="AG53" s="111"/>
      <c r="AH53" s="460"/>
      <c r="AI53" s="262">
        <f t="shared" si="7"/>
        <v>2.3103590951024655</v>
      </c>
      <c r="AJ53" s="256">
        <f t="shared" si="160"/>
        <v>0.89872393160058517</v>
      </c>
      <c r="AK53" s="256">
        <f t="shared" si="8"/>
        <v>2.076375009359658</v>
      </c>
      <c r="AL53" s="170">
        <f t="shared" si="9"/>
        <v>243.73382041221933</v>
      </c>
      <c r="AM53" s="170">
        <f t="shared" si="10"/>
        <v>3.1885037319900116</v>
      </c>
      <c r="AN53" s="170">
        <f t="shared" si="11"/>
        <v>179.61186157717449</v>
      </c>
      <c r="AO53" s="170">
        <f t="shared" si="161"/>
        <v>92</v>
      </c>
      <c r="AP53" s="170">
        <f t="shared" si="162"/>
        <v>132</v>
      </c>
      <c r="AQ53" s="170">
        <f t="shared" si="12"/>
        <v>0</v>
      </c>
      <c r="AR53" s="256">
        <f t="shared" si="197"/>
        <v>79.79094114768192</v>
      </c>
      <c r="AS53" s="256">
        <f t="shared" si="14"/>
        <v>47.755304473987422</v>
      </c>
      <c r="AT53" s="428">
        <f t="shared" si="203"/>
        <v>183600</v>
      </c>
      <c r="AU53" s="112"/>
      <c r="AV53" s="256"/>
      <c r="AW53" s="256"/>
      <c r="AX53" s="120"/>
      <c r="AY53" s="120"/>
      <c r="AZ53" s="120"/>
      <c r="BA53" s="120"/>
      <c r="BB53" s="256"/>
      <c r="BC53" s="256"/>
      <c r="BD53" s="256"/>
      <c r="BE53" s="257"/>
      <c r="BF53" s="146">
        <f t="shared" si="16"/>
        <v>1.0246520657348217</v>
      </c>
      <c r="BG53" s="256">
        <f t="shared" si="17"/>
        <v>0.19131212411002871</v>
      </c>
      <c r="BH53" s="256">
        <f t="shared" si="18"/>
        <v>0.19602836316945751</v>
      </c>
      <c r="BI53" s="120">
        <f t="shared" si="19"/>
        <v>5.3008874544333944</v>
      </c>
      <c r="BJ53" s="120">
        <f t="shared" si="20"/>
        <v>3.1885037319900116</v>
      </c>
      <c r="BK53" s="256">
        <v>0</v>
      </c>
      <c r="BL53" s="170">
        <f t="shared" si="21"/>
        <v>3.0551709011184141</v>
      </c>
      <c r="BM53" s="170">
        <f t="shared" si="163"/>
        <v>164.9448290988816</v>
      </c>
      <c r="BN53" s="170">
        <f t="shared" si="22"/>
        <v>0</v>
      </c>
      <c r="BO53" s="170">
        <f t="shared" si="198"/>
        <v>1.399753138343615</v>
      </c>
      <c r="BP53" s="170">
        <f t="shared" si="204"/>
        <v>286.18823743177336</v>
      </c>
      <c r="BQ53" s="390">
        <f t="shared" si="25"/>
        <v>11603.964723087167</v>
      </c>
      <c r="BR53" s="428">
        <f t="shared" si="164"/>
        <v>25946.964503749339</v>
      </c>
      <c r="BS53" s="147">
        <f t="shared" si="26"/>
        <v>3.6119063067308237</v>
      </c>
      <c r="BT53" s="256">
        <f t="shared" si="27"/>
        <v>1.2359420728248671</v>
      </c>
      <c r="BU53" s="256">
        <f t="shared" si="28"/>
        <v>4.4641069675901042</v>
      </c>
      <c r="BV53" s="170">
        <f t="shared" si="29"/>
        <v>291.48912488620675</v>
      </c>
      <c r="BW53" s="170">
        <f t="shared" si="30"/>
        <v>3.1885037319900116</v>
      </c>
      <c r="BX53" s="170">
        <f t="shared" si="31"/>
        <v>230.00279617697541</v>
      </c>
      <c r="BY53" s="170">
        <f t="shared" si="165"/>
        <v>1369.0642629581871</v>
      </c>
      <c r="BZ53" s="256">
        <f t="shared" si="32"/>
        <v>81.58506993081798</v>
      </c>
      <c r="CA53" s="256">
        <v>0</v>
      </c>
      <c r="CB53" s="466">
        <f t="shared" si="33"/>
        <v>170693.18552327718</v>
      </c>
      <c r="CC53" s="146">
        <f t="shared" si="34"/>
        <v>1.0246017038885133</v>
      </c>
      <c r="CD53" s="256">
        <f t="shared" si="35"/>
        <v>0.30775982247706157</v>
      </c>
      <c r="CE53" s="256">
        <f t="shared" si="166"/>
        <v>0.31533123849842365</v>
      </c>
      <c r="CF53" s="120">
        <f t="shared" si="36"/>
        <v>5.6542799513956208</v>
      </c>
      <c r="CG53" s="120">
        <f t="shared" si="37"/>
        <v>3.1885037319900116</v>
      </c>
      <c r="CH53" s="256">
        <v>0</v>
      </c>
      <c r="CI53" s="170">
        <f t="shared" si="167"/>
        <v>3.2588489611929754</v>
      </c>
      <c r="CJ53" s="170">
        <f t="shared" si="168"/>
        <v>164.74115103880703</v>
      </c>
      <c r="CK53" s="170">
        <f t="shared" si="38"/>
        <v>0</v>
      </c>
      <c r="CL53" s="256">
        <f t="shared" si="199"/>
        <v>1.7672813351843304</v>
      </c>
      <c r="CM53" s="256">
        <f t="shared" si="40"/>
        <v>285.83484493481114</v>
      </c>
      <c r="CN53" s="390">
        <f t="shared" si="169"/>
        <v>1710.8957046263122</v>
      </c>
      <c r="CO53" s="428">
        <f t="shared" si="170"/>
        <v>16083.428803999293</v>
      </c>
      <c r="CP53" s="147">
        <f t="shared" si="41"/>
        <v>3.0878670013661136</v>
      </c>
      <c r="CQ53" s="256">
        <f t="shared" si="42"/>
        <v>1.3529881675154274</v>
      </c>
      <c r="CR53" s="256">
        <f t="shared" si="43"/>
        <v>4.1778475157096961</v>
      </c>
      <c r="CS53" s="120">
        <f t="shared" si="44"/>
        <v>291.48912488620675</v>
      </c>
      <c r="CT53" s="120">
        <f t="shared" si="45"/>
        <v>3.1885037319900116</v>
      </c>
      <c r="CU53" s="256">
        <f t="shared" si="46"/>
        <v>215.42833993266504</v>
      </c>
      <c r="CV53" s="170">
        <f t="shared" si="171"/>
        <v>1282.3115472182442</v>
      </c>
      <c r="CW53" s="256">
        <f t="shared" si="47"/>
        <v>95.430803362912798</v>
      </c>
      <c r="CX53" s="256">
        <v>0</v>
      </c>
      <c r="CY53" s="466">
        <f t="shared" si="48"/>
        <v>145693.18552327718</v>
      </c>
      <c r="CZ53" s="147">
        <f t="shared" si="49"/>
        <v>3.6119063067308237</v>
      </c>
      <c r="DA53" s="256">
        <f t="shared" si="50"/>
        <v>1.3816391924088722</v>
      </c>
      <c r="DB53" s="256">
        <f t="shared" si="51"/>
        <v>4.9903513126880874</v>
      </c>
      <c r="DC53" s="120">
        <f t="shared" si="52"/>
        <v>291.48912488620675</v>
      </c>
      <c r="DD53" s="120">
        <f t="shared" si="53"/>
        <v>3.1885037319900116</v>
      </c>
      <c r="DE53" s="256">
        <f t="shared" si="54"/>
        <v>230.00279617697541</v>
      </c>
      <c r="DF53" s="170">
        <f t="shared" si="172"/>
        <v>1369.0642629581871</v>
      </c>
      <c r="DG53" s="256">
        <f t="shared" si="55"/>
        <v>81.58506993081798</v>
      </c>
      <c r="DH53" s="256">
        <v>0</v>
      </c>
      <c r="DI53" s="466">
        <f t="shared" si="173"/>
        <v>152693.18552327718</v>
      </c>
      <c r="DJ53" s="147">
        <f t="shared" si="56"/>
        <v>3.0878670013661136</v>
      </c>
      <c r="DK53" s="256">
        <f t="shared" si="174"/>
        <v>1.4010710992680664</v>
      </c>
      <c r="DL53" s="256">
        <f t="shared" si="57"/>
        <v>4.326321213997609</v>
      </c>
      <c r="DM53" s="120">
        <f t="shared" si="58"/>
        <v>291.48912488620675</v>
      </c>
      <c r="DN53" s="120">
        <f t="shared" si="59"/>
        <v>3.1885037319900116</v>
      </c>
      <c r="DO53" s="256">
        <f t="shared" si="60"/>
        <v>215.42833993266504</v>
      </c>
      <c r="DP53" s="170">
        <f t="shared" si="175"/>
        <v>1282.3115472182442</v>
      </c>
      <c r="DQ53" s="256">
        <f t="shared" si="61"/>
        <v>95.430803362912798</v>
      </c>
      <c r="DR53" s="256">
        <v>0</v>
      </c>
      <c r="DS53" s="427">
        <f t="shared" si="62"/>
        <v>140693.18552327718</v>
      </c>
      <c r="DT53" s="176">
        <f t="shared" si="63"/>
        <v>6.3894988529586305</v>
      </c>
      <c r="DU53" s="256">
        <f t="shared" si="64"/>
        <v>0.95412382656951988</v>
      </c>
      <c r="DV53" s="256">
        <f t="shared" si="65"/>
        <v>6.096373095446447</v>
      </c>
      <c r="DW53" s="120">
        <f t="shared" si="66"/>
        <v>291.48912488620675</v>
      </c>
      <c r="DX53" s="120">
        <f t="shared" si="67"/>
        <v>3.1885037319900116</v>
      </c>
      <c r="DY53" s="256">
        <f t="shared" si="68"/>
        <v>259.15170866559606</v>
      </c>
      <c r="DZ53" s="256">
        <f t="shared" si="176"/>
        <v>150</v>
      </c>
      <c r="EA53" s="256">
        <f t="shared" si="177"/>
        <v>214</v>
      </c>
      <c r="EB53" s="170">
        <f t="shared" si="178"/>
        <v>1542.5696944380718</v>
      </c>
      <c r="EC53" s="256">
        <f t="shared" si="69"/>
        <v>46.119051806660472</v>
      </c>
      <c r="ED53" s="256">
        <v>0</v>
      </c>
      <c r="EE53" s="427">
        <f t="shared" si="187"/>
        <v>258281.89255361876</v>
      </c>
      <c r="EF53" s="275">
        <f t="shared" si="70"/>
        <v>1.2386734654595402</v>
      </c>
      <c r="EG53" s="256">
        <f t="shared" si="71"/>
        <v>1.2159082440611781</v>
      </c>
      <c r="EH53" s="256">
        <f t="shared" si="72"/>
        <v>1.5061132783520839</v>
      </c>
      <c r="EI53" s="473">
        <f t="shared" si="73"/>
        <v>72.872281221551688</v>
      </c>
      <c r="EJ53" s="473">
        <f t="shared" si="74"/>
        <v>42</v>
      </c>
      <c r="EK53" s="473">
        <f t="shared" si="75"/>
        <v>168</v>
      </c>
      <c r="EL53" s="473">
        <f t="shared" si="76"/>
        <v>61.995555511742054</v>
      </c>
      <c r="EM53" s="473">
        <f t="shared" si="205"/>
        <v>19.280904882717927</v>
      </c>
      <c r="EN53" s="473">
        <f t="shared" si="206"/>
        <v>218.61684366465505</v>
      </c>
      <c r="EO53" s="427">
        <f t="shared" si="79"/>
        <v>44949.288881878732</v>
      </c>
      <c r="EP53" s="261">
        <f t="shared" si="80"/>
        <v>1.2386734654595402</v>
      </c>
      <c r="EQ53" s="256">
        <f t="shared" si="207"/>
        <v>0.89950972541415086</v>
      </c>
      <c r="ER53" s="256">
        <f t="shared" si="82"/>
        <v>1.1141988287933056</v>
      </c>
      <c r="ES53" s="473">
        <f t="shared" si="83"/>
        <v>291.48912488620675</v>
      </c>
      <c r="ET53" s="473">
        <f t="shared" si="84"/>
        <v>42</v>
      </c>
      <c r="EU53" s="473">
        <f t="shared" si="85"/>
        <v>168</v>
      </c>
      <c r="EV53" s="473">
        <f t="shared" si="86"/>
        <v>61.995555511742054</v>
      </c>
      <c r="EW53" s="473">
        <f t="shared" si="208"/>
        <v>19.280904882717927</v>
      </c>
      <c r="EX53" s="473">
        <f t="shared" si="209"/>
        <v>218.61684366465505</v>
      </c>
      <c r="EY53" s="572">
        <f t="shared" si="179"/>
        <v>60760</v>
      </c>
      <c r="EZ53" s="589"/>
      <c r="FA53" s="589"/>
      <c r="FB53" s="589"/>
      <c r="FC53" s="589"/>
      <c r="FD53" s="589"/>
      <c r="FE53" s="589"/>
      <c r="FF53" s="589"/>
      <c r="FG53" s="589"/>
      <c r="FH53" s="589"/>
      <c r="FI53" s="577"/>
      <c r="FJ53" s="276">
        <f t="shared" si="98"/>
        <v>1.1051839712290534</v>
      </c>
      <c r="FK53" s="256">
        <f t="shared" si="210"/>
        <v>0.30835464728615242</v>
      </c>
      <c r="FL53" s="256">
        <f t="shared" si="100"/>
        <v>0.34078861363464397</v>
      </c>
      <c r="FM53" s="483">
        <f t="shared" si="211"/>
        <v>26.234021239758608</v>
      </c>
      <c r="FN53" s="483">
        <f t="shared" si="102"/>
        <v>39</v>
      </c>
      <c r="FO53" s="483">
        <f t="shared" si="103"/>
        <v>168</v>
      </c>
      <c r="FP53" s="483">
        <f t="shared" si="104"/>
        <v>103.99555551174205</v>
      </c>
      <c r="FQ53" s="483">
        <f t="shared" si="181"/>
        <v>5600</v>
      </c>
      <c r="FR53" s="483">
        <f t="shared" si="212"/>
        <v>1.587515002125176</v>
      </c>
      <c r="FS53" s="483">
        <f t="shared" si="213"/>
        <v>265.04468044176235</v>
      </c>
      <c r="FT53" s="484">
        <f t="shared" si="214"/>
        <v>56</v>
      </c>
      <c r="FU53" s="427">
        <f t="shared" si="108"/>
        <v>84058.288881878732</v>
      </c>
      <c r="FV53" s="276">
        <f t="shared" si="109"/>
        <v>1.8041625081601642</v>
      </c>
      <c r="FW53" s="256">
        <f t="shared" si="215"/>
        <v>1.1479446756490121</v>
      </c>
      <c r="FX53" s="256">
        <f t="shared" si="111"/>
        <v>2.0710787452480282</v>
      </c>
      <c r="FY53" s="483">
        <f t="shared" si="216"/>
        <v>129.71266057436202</v>
      </c>
      <c r="FZ53" s="483">
        <f t="shared" si="113"/>
        <v>80</v>
      </c>
      <c r="GA53" s="483">
        <f t="shared" si="114"/>
        <v>168</v>
      </c>
      <c r="GB53" s="483">
        <f t="shared" si="115"/>
        <v>103.99555551174205</v>
      </c>
      <c r="GC53" s="483">
        <f t="shared" si="116"/>
        <v>2800</v>
      </c>
      <c r="GD53" s="483">
        <f t="shared" si="217"/>
        <v>1.5556231721707192</v>
      </c>
      <c r="GE53" s="483">
        <f t="shared" si="218"/>
        <v>161.77646431184476</v>
      </c>
      <c r="GF53" s="484">
        <f t="shared" si="219"/>
        <v>86</v>
      </c>
      <c r="GG53" s="493">
        <f t="shared" si="220"/>
        <v>28</v>
      </c>
      <c r="GH53" s="493">
        <f t="shared" si="121"/>
        <v>114</v>
      </c>
      <c r="GI53" s="427">
        <f t="shared" si="122"/>
        <v>112566.28888187873</v>
      </c>
      <c r="GJ53" s="185">
        <f t="shared" si="221"/>
        <v>1.0072659542549567</v>
      </c>
      <c r="GK53" s="256">
        <f t="shared" si="182"/>
        <v>2.0372316149073746</v>
      </c>
      <c r="GL53" s="256">
        <f t="shared" si="124"/>
        <v>2.0520340466280431</v>
      </c>
      <c r="GM53" s="256">
        <f t="shared" si="125"/>
        <v>291.48912488620675</v>
      </c>
      <c r="GN53" s="256">
        <f t="shared" si="126"/>
        <v>168</v>
      </c>
      <c r="GO53" s="256">
        <f t="shared" si="127"/>
        <v>103.99555551174205</v>
      </c>
      <c r="GP53" s="256">
        <f t="shared" si="222"/>
        <v>291.48912488620675</v>
      </c>
      <c r="GQ53" s="256">
        <f t="shared" si="223"/>
        <v>1.0628345773300039</v>
      </c>
      <c r="GR53" s="427">
        <f t="shared" si="129"/>
        <v>142559.28888187872</v>
      </c>
      <c r="GS53" s="185">
        <f t="shared" si="130"/>
        <v>1.0072659542549567</v>
      </c>
      <c r="GT53" s="256">
        <f t="shared" si="184"/>
        <v>2.3999933641923854</v>
      </c>
      <c r="GU53" s="256">
        <f t="shared" si="131"/>
        <v>2.4174316061888068</v>
      </c>
      <c r="GV53" s="256">
        <f t="shared" si="132"/>
        <v>291.48912488620675</v>
      </c>
      <c r="GW53" s="256">
        <f t="shared" si="133"/>
        <v>168</v>
      </c>
      <c r="GX53" s="256">
        <f t="shared" si="134"/>
        <v>103.99555551174205</v>
      </c>
      <c r="GY53" s="256">
        <f t="shared" si="224"/>
        <v>291.48912488620675</v>
      </c>
      <c r="GZ53" s="256">
        <f t="shared" si="225"/>
        <v>1.0628345773300039</v>
      </c>
      <c r="HA53" s="427">
        <f t="shared" si="137"/>
        <v>121011.28888187873</v>
      </c>
      <c r="HB53" s="185">
        <f t="shared" si="138"/>
        <v>1.0072659542549567</v>
      </c>
      <c r="HC53" s="256">
        <f t="shared" si="185"/>
        <v>0.24298990847781499</v>
      </c>
      <c r="HD53" s="256">
        <f t="shared" si="139"/>
        <v>0.24475546203723089</v>
      </c>
      <c r="HE53" s="256">
        <f t="shared" si="140"/>
        <v>291.48912488620675</v>
      </c>
      <c r="HF53" s="256">
        <f t="shared" si="141"/>
        <v>168</v>
      </c>
      <c r="HG53" s="256">
        <f t="shared" si="142"/>
        <v>103.99555551174205</v>
      </c>
      <c r="HH53" s="256">
        <f t="shared" si="226"/>
        <v>291.48912488620675</v>
      </c>
      <c r="HI53" s="256">
        <f t="shared" si="200"/>
        <v>1.0628345773300039</v>
      </c>
      <c r="HJ53" s="427">
        <f t="shared" si="145"/>
        <v>1195219.5551174204</v>
      </c>
      <c r="HK53" s="185">
        <f t="shared" si="227"/>
        <v>1.0072659542549567</v>
      </c>
      <c r="HL53" s="256">
        <f t="shared" si="186"/>
        <v>1.9006956172046905</v>
      </c>
      <c r="HM53" s="256">
        <f t="shared" si="147"/>
        <v>1.9145059846118964</v>
      </c>
      <c r="HN53" s="256">
        <f t="shared" si="148"/>
        <v>291.48912488620675</v>
      </c>
      <c r="HO53" s="256">
        <f t="shared" si="149"/>
        <v>168</v>
      </c>
      <c r="HP53" s="256">
        <f t="shared" si="150"/>
        <v>103.99555551174205</v>
      </c>
      <c r="HQ53" s="256">
        <f t="shared" si="228"/>
        <v>291.48912488620675</v>
      </c>
      <c r="HR53" s="256">
        <f t="shared" si="201"/>
        <v>1.0628345773300039</v>
      </c>
      <c r="HS53" s="466">
        <f t="shared" si="153"/>
        <v>152800</v>
      </c>
    </row>
    <row r="54" spans="1:227" s="72" customFormat="1" hidden="1" outlineLevel="1" x14ac:dyDescent="0.3">
      <c r="B54" s="111" t="s">
        <v>125</v>
      </c>
      <c r="C54" s="4" t="s">
        <v>291</v>
      </c>
      <c r="D54" s="117">
        <v>5000</v>
      </c>
      <c r="E54" s="132">
        <v>19.181794833207359</v>
      </c>
      <c r="F54" s="125">
        <f t="shared" si="0"/>
        <v>843.19973120974009</v>
      </c>
      <c r="G54" s="125">
        <f t="shared" si="1"/>
        <v>8.4858538675693058</v>
      </c>
      <c r="H54" s="168">
        <f t="shared" si="188"/>
        <v>420</v>
      </c>
      <c r="I54" s="528">
        <f t="shared" si="232"/>
        <v>420</v>
      </c>
      <c r="J54" s="373">
        <f t="shared" si="155"/>
        <v>276.77279411511108</v>
      </c>
      <c r="K54" s="114">
        <v>0.09</v>
      </c>
      <c r="L54" s="168">
        <f t="shared" si="156"/>
        <v>2007.6184076422385</v>
      </c>
      <c r="M54" s="373">
        <f t="shared" si="157"/>
        <v>30.66</v>
      </c>
      <c r="N54" s="373">
        <f t="shared" si="158"/>
        <v>180.68565668780144</v>
      </c>
      <c r="O54" s="121">
        <v>80.817655881612438</v>
      </c>
      <c r="P54" s="116">
        <v>7.0000000000000001E-3</v>
      </c>
      <c r="Q54" s="395">
        <f t="shared" si="3"/>
        <v>0.98993612835313094</v>
      </c>
      <c r="S54" s="189">
        <f t="shared" si="4"/>
        <v>1.0066868160118894</v>
      </c>
      <c r="T54" s="168">
        <f t="shared" si="5"/>
        <v>2.8286179558564353</v>
      </c>
      <c r="U54" s="382">
        <f t="shared" si="6"/>
        <v>843.19973120974009</v>
      </c>
      <c r="V54" s="427">
        <f t="shared" si="159"/>
        <v>77783.647058417773</v>
      </c>
      <c r="W54" s="132"/>
      <c r="X54" s="255"/>
      <c r="Y54" s="255"/>
      <c r="Z54" s="255"/>
      <c r="AA54" s="111"/>
      <c r="AB54" s="111"/>
      <c r="AC54" s="111"/>
      <c r="AD54" s="111"/>
      <c r="AE54" s="111"/>
      <c r="AF54" s="111"/>
      <c r="AG54" s="111"/>
      <c r="AH54" s="460"/>
      <c r="AI54" s="262">
        <f t="shared" si="7"/>
        <v>1.4071958656118086</v>
      </c>
      <c r="AJ54" s="256">
        <f t="shared" si="160"/>
        <v>1.0935166102679326</v>
      </c>
      <c r="AK54" s="256">
        <f t="shared" si="8"/>
        <v>1.5387920529468742</v>
      </c>
      <c r="AL54" s="170">
        <f t="shared" si="9"/>
        <v>353.72324325125157</v>
      </c>
      <c r="AM54" s="170">
        <f t="shared" si="10"/>
        <v>8.4858538675693058</v>
      </c>
      <c r="AN54" s="170">
        <f t="shared" si="11"/>
        <v>256.80657857086942</v>
      </c>
      <c r="AO54" s="170">
        <f t="shared" si="161"/>
        <v>132</v>
      </c>
      <c r="AP54" s="170">
        <f t="shared" si="162"/>
        <v>189</v>
      </c>
      <c r="AQ54" s="170">
        <f t="shared" si="12"/>
        <v>0</v>
      </c>
      <c r="AR54" s="256">
        <f t="shared" si="197"/>
        <v>115.75950362610921</v>
      </c>
      <c r="AS54" s="256">
        <f t="shared" si="14"/>
        <v>489.47648795848852</v>
      </c>
      <c r="AT54" s="428">
        <f t="shared" si="203"/>
        <v>220200</v>
      </c>
      <c r="AU54" s="112"/>
      <c r="AV54" s="256"/>
      <c r="AW54" s="256"/>
      <c r="AX54" s="120"/>
      <c r="AY54" s="120"/>
      <c r="AZ54" s="120"/>
      <c r="BA54" s="120"/>
      <c r="BB54" s="256"/>
      <c r="BC54" s="256"/>
      <c r="BD54" s="256"/>
      <c r="BE54" s="257"/>
      <c r="BF54" s="146">
        <f t="shared" si="16"/>
        <v>1.0226559850806334</v>
      </c>
      <c r="BG54" s="256">
        <f t="shared" si="17"/>
        <v>0.32059333571633214</v>
      </c>
      <c r="BH54" s="256">
        <f t="shared" si="18"/>
        <v>0.32785669354727187</v>
      </c>
      <c r="BI54" s="120">
        <f t="shared" si="19"/>
        <v>14.107732054833972</v>
      </c>
      <c r="BJ54" s="120">
        <f t="shared" si="20"/>
        <v>8.4858538675693058</v>
      </c>
      <c r="BK54" s="256">
        <v>0</v>
      </c>
      <c r="BL54" s="170">
        <f t="shared" si="21"/>
        <v>7.0270983774263129</v>
      </c>
      <c r="BM54" s="170">
        <f t="shared" si="163"/>
        <v>412.97290162257366</v>
      </c>
      <c r="BN54" s="170">
        <f t="shared" si="22"/>
        <v>0</v>
      </c>
      <c r="BO54" s="170">
        <f t="shared" si="198"/>
        <v>3.7252898478629257</v>
      </c>
      <c r="BP54" s="170">
        <f t="shared" si="204"/>
        <v>829.09199915490615</v>
      </c>
      <c r="BQ54" s="390">
        <f t="shared" si="25"/>
        <v>13689.226648148815</v>
      </c>
      <c r="BR54" s="428">
        <f t="shared" si="164"/>
        <v>41208.155912875627</v>
      </c>
      <c r="BS54" s="147">
        <f t="shared" si="26"/>
        <v>3.6086680120134274</v>
      </c>
      <c r="BT54" s="256">
        <f t="shared" si="27"/>
        <v>1.9771011850121092</v>
      </c>
      <c r="BU54" s="256">
        <f t="shared" si="28"/>
        <v>7.1347018028670393</v>
      </c>
      <c r="BV54" s="170">
        <f t="shared" si="29"/>
        <v>843.19973120974009</v>
      </c>
      <c r="BW54" s="170">
        <f t="shared" si="30"/>
        <v>8.4858538675693058</v>
      </c>
      <c r="BX54" s="170">
        <f t="shared" si="31"/>
        <v>666.07393110022281</v>
      </c>
      <c r="BY54" s="170">
        <f t="shared" si="165"/>
        <v>1585.8903121433875</v>
      </c>
      <c r="BZ54" s="256">
        <f t="shared" si="32"/>
        <v>236.01106620005154</v>
      </c>
      <c r="CA54" s="256">
        <v>0</v>
      </c>
      <c r="CB54" s="466">
        <f t="shared" si="33"/>
        <v>308541.25605200563</v>
      </c>
      <c r="CC54" s="146">
        <f t="shared" si="34"/>
        <v>1.0226097910190426</v>
      </c>
      <c r="CD54" s="256">
        <f t="shared" si="35"/>
        <v>0.41791211737490108</v>
      </c>
      <c r="CE54" s="256">
        <f t="shared" si="166"/>
        <v>0.42736102301307322</v>
      </c>
      <c r="CF54" s="120">
        <f t="shared" si="36"/>
        <v>15.048247525156237</v>
      </c>
      <c r="CG54" s="120">
        <f t="shared" si="37"/>
        <v>8.4858538675693058</v>
      </c>
      <c r="CH54" s="256">
        <v>0</v>
      </c>
      <c r="CI54" s="170">
        <f t="shared" si="167"/>
        <v>7.4955716025880665</v>
      </c>
      <c r="CJ54" s="170">
        <f t="shared" si="168"/>
        <v>412.50442839741191</v>
      </c>
      <c r="CK54" s="170">
        <f t="shared" si="38"/>
        <v>0</v>
      </c>
      <c r="CL54" s="256">
        <f t="shared" si="199"/>
        <v>4.7034259369980811</v>
      </c>
      <c r="CM54" s="256">
        <f t="shared" si="40"/>
        <v>828.15148368458381</v>
      </c>
      <c r="CN54" s="390">
        <f t="shared" si="169"/>
        <v>3935.1750913587348</v>
      </c>
      <c r="CO54" s="428">
        <f t="shared" si="170"/>
        <v>31522.032973734003</v>
      </c>
      <c r="CP54" s="147">
        <f t="shared" si="41"/>
        <v>3.0851125295022892</v>
      </c>
      <c r="CQ54" s="256">
        <f t="shared" si="42"/>
        <v>2.0101670694036229</v>
      </c>
      <c r="CR54" s="256">
        <f t="shared" si="43"/>
        <v>6.2015916122100148</v>
      </c>
      <c r="CS54" s="120">
        <f t="shared" si="44"/>
        <v>843.19973120974009</v>
      </c>
      <c r="CT54" s="120">
        <f t="shared" si="45"/>
        <v>8.4858538675693058</v>
      </c>
      <c r="CU54" s="256">
        <f t="shared" si="46"/>
        <v>623.91394453973578</v>
      </c>
      <c r="CV54" s="170">
        <f t="shared" si="171"/>
        <v>1485.5093917612755</v>
      </c>
      <c r="CW54" s="256">
        <f t="shared" si="47"/>
        <v>276.06305343251415</v>
      </c>
      <c r="CX54" s="256">
        <v>0</v>
      </c>
      <c r="CY54" s="466">
        <f t="shared" si="48"/>
        <v>283541.25605200563</v>
      </c>
      <c r="CZ54" s="147">
        <f t="shared" si="49"/>
        <v>3.6086680120134274</v>
      </c>
      <c r="DA54" s="256">
        <f t="shared" si="50"/>
        <v>2.0995891986381259</v>
      </c>
      <c r="DB54" s="256">
        <f t="shared" si="51"/>
        <v>7.5767203794943105</v>
      </c>
      <c r="DC54" s="120">
        <f t="shared" si="52"/>
        <v>843.19973120974009</v>
      </c>
      <c r="DD54" s="120">
        <f t="shared" si="53"/>
        <v>8.4858538675693058</v>
      </c>
      <c r="DE54" s="256">
        <f t="shared" si="54"/>
        <v>666.07393110022281</v>
      </c>
      <c r="DF54" s="170">
        <f t="shared" si="172"/>
        <v>1585.8903121433875</v>
      </c>
      <c r="DG54" s="256">
        <f t="shared" si="55"/>
        <v>236.01106620005154</v>
      </c>
      <c r="DH54" s="256">
        <v>0</v>
      </c>
      <c r="DI54" s="466">
        <f t="shared" si="173"/>
        <v>290541.25605200563</v>
      </c>
      <c r="DJ54" s="147">
        <f t="shared" si="56"/>
        <v>3.0851125295022892</v>
      </c>
      <c r="DK54" s="256">
        <f t="shared" si="174"/>
        <v>2.0462508994598121</v>
      </c>
      <c r="DL54" s="256">
        <f t="shared" si="57"/>
        <v>6.3129142884287957</v>
      </c>
      <c r="DM54" s="120">
        <f t="shared" si="58"/>
        <v>843.19973120974009</v>
      </c>
      <c r="DN54" s="120">
        <f t="shared" si="59"/>
        <v>8.4858538675693058</v>
      </c>
      <c r="DO54" s="256">
        <f t="shared" si="60"/>
        <v>623.91394453973578</v>
      </c>
      <c r="DP54" s="170">
        <f t="shared" si="175"/>
        <v>1485.5093917612755</v>
      </c>
      <c r="DQ54" s="256">
        <f t="shared" si="61"/>
        <v>276.06305343251415</v>
      </c>
      <c r="DR54" s="256">
        <v>0</v>
      </c>
      <c r="DS54" s="427">
        <f t="shared" si="62"/>
        <v>278541.25605200563</v>
      </c>
      <c r="DT54" s="176">
        <f t="shared" si="63"/>
        <v>6.3846758258639333</v>
      </c>
      <c r="DU54" s="256">
        <f t="shared" si="64"/>
        <v>1.3034420078728055</v>
      </c>
      <c r="DV54" s="256">
        <f t="shared" si="65"/>
        <v>8.3220546780810487</v>
      </c>
      <c r="DW54" s="120">
        <f t="shared" si="66"/>
        <v>843.19973120974009</v>
      </c>
      <c r="DX54" s="120">
        <f t="shared" si="67"/>
        <v>8.4858538675693058</v>
      </c>
      <c r="DY54" s="256">
        <f t="shared" si="68"/>
        <v>750.39390422119686</v>
      </c>
      <c r="DZ54" s="256">
        <f t="shared" si="176"/>
        <v>433</v>
      </c>
      <c r="EA54" s="256">
        <f t="shared" si="177"/>
        <v>619</v>
      </c>
      <c r="EB54" s="170">
        <f t="shared" si="178"/>
        <v>1786.6521529076115</v>
      </c>
      <c r="EC54" s="256">
        <f t="shared" si="69"/>
        <v>133.39527460849035</v>
      </c>
      <c r="ED54" s="256">
        <v>0</v>
      </c>
      <c r="EE54" s="427">
        <f t="shared" si="187"/>
        <v>546731.70747359213</v>
      </c>
      <c r="EF54" s="275">
        <f t="shared" si="70"/>
        <v>1.2380439383188437</v>
      </c>
      <c r="EG54" s="256">
        <f t="shared" si="71"/>
        <v>1.7582554317027572</v>
      </c>
      <c r="EH54" s="256">
        <f t="shared" si="72"/>
        <v>2.1767974792357805</v>
      </c>
      <c r="EI54" s="473">
        <f t="shared" si="73"/>
        <v>210.79993280243502</v>
      </c>
      <c r="EJ54" s="473">
        <f t="shared" si="74"/>
        <v>105</v>
      </c>
      <c r="EK54" s="473">
        <f t="shared" si="75"/>
        <v>420</v>
      </c>
      <c r="EL54" s="473">
        <f t="shared" si="76"/>
        <v>171.77279411511108</v>
      </c>
      <c r="EM54" s="473">
        <f t="shared" si="205"/>
        <v>55.528601156465193</v>
      </c>
      <c r="EN54" s="473">
        <f t="shared" si="206"/>
        <v>632.39979840730507</v>
      </c>
      <c r="EO54" s="427">
        <f t="shared" si="79"/>
        <v>89918.647058417773</v>
      </c>
      <c r="EP54" s="261">
        <f t="shared" si="80"/>
        <v>1.2380439383188437</v>
      </c>
      <c r="EQ54" s="256">
        <f t="shared" si="207"/>
        <v>1.0408159947453997</v>
      </c>
      <c r="ER54" s="256">
        <f t="shared" si="82"/>
        <v>1.2885759331998397</v>
      </c>
      <c r="ES54" s="473">
        <f t="shared" si="83"/>
        <v>843.19973120974009</v>
      </c>
      <c r="ET54" s="473">
        <f t="shared" si="84"/>
        <v>105</v>
      </c>
      <c r="EU54" s="473">
        <f t="shared" si="85"/>
        <v>420</v>
      </c>
      <c r="EV54" s="473">
        <f t="shared" si="86"/>
        <v>171.77279411511108</v>
      </c>
      <c r="EW54" s="473">
        <f t="shared" si="208"/>
        <v>55.528601156465193</v>
      </c>
      <c r="EX54" s="473">
        <f t="shared" si="209"/>
        <v>632.39979840730507</v>
      </c>
      <c r="EY54" s="572">
        <f t="shared" si="179"/>
        <v>151900</v>
      </c>
      <c r="EZ54" s="589"/>
      <c r="FA54" s="589"/>
      <c r="FB54" s="589"/>
      <c r="FC54" s="589"/>
      <c r="FD54" s="589"/>
      <c r="FE54" s="589"/>
      <c r="FF54" s="589"/>
      <c r="FG54" s="589"/>
      <c r="FH54" s="589"/>
      <c r="FI54" s="577"/>
      <c r="FJ54" s="276">
        <f t="shared" si="98"/>
        <v>1.1039084244173178</v>
      </c>
      <c r="FK54" s="256">
        <f t="shared" si="210"/>
        <v>0.35557554240076172</v>
      </c>
      <c r="FL54" s="256">
        <f t="shared" si="100"/>
        <v>0.39252283677295807</v>
      </c>
      <c r="FM54" s="483">
        <f t="shared" si="211"/>
        <v>75.887975808876604</v>
      </c>
      <c r="FN54" s="483">
        <f t="shared" si="102"/>
        <v>113</v>
      </c>
      <c r="FO54" s="483">
        <f t="shared" si="103"/>
        <v>420</v>
      </c>
      <c r="FP54" s="483">
        <f t="shared" si="104"/>
        <v>276.77279411511108</v>
      </c>
      <c r="FQ54" s="483">
        <f t="shared" si="181"/>
        <v>16100</v>
      </c>
      <c r="FR54" s="483">
        <f t="shared" si="212"/>
        <v>4.3463774720339678</v>
      </c>
      <c r="FS54" s="483">
        <f t="shared" si="213"/>
        <v>767.17195343196227</v>
      </c>
      <c r="FT54" s="484">
        <f t="shared" si="214"/>
        <v>161</v>
      </c>
      <c r="FU54" s="427">
        <f t="shared" si="108"/>
        <v>209547.64705841779</v>
      </c>
      <c r="FV54" s="276">
        <f t="shared" si="109"/>
        <v>1.8014950313828426</v>
      </c>
      <c r="FW54" s="256">
        <f t="shared" si="215"/>
        <v>1.2836208057938925</v>
      </c>
      <c r="FX54" s="256">
        <f t="shared" si="111"/>
        <v>2.312436503817338</v>
      </c>
      <c r="FY54" s="483">
        <f t="shared" si="216"/>
        <v>375.22388038833435</v>
      </c>
      <c r="FZ54" s="483">
        <f t="shared" si="113"/>
        <v>230</v>
      </c>
      <c r="GA54" s="483">
        <f t="shared" si="114"/>
        <v>420</v>
      </c>
      <c r="GB54" s="483">
        <f t="shared" si="115"/>
        <v>276.77279411511108</v>
      </c>
      <c r="GC54" s="483">
        <f t="shared" si="116"/>
        <v>8000</v>
      </c>
      <c r="GD54" s="483">
        <f t="shared" si="217"/>
        <v>4.7901408913487842</v>
      </c>
      <c r="GE54" s="483">
        <f t="shared" si="218"/>
        <v>467.97585082140574</v>
      </c>
      <c r="GF54" s="484">
        <f t="shared" si="219"/>
        <v>248</v>
      </c>
      <c r="GG54" s="493">
        <f t="shared" si="220"/>
        <v>80</v>
      </c>
      <c r="GH54" s="493">
        <f t="shared" si="121"/>
        <v>328</v>
      </c>
      <c r="GI54" s="427">
        <f t="shared" si="122"/>
        <v>290788.64705841779</v>
      </c>
      <c r="GJ54" s="185">
        <f t="shared" si="221"/>
        <v>1.0066868160118894</v>
      </c>
      <c r="GK54" s="256">
        <f t="shared" si="182"/>
        <v>2.4423454018760942</v>
      </c>
      <c r="GL54" s="256">
        <f t="shared" si="124"/>
        <v>2.4586769162159237</v>
      </c>
      <c r="GM54" s="256">
        <f t="shared" si="125"/>
        <v>843.19973120974009</v>
      </c>
      <c r="GN54" s="256">
        <f t="shared" si="126"/>
        <v>420</v>
      </c>
      <c r="GO54" s="256">
        <f t="shared" si="127"/>
        <v>276.77279411511108</v>
      </c>
      <c r="GP54" s="256">
        <f t="shared" si="222"/>
        <v>843.19973120974009</v>
      </c>
      <c r="GQ54" s="256">
        <f t="shared" si="223"/>
        <v>2.8286179558564353</v>
      </c>
      <c r="GR54" s="427">
        <f t="shared" si="129"/>
        <v>344083.64705841779</v>
      </c>
      <c r="GS54" s="185">
        <f t="shared" si="130"/>
        <v>1.0066868160118894</v>
      </c>
      <c r="GT54" s="256">
        <f t="shared" si="184"/>
        <v>3.7306113268953229</v>
      </c>
      <c r="GU54" s="256">
        <f t="shared" si="131"/>
        <v>3.7555572384501423</v>
      </c>
      <c r="GV54" s="256">
        <f t="shared" si="132"/>
        <v>843.19973120974009</v>
      </c>
      <c r="GW54" s="256">
        <f t="shared" si="133"/>
        <v>420</v>
      </c>
      <c r="GX54" s="256">
        <f t="shared" si="134"/>
        <v>276.77279411511108</v>
      </c>
      <c r="GY54" s="256">
        <f t="shared" si="224"/>
        <v>843.19973120974009</v>
      </c>
      <c r="GZ54" s="256">
        <f t="shared" si="225"/>
        <v>2.8286179558564353</v>
      </c>
      <c r="HA54" s="427">
        <f t="shared" si="137"/>
        <v>225263.64705841779</v>
      </c>
      <c r="HB54" s="185">
        <f t="shared" si="138"/>
        <v>1.0066868160118894</v>
      </c>
      <c r="HC54" s="256">
        <f t="shared" si="185"/>
        <v>0.27959732134563842</v>
      </c>
      <c r="HD54" s="256">
        <f t="shared" si="139"/>
        <v>0.28146693719089383</v>
      </c>
      <c r="HE54" s="256">
        <f t="shared" si="140"/>
        <v>843.19973120974009</v>
      </c>
      <c r="HF54" s="256">
        <f t="shared" si="141"/>
        <v>420</v>
      </c>
      <c r="HG54" s="256">
        <f t="shared" si="142"/>
        <v>276.77279411511108</v>
      </c>
      <c r="HH54" s="256">
        <f t="shared" si="226"/>
        <v>843.19973120974009</v>
      </c>
      <c r="HI54" s="256">
        <f t="shared" si="200"/>
        <v>2.8286179558564353</v>
      </c>
      <c r="HJ54" s="427">
        <f t="shared" si="145"/>
        <v>3005647.9411511109</v>
      </c>
      <c r="HK54" s="185">
        <f t="shared" si="227"/>
        <v>1.0066868160118894</v>
      </c>
      <c r="HL54" s="256">
        <f t="shared" si="186"/>
        <v>2.2898395456509091</v>
      </c>
      <c r="HM54" s="256">
        <f t="shared" si="147"/>
        <v>2.305151281389425</v>
      </c>
      <c r="HN54" s="256">
        <f t="shared" si="148"/>
        <v>843.19973120974009</v>
      </c>
      <c r="HO54" s="256">
        <f t="shared" si="149"/>
        <v>420</v>
      </c>
      <c r="HP54" s="256">
        <f t="shared" si="150"/>
        <v>276.77279411511108</v>
      </c>
      <c r="HQ54" s="256">
        <f t="shared" si="228"/>
        <v>843.19973120974009</v>
      </c>
      <c r="HR54" s="256">
        <f t="shared" si="201"/>
        <v>2.8286179558564353</v>
      </c>
      <c r="HS54" s="466">
        <f t="shared" si="153"/>
        <v>367000</v>
      </c>
    </row>
    <row r="55" spans="1:227" s="72" customFormat="1" hidden="1" outlineLevel="1" x14ac:dyDescent="0.3">
      <c r="B55" s="111" t="s">
        <v>125</v>
      </c>
      <c r="C55" s="4" t="s">
        <v>291</v>
      </c>
      <c r="D55" s="117">
        <v>10000</v>
      </c>
      <c r="E55" s="132">
        <v>17.951591320913852</v>
      </c>
      <c r="F55" s="125">
        <f t="shared" si="0"/>
        <v>1578.2440702970093</v>
      </c>
      <c r="G55" s="125">
        <f t="shared" si="1"/>
        <v>14.604790409780293</v>
      </c>
      <c r="H55" s="168">
        <f t="shared" si="188"/>
        <v>840</v>
      </c>
      <c r="I55" s="528">
        <f t="shared" si="232"/>
        <v>840</v>
      </c>
      <c r="J55" s="373">
        <f t="shared" si="155"/>
        <v>476.34671917091629</v>
      </c>
      <c r="K55" s="114">
        <v>0.09</v>
      </c>
      <c r="L55" s="168">
        <f t="shared" si="156"/>
        <v>1878.8619884488207</v>
      </c>
      <c r="M55" s="373">
        <f t="shared" si="157"/>
        <v>30.66</v>
      </c>
      <c r="N55" s="373">
        <f t="shared" si="158"/>
        <v>169.09757896039383</v>
      </c>
      <c r="O55" s="121">
        <v>69.546620998953784</v>
      </c>
      <c r="P55" s="116">
        <v>7.0000000000000001E-3</v>
      </c>
      <c r="Q55" s="395">
        <f t="shared" si="3"/>
        <v>0.99074617754969185</v>
      </c>
      <c r="S55" s="189">
        <f t="shared" si="4"/>
        <v>1.0061502438785794</v>
      </c>
      <c r="T55" s="168">
        <f t="shared" si="5"/>
        <v>4.868263469926764</v>
      </c>
      <c r="U55" s="382">
        <f t="shared" si="6"/>
        <v>1578.2440702970093</v>
      </c>
      <c r="V55" s="427">
        <f t="shared" si="159"/>
        <v>130715.4750673466</v>
      </c>
      <c r="W55" s="132"/>
      <c r="X55" s="255"/>
      <c r="Y55" s="255"/>
      <c r="Z55" s="255"/>
      <c r="AA55" s="111"/>
      <c r="AB55" s="111"/>
      <c r="AC55" s="111"/>
      <c r="AD55" s="111"/>
      <c r="AE55" s="111"/>
      <c r="AF55" s="111"/>
      <c r="AG55" s="111"/>
      <c r="AH55" s="460"/>
      <c r="AI55" s="262">
        <f t="shared" si="7"/>
        <v>1.1883090502567999</v>
      </c>
      <c r="AJ55" s="256">
        <f t="shared" si="160"/>
        <v>1.0136974486653634</v>
      </c>
      <c r="AK55" s="256">
        <f t="shared" si="8"/>
        <v>1.2045858524712791</v>
      </c>
      <c r="AL55" s="170">
        <f t="shared" si="9"/>
        <v>353.40499306537345</v>
      </c>
      <c r="AM55" s="170">
        <f t="shared" si="10"/>
        <v>14.604790409780293</v>
      </c>
      <c r="AN55" s="170">
        <f t="shared" si="11"/>
        <v>250.44895438924979</v>
      </c>
      <c r="AO55" s="170">
        <f t="shared" si="161"/>
        <v>129</v>
      </c>
      <c r="AP55" s="170">
        <f t="shared" si="162"/>
        <v>184</v>
      </c>
      <c r="AQ55" s="170">
        <f t="shared" si="12"/>
        <v>0</v>
      </c>
      <c r="AR55" s="256">
        <f t="shared" si="197"/>
        <v>115.59408732481199</v>
      </c>
      <c r="AS55" s="256">
        <f t="shared" si="14"/>
        <v>1224.8390772316359</v>
      </c>
      <c r="AT55" s="428">
        <f t="shared" si="203"/>
        <v>239400</v>
      </c>
      <c r="AU55" s="112"/>
      <c r="AV55" s="256"/>
      <c r="AW55" s="256"/>
      <c r="AX55" s="120"/>
      <c r="AY55" s="120"/>
      <c r="AZ55" s="120"/>
      <c r="BA55" s="120"/>
      <c r="BB55" s="256"/>
      <c r="BC55" s="256"/>
      <c r="BD55" s="256"/>
      <c r="BE55" s="257"/>
      <c r="BF55" s="146">
        <f t="shared" si="16"/>
        <v>1.0208115031341136</v>
      </c>
      <c r="BG55" s="256">
        <f t="shared" si="17"/>
        <v>0.34367865013905419</v>
      </c>
      <c r="BH55" s="256">
        <f t="shared" si="18"/>
        <v>0.35083111944355105</v>
      </c>
      <c r="BI55" s="120">
        <f t="shared" si="19"/>
        <v>24.280464056259738</v>
      </c>
      <c r="BJ55" s="120">
        <f t="shared" si="20"/>
        <v>14.604790409780293</v>
      </c>
      <c r="BK55" s="256">
        <v>0</v>
      </c>
      <c r="BL55" s="170">
        <f t="shared" si="21"/>
        <v>12.922963051855433</v>
      </c>
      <c r="BM55" s="170">
        <f t="shared" si="163"/>
        <v>827.07703694814461</v>
      </c>
      <c r="BN55" s="170">
        <f t="shared" si="22"/>
        <v>0</v>
      </c>
      <c r="BO55" s="170">
        <f t="shared" si="198"/>
        <v>6.4115029898935489</v>
      </c>
      <c r="BP55" s="170">
        <f t="shared" si="204"/>
        <v>1553.9636062407496</v>
      </c>
      <c r="BQ55" s="390">
        <f t="shared" si="25"/>
        <v>16784.555602224103</v>
      </c>
      <c r="BR55" s="428">
        <f t="shared" si="164"/>
        <v>66158.385244743142</v>
      </c>
      <c r="BS55" s="147">
        <f t="shared" si="26"/>
        <v>3.6056695882576801</v>
      </c>
      <c r="BT55" s="256">
        <f t="shared" si="27"/>
        <v>2.3776911365672615</v>
      </c>
      <c r="BU55" s="256">
        <f t="shared" si="28"/>
        <v>8.5731686213904137</v>
      </c>
      <c r="BV55" s="170">
        <f t="shared" si="29"/>
        <v>1578.2440702970093</v>
      </c>
      <c r="BW55" s="170">
        <f t="shared" si="30"/>
        <v>14.604790409780293</v>
      </c>
      <c r="BX55" s="170">
        <f t="shared" si="31"/>
        <v>1247.9904658278274</v>
      </c>
      <c r="BY55" s="170">
        <f t="shared" si="165"/>
        <v>1485.7029355093184</v>
      </c>
      <c r="BZ55" s="256">
        <f t="shared" si="32"/>
        <v>441.76229177906475</v>
      </c>
      <c r="CA55" s="256">
        <v>0</v>
      </c>
      <c r="CB55" s="466">
        <f t="shared" si="33"/>
        <v>480024.51808592345</v>
      </c>
      <c r="CC55" s="146">
        <f t="shared" si="34"/>
        <v>1.0207691462274646</v>
      </c>
      <c r="CD55" s="256">
        <f t="shared" si="35"/>
        <v>0.39961633022731974</v>
      </c>
      <c r="CE55" s="256">
        <f t="shared" si="166"/>
        <v>0.40791602022469375</v>
      </c>
      <c r="CF55" s="120">
        <f t="shared" si="36"/>
        <v>25.899161660010389</v>
      </c>
      <c r="CG55" s="120">
        <f t="shared" si="37"/>
        <v>14.604790409780293</v>
      </c>
      <c r="CH55" s="256">
        <v>0</v>
      </c>
      <c r="CI55" s="170">
        <f t="shared" si="167"/>
        <v>13.784493921979129</v>
      </c>
      <c r="CJ55" s="170">
        <f t="shared" si="168"/>
        <v>826.21550607802089</v>
      </c>
      <c r="CK55" s="170">
        <f t="shared" si="38"/>
        <v>0</v>
      </c>
      <c r="CL55" s="256">
        <f t="shared" si="199"/>
        <v>8.0949484977942241</v>
      </c>
      <c r="CM55" s="256">
        <f t="shared" si="40"/>
        <v>1552.344908636999</v>
      </c>
      <c r="CN55" s="390">
        <f t="shared" si="169"/>
        <v>7236.8593090390423</v>
      </c>
      <c r="CO55" s="428">
        <f t="shared" si="170"/>
        <v>56735.610927726011</v>
      </c>
      <c r="CP55" s="147">
        <f t="shared" si="41"/>
        <v>3.0825620680030585</v>
      </c>
      <c r="CQ55" s="256">
        <f t="shared" si="42"/>
        <v>2.3435736015600708</v>
      </c>
      <c r="CR55" s="256">
        <f t="shared" si="43"/>
        <v>7.224211087742388</v>
      </c>
      <c r="CS55" s="120">
        <f t="shared" si="44"/>
        <v>1578.2440702970093</v>
      </c>
      <c r="CT55" s="120">
        <f t="shared" si="45"/>
        <v>14.604790409780293</v>
      </c>
      <c r="CU55" s="256">
        <f t="shared" si="46"/>
        <v>1169.0782623129769</v>
      </c>
      <c r="CV55" s="170">
        <f t="shared" si="171"/>
        <v>1391.7598360868772</v>
      </c>
      <c r="CW55" s="256">
        <f t="shared" si="47"/>
        <v>516.7288851181728</v>
      </c>
      <c r="CX55" s="256">
        <v>0</v>
      </c>
      <c r="CY55" s="466">
        <f t="shared" si="48"/>
        <v>455024.51808592345</v>
      </c>
      <c r="CZ55" s="147">
        <f t="shared" si="49"/>
        <v>3.6056695882576801</v>
      </c>
      <c r="DA55" s="256">
        <f t="shared" si="50"/>
        <v>2.4703235376257946</v>
      </c>
      <c r="DB55" s="256">
        <f t="shared" si="51"/>
        <v>8.9071704527744551</v>
      </c>
      <c r="DC55" s="120">
        <f t="shared" si="52"/>
        <v>1578.2440702970093</v>
      </c>
      <c r="DD55" s="120">
        <f t="shared" si="53"/>
        <v>14.604790409780293</v>
      </c>
      <c r="DE55" s="256">
        <f t="shared" si="54"/>
        <v>1247.9904658278274</v>
      </c>
      <c r="DF55" s="170">
        <f t="shared" si="172"/>
        <v>1485.7029355093184</v>
      </c>
      <c r="DG55" s="256">
        <f t="shared" si="55"/>
        <v>441.76229177906475</v>
      </c>
      <c r="DH55" s="256">
        <v>0</v>
      </c>
      <c r="DI55" s="466">
        <f t="shared" si="173"/>
        <v>462024.51808592345</v>
      </c>
      <c r="DJ55" s="147">
        <f t="shared" si="56"/>
        <v>3.0825620680030585</v>
      </c>
      <c r="DK55" s="256">
        <f t="shared" si="174"/>
        <v>2.3696118895574436</v>
      </c>
      <c r="DL55" s="256">
        <f t="shared" si="57"/>
        <v>7.3044757266388283</v>
      </c>
      <c r="DM55" s="120">
        <f t="shared" si="58"/>
        <v>1578.2440702970093</v>
      </c>
      <c r="DN55" s="120">
        <f t="shared" si="59"/>
        <v>14.604790409780293</v>
      </c>
      <c r="DO55" s="256">
        <f t="shared" si="60"/>
        <v>1169.0782623129769</v>
      </c>
      <c r="DP55" s="170">
        <f t="shared" si="175"/>
        <v>1391.7598360868772</v>
      </c>
      <c r="DQ55" s="256">
        <f t="shared" si="61"/>
        <v>516.7288851181728</v>
      </c>
      <c r="DR55" s="256">
        <v>0</v>
      </c>
      <c r="DS55" s="427">
        <f t="shared" si="62"/>
        <v>450024.51808592345</v>
      </c>
      <c r="DT55" s="176">
        <f t="shared" si="63"/>
        <v>6.3802088357915325</v>
      </c>
      <c r="DU55" s="256">
        <f t="shared" si="64"/>
        <v>1.4675735693986187</v>
      </c>
      <c r="DV55" s="256">
        <f t="shared" si="65"/>
        <v>9.3634258546511848</v>
      </c>
      <c r="DW55" s="120">
        <f t="shared" si="66"/>
        <v>1578.2440702970093</v>
      </c>
      <c r="DX55" s="120">
        <f t="shared" si="67"/>
        <v>14.604790409780293</v>
      </c>
      <c r="DY55" s="256">
        <f t="shared" si="68"/>
        <v>1405.8148728575281</v>
      </c>
      <c r="DZ55" s="256">
        <f t="shared" si="176"/>
        <v>812</v>
      </c>
      <c r="EA55" s="256">
        <f t="shared" si="177"/>
        <v>1160</v>
      </c>
      <c r="EB55" s="170">
        <f t="shared" si="178"/>
        <v>1673.5891343542003</v>
      </c>
      <c r="EC55" s="256">
        <f t="shared" si="69"/>
        <v>249.65465891512306</v>
      </c>
      <c r="ED55" s="256">
        <v>0</v>
      </c>
      <c r="EE55" s="427">
        <f t="shared" si="187"/>
        <v>908613.85259086965</v>
      </c>
      <c r="EF55" s="275">
        <f t="shared" si="70"/>
        <v>1.2374606057910493</v>
      </c>
      <c r="EG55" s="256">
        <f t="shared" si="71"/>
        <v>1.9633095403976448</v>
      </c>
      <c r="EH55" s="256">
        <f t="shared" si="72"/>
        <v>2.4295182132158164</v>
      </c>
      <c r="EI55" s="473">
        <f t="shared" si="73"/>
        <v>394.56101757425233</v>
      </c>
      <c r="EJ55" s="473">
        <f t="shared" si="74"/>
        <v>210</v>
      </c>
      <c r="EK55" s="473">
        <f t="shared" si="75"/>
        <v>840</v>
      </c>
      <c r="EL55" s="473">
        <f t="shared" si="76"/>
        <v>266.34671917091629</v>
      </c>
      <c r="EM55" s="473">
        <f t="shared" si="205"/>
        <v>103.50851786348984</v>
      </c>
      <c r="EN55" s="473">
        <f t="shared" si="206"/>
        <v>1183.6830527227571</v>
      </c>
      <c r="EO55" s="427">
        <f t="shared" si="79"/>
        <v>150725.47506734659</v>
      </c>
      <c r="EP55" s="261">
        <f t="shared" si="80"/>
        <v>1.2374606057910493</v>
      </c>
      <c r="EQ55" s="256">
        <f t="shared" si="207"/>
        <v>0.97406439493314334</v>
      </c>
      <c r="ER55" s="256">
        <f t="shared" si="82"/>
        <v>1.2053663162334596</v>
      </c>
      <c r="ES55" s="473">
        <f t="shared" si="83"/>
        <v>1578.2440702970093</v>
      </c>
      <c r="ET55" s="473">
        <f t="shared" si="84"/>
        <v>210</v>
      </c>
      <c r="EU55" s="473">
        <f t="shared" si="85"/>
        <v>840</v>
      </c>
      <c r="EV55" s="473">
        <f t="shared" si="86"/>
        <v>266.34671917091629</v>
      </c>
      <c r="EW55" s="473">
        <f t="shared" si="208"/>
        <v>103.50851786348984</v>
      </c>
      <c r="EX55" s="473">
        <f t="shared" si="209"/>
        <v>1183.6830527227571</v>
      </c>
      <c r="EY55" s="572">
        <f t="shared" si="179"/>
        <v>303800</v>
      </c>
      <c r="EZ55" s="589"/>
      <c r="FA55" s="589"/>
      <c r="FB55" s="589"/>
      <c r="FC55" s="589"/>
      <c r="FD55" s="589"/>
      <c r="FE55" s="589"/>
      <c r="FF55" s="589"/>
      <c r="FG55" s="589"/>
      <c r="FH55" s="589"/>
      <c r="FI55" s="577"/>
      <c r="FJ55" s="276">
        <f t="shared" si="98"/>
        <v>1.103222816211652</v>
      </c>
      <c r="FK55" s="256">
        <f t="shared" si="210"/>
        <v>0.37073040978030469</v>
      </c>
      <c r="FL55" s="256">
        <f t="shared" si="100"/>
        <v>0.40899824673312751</v>
      </c>
      <c r="FM55" s="483">
        <f t="shared" si="211"/>
        <v>142.04196632673083</v>
      </c>
      <c r="FN55" s="483">
        <f t="shared" si="102"/>
        <v>211</v>
      </c>
      <c r="FO55" s="483">
        <f t="shared" si="103"/>
        <v>840</v>
      </c>
      <c r="FP55" s="483">
        <f t="shared" si="104"/>
        <v>476.34671917091629</v>
      </c>
      <c r="FQ55" s="483">
        <f t="shared" si="181"/>
        <v>30100</v>
      </c>
      <c r="FR55" s="483">
        <f t="shared" si="212"/>
        <v>7.7091027964613801</v>
      </c>
      <c r="FS55" s="483">
        <f t="shared" si="213"/>
        <v>1436.1051814081206</v>
      </c>
      <c r="FT55" s="484">
        <f t="shared" si="214"/>
        <v>301</v>
      </c>
      <c r="FU55" s="427">
        <f t="shared" si="108"/>
        <v>375739.47506734659</v>
      </c>
      <c r="FV55" s="276">
        <f t="shared" si="109"/>
        <v>1.8009618374761462</v>
      </c>
      <c r="FW55" s="256">
        <f t="shared" si="215"/>
        <v>1.3233606920627798</v>
      </c>
      <c r="FX55" s="256">
        <f t="shared" si="111"/>
        <v>2.3833221036210883</v>
      </c>
      <c r="FY55" s="483">
        <f t="shared" si="216"/>
        <v>702.31861128216917</v>
      </c>
      <c r="FZ55" s="483">
        <f t="shared" si="113"/>
        <v>430</v>
      </c>
      <c r="GA55" s="483">
        <f t="shared" si="114"/>
        <v>840</v>
      </c>
      <c r="GB55" s="483">
        <f t="shared" si="115"/>
        <v>476.34671917091629</v>
      </c>
      <c r="GC55" s="483">
        <f t="shared" si="116"/>
        <v>15000</v>
      </c>
      <c r="GD55" s="483">
        <f t="shared" si="217"/>
        <v>8.5179686920985773</v>
      </c>
      <c r="GE55" s="483">
        <f t="shared" si="218"/>
        <v>875.92545901484016</v>
      </c>
      <c r="GF55" s="484">
        <f t="shared" si="219"/>
        <v>464</v>
      </c>
      <c r="GG55" s="493">
        <f t="shared" si="220"/>
        <v>150</v>
      </c>
      <c r="GH55" s="493">
        <f t="shared" si="121"/>
        <v>614</v>
      </c>
      <c r="GI55" s="427">
        <f t="shared" si="122"/>
        <v>527950.47506734659</v>
      </c>
      <c r="GJ55" s="185">
        <f t="shared" si="221"/>
        <v>1.0061502438785794</v>
      </c>
      <c r="GK55" s="256">
        <f t="shared" si="182"/>
        <v>2.3630808621081347</v>
      </c>
      <c r="GL55" s="256">
        <f t="shared" si="124"/>
        <v>2.3776143857149035</v>
      </c>
      <c r="GM55" s="256">
        <f t="shared" si="125"/>
        <v>1578.2440702970093</v>
      </c>
      <c r="GN55" s="256">
        <f t="shared" si="126"/>
        <v>840</v>
      </c>
      <c r="GO55" s="256">
        <f t="shared" si="127"/>
        <v>476.34671917091629</v>
      </c>
      <c r="GP55" s="256">
        <f t="shared" si="222"/>
        <v>1578.2440702970093</v>
      </c>
      <c r="GQ55" s="256">
        <f t="shared" si="223"/>
        <v>4.868263469926764</v>
      </c>
      <c r="GR55" s="427">
        <f t="shared" si="129"/>
        <v>665815.47506734659</v>
      </c>
      <c r="GS55" s="185">
        <f t="shared" si="130"/>
        <v>1.0061502438785794</v>
      </c>
      <c r="GT55" s="256">
        <f t="shared" si="184"/>
        <v>4.0880126398071193</v>
      </c>
      <c r="GU55" s="256">
        <f t="shared" si="131"/>
        <v>4.1131549145206483</v>
      </c>
      <c r="GV55" s="256">
        <f t="shared" si="132"/>
        <v>1578.2440702970093</v>
      </c>
      <c r="GW55" s="256">
        <f t="shared" si="133"/>
        <v>840</v>
      </c>
      <c r="GX55" s="256">
        <f t="shared" si="134"/>
        <v>476.34671917091629</v>
      </c>
      <c r="GY55" s="256">
        <f t="shared" si="224"/>
        <v>1578.2440702970093</v>
      </c>
      <c r="GZ55" s="256">
        <f t="shared" si="225"/>
        <v>4.868263469926764</v>
      </c>
      <c r="HA55" s="427">
        <f t="shared" si="137"/>
        <v>384875.47506734659</v>
      </c>
      <c r="HB55" s="185">
        <f t="shared" si="138"/>
        <v>1.0061502438785794</v>
      </c>
      <c r="HC55" s="256">
        <f t="shared" si="185"/>
        <v>0.30615503859577409</v>
      </c>
      <c r="HD55" s="256">
        <f t="shared" si="139"/>
        <v>0.30803796674779399</v>
      </c>
      <c r="HE55" s="256">
        <f t="shared" si="140"/>
        <v>1578.2440702970093</v>
      </c>
      <c r="HF55" s="256">
        <f t="shared" si="141"/>
        <v>840</v>
      </c>
      <c r="HG55" s="256">
        <f t="shared" si="142"/>
        <v>476.34671917091629</v>
      </c>
      <c r="HH55" s="256">
        <f t="shared" si="226"/>
        <v>1578.2440702970093</v>
      </c>
      <c r="HI55" s="256">
        <f t="shared" si="200"/>
        <v>4.868263469926764</v>
      </c>
      <c r="HJ55" s="427">
        <f t="shared" si="145"/>
        <v>5139147.1917091627</v>
      </c>
      <c r="HK55" s="185">
        <f t="shared" si="227"/>
        <v>1.0061502438785794</v>
      </c>
      <c r="HL55" s="256">
        <f t="shared" si="186"/>
        <v>2.1731710039048102</v>
      </c>
      <c r="HM55" s="256">
        <f t="shared" si="147"/>
        <v>2.1865365355686821</v>
      </c>
      <c r="HN55" s="256">
        <f t="shared" si="148"/>
        <v>1578.2440702970093</v>
      </c>
      <c r="HO55" s="256">
        <f t="shared" si="149"/>
        <v>840</v>
      </c>
      <c r="HP55" s="256">
        <f t="shared" si="150"/>
        <v>476.34671917091629</v>
      </c>
      <c r="HQ55" s="256">
        <f t="shared" si="228"/>
        <v>1578.2440702970093</v>
      </c>
      <c r="HR55" s="256">
        <f t="shared" si="201"/>
        <v>4.868263469926764</v>
      </c>
      <c r="HS55" s="466">
        <f t="shared" si="153"/>
        <v>724000</v>
      </c>
    </row>
    <row r="56" spans="1:227" s="72" customFormat="1" hidden="1" outlineLevel="1" x14ac:dyDescent="0.3">
      <c r="B56" s="111" t="s">
        <v>125</v>
      </c>
      <c r="C56" s="4" t="s">
        <v>291</v>
      </c>
      <c r="D56" s="117">
        <v>20000</v>
      </c>
      <c r="E56" s="132">
        <v>16.641158642359166</v>
      </c>
      <c r="F56" s="125">
        <f t="shared" si="0"/>
        <v>2926.0703946148196</v>
      </c>
      <c r="G56" s="125">
        <f t="shared" si="1"/>
        <v>35.188481337180662</v>
      </c>
      <c r="H56" s="168">
        <f t="shared" si="188"/>
        <v>1680</v>
      </c>
      <c r="I56" s="528">
        <f t="shared" si="232"/>
        <v>1680</v>
      </c>
      <c r="J56" s="373">
        <f t="shared" si="155"/>
        <v>1147.6999783816261</v>
      </c>
      <c r="K56" s="114">
        <v>0.09</v>
      </c>
      <c r="L56" s="168">
        <f t="shared" si="156"/>
        <v>1741.7085682231068</v>
      </c>
      <c r="M56" s="373">
        <f t="shared" si="157"/>
        <v>30.66</v>
      </c>
      <c r="N56" s="373">
        <f t="shared" si="158"/>
        <v>156.75377114007961</v>
      </c>
      <c r="O56" s="121">
        <v>83.78209842185872</v>
      </c>
      <c r="P56" s="116">
        <v>7.0000000000000001E-3</v>
      </c>
      <c r="Q56" s="395">
        <f t="shared" si="3"/>
        <v>0.98797415079215378</v>
      </c>
      <c r="S56" s="189">
        <f t="shared" si="4"/>
        <v>1.0079852231088979</v>
      </c>
      <c r="T56" s="168">
        <f t="shared" si="5"/>
        <v>11.729493779060221</v>
      </c>
      <c r="U56" s="382">
        <f t="shared" si="6"/>
        <v>2926.0703946148196</v>
      </c>
      <c r="V56" s="427">
        <f t="shared" si="159"/>
        <v>280131.99654106016</v>
      </c>
      <c r="W56" s="132"/>
      <c r="X56" s="255"/>
      <c r="Y56" s="255"/>
      <c r="Z56" s="255"/>
      <c r="AA56" s="111"/>
      <c r="AB56" s="111"/>
      <c r="AC56" s="111"/>
      <c r="AD56" s="111"/>
      <c r="AE56" s="111"/>
      <c r="AF56" s="111"/>
      <c r="AG56" s="111"/>
      <c r="AH56" s="460"/>
      <c r="AI56" s="262">
        <f t="shared" si="7"/>
        <v>1.0974003698455252</v>
      </c>
      <c r="AJ56" s="256">
        <f t="shared" si="160"/>
        <v>0.88262965740816524</v>
      </c>
      <c r="AK56" s="256">
        <f t="shared" si="8"/>
        <v>0.96859811247634975</v>
      </c>
      <c r="AL56" s="170">
        <f t="shared" si="9"/>
        <v>337.97440073853141</v>
      </c>
      <c r="AM56" s="170">
        <f t="shared" si="10"/>
        <v>35.188481337180662</v>
      </c>
      <c r="AN56" s="170">
        <f t="shared" si="11"/>
        <v>218.29231921671791</v>
      </c>
      <c r="AO56" s="170">
        <f t="shared" si="161"/>
        <v>112</v>
      </c>
      <c r="AP56" s="170">
        <f t="shared" si="162"/>
        <v>160</v>
      </c>
      <c r="AQ56" s="170">
        <f t="shared" si="12"/>
        <v>0</v>
      </c>
      <c r="AR56" s="256">
        <f t="shared" si="197"/>
        <v>110.33473142849725</v>
      </c>
      <c r="AS56" s="256">
        <f t="shared" si="14"/>
        <v>2588.095993876288</v>
      </c>
      <c r="AT56" s="428">
        <f t="shared" si="203"/>
        <v>271200</v>
      </c>
      <c r="AU56" s="112"/>
      <c r="AV56" s="256"/>
      <c r="AW56" s="256"/>
      <c r="AX56" s="120"/>
      <c r="AY56" s="120"/>
      <c r="AZ56" s="120"/>
      <c r="BA56" s="120"/>
      <c r="BB56" s="256"/>
      <c r="BC56" s="256"/>
      <c r="BD56" s="256"/>
      <c r="BE56" s="257"/>
      <c r="BF56" s="146">
        <f t="shared" si="16"/>
        <v>1.0271387856698124</v>
      </c>
      <c r="BG56" s="256">
        <f t="shared" si="17"/>
        <v>0.44902265039171113</v>
      </c>
      <c r="BH56" s="256">
        <f t="shared" si="18"/>
        <v>0.46120857986158292</v>
      </c>
      <c r="BI56" s="120">
        <f t="shared" si="19"/>
        <v>58.500850223062855</v>
      </c>
      <c r="BJ56" s="120">
        <f t="shared" si="20"/>
        <v>35.188481337180662</v>
      </c>
      <c r="BK56" s="256">
        <v>0</v>
      </c>
      <c r="BL56" s="170">
        <f t="shared" si="21"/>
        <v>33.588196837514268</v>
      </c>
      <c r="BM56" s="170">
        <f t="shared" si="163"/>
        <v>1646.4118031624857</v>
      </c>
      <c r="BN56" s="170">
        <f t="shared" si="22"/>
        <v>0</v>
      </c>
      <c r="BO56" s="170">
        <f t="shared" si="198"/>
        <v>15.447743307022311</v>
      </c>
      <c r="BP56" s="170">
        <f t="shared" si="204"/>
        <v>2867.5695443917566</v>
      </c>
      <c r="BQ56" s="390">
        <f t="shared" si="25"/>
        <v>27633.80333969499</v>
      </c>
      <c r="BR56" s="428">
        <f t="shared" si="164"/>
        <v>122004.09188113455</v>
      </c>
      <c r="BS56" s="147">
        <f t="shared" si="26"/>
        <v>3.6159310558002726</v>
      </c>
      <c r="BT56" s="256">
        <f t="shared" si="27"/>
        <v>2.7355282740876117</v>
      </c>
      <c r="BU56" s="256">
        <f t="shared" si="28"/>
        <v>9.8914816402931152</v>
      </c>
      <c r="BV56" s="170">
        <f t="shared" si="29"/>
        <v>2926.0703946148196</v>
      </c>
      <c r="BW56" s="170">
        <f t="shared" si="30"/>
        <v>35.188481337180662</v>
      </c>
      <c r="BX56" s="170">
        <f t="shared" si="31"/>
        <v>2305.6678343546751</v>
      </c>
      <c r="BY56" s="170">
        <f t="shared" si="165"/>
        <v>1372.4213299730209</v>
      </c>
      <c r="BZ56" s="256">
        <f t="shared" si="32"/>
        <v>818.94782567877769</v>
      </c>
      <c r="CA56" s="256">
        <v>0</v>
      </c>
      <c r="CB56" s="466">
        <f t="shared" si="33"/>
        <v>774567.78011984122</v>
      </c>
      <c r="CC56" s="146">
        <f t="shared" si="34"/>
        <v>1.027083209412945</v>
      </c>
      <c r="CD56" s="256">
        <f t="shared" si="35"/>
        <v>0.48127310861669925</v>
      </c>
      <c r="CE56" s="256">
        <f t="shared" si="166"/>
        <v>0.49430752900218433</v>
      </c>
      <c r="CF56" s="120">
        <f t="shared" si="36"/>
        <v>62.400906904600376</v>
      </c>
      <c r="CG56" s="120">
        <f t="shared" si="37"/>
        <v>35.188481337180662</v>
      </c>
      <c r="CH56" s="256">
        <v>0</v>
      </c>
      <c r="CI56" s="170">
        <f t="shared" si="167"/>
        <v>35.827409960015217</v>
      </c>
      <c r="CJ56" s="170">
        <f t="shared" si="168"/>
        <v>1644.1725900399847</v>
      </c>
      <c r="CK56" s="170">
        <f t="shared" si="38"/>
        <v>0</v>
      </c>
      <c r="CL56" s="256">
        <f t="shared" si="199"/>
        <v>19.503802255821334</v>
      </c>
      <c r="CM56" s="256">
        <f t="shared" si="40"/>
        <v>2863.6694877102191</v>
      </c>
      <c r="CN56" s="390">
        <f t="shared" si="169"/>
        <v>18809.39022900799</v>
      </c>
      <c r="CO56" s="428">
        <f t="shared" si="170"/>
        <v>113504.36467321019</v>
      </c>
      <c r="CP56" s="147">
        <f t="shared" si="41"/>
        <v>3.0912903912331986</v>
      </c>
      <c r="CQ56" s="256">
        <f t="shared" si="42"/>
        <v>2.6413404784479355</v>
      </c>
      <c r="CR56" s="256">
        <f t="shared" si="43"/>
        <v>8.1651504410014031</v>
      </c>
      <c r="CS56" s="120">
        <f t="shared" si="44"/>
        <v>2926.0703946148196</v>
      </c>
      <c r="CT56" s="120">
        <f t="shared" si="45"/>
        <v>35.188481337180662</v>
      </c>
      <c r="CU56" s="256">
        <f t="shared" si="46"/>
        <v>2159.3643146239338</v>
      </c>
      <c r="CV56" s="170">
        <f t="shared" si="171"/>
        <v>1285.3359015618653</v>
      </c>
      <c r="CW56" s="256">
        <f t="shared" si="47"/>
        <v>957.93616942298161</v>
      </c>
      <c r="CX56" s="256">
        <v>0</v>
      </c>
      <c r="CY56" s="466">
        <f t="shared" si="48"/>
        <v>749567.78011984122</v>
      </c>
      <c r="CZ56" s="147">
        <f t="shared" si="49"/>
        <v>3.6159310558002726</v>
      </c>
      <c r="DA56" s="256">
        <f t="shared" si="50"/>
        <v>2.8006110204421781</v>
      </c>
      <c r="DB56" s="256">
        <f t="shared" si="51"/>
        <v>10.126816364033363</v>
      </c>
      <c r="DC56" s="120">
        <f t="shared" si="52"/>
        <v>2926.0703946148196</v>
      </c>
      <c r="DD56" s="120">
        <f t="shared" si="53"/>
        <v>35.188481337180662</v>
      </c>
      <c r="DE56" s="256">
        <f t="shared" si="54"/>
        <v>2305.6678343546751</v>
      </c>
      <c r="DF56" s="170">
        <f t="shared" si="172"/>
        <v>1372.4213299730209</v>
      </c>
      <c r="DG56" s="256">
        <f t="shared" si="55"/>
        <v>818.94782567877769</v>
      </c>
      <c r="DH56" s="256">
        <v>0</v>
      </c>
      <c r="DI56" s="466">
        <f t="shared" si="173"/>
        <v>756567.78011984122</v>
      </c>
      <c r="DJ56" s="147">
        <f t="shared" si="56"/>
        <v>3.0912903912331986</v>
      </c>
      <c r="DK56" s="256">
        <f t="shared" si="174"/>
        <v>2.6590778863036904</v>
      </c>
      <c r="DL56" s="256">
        <f t="shared" si="57"/>
        <v>8.219981919471282</v>
      </c>
      <c r="DM56" s="120">
        <f t="shared" si="58"/>
        <v>2926.0703946148196</v>
      </c>
      <c r="DN56" s="120">
        <f t="shared" si="59"/>
        <v>35.188481337180662</v>
      </c>
      <c r="DO56" s="256">
        <f t="shared" si="60"/>
        <v>2159.3643146239338</v>
      </c>
      <c r="DP56" s="170">
        <f t="shared" si="175"/>
        <v>1285.3359015618653</v>
      </c>
      <c r="DQ56" s="256">
        <f t="shared" si="61"/>
        <v>957.93616942298161</v>
      </c>
      <c r="DR56" s="256">
        <v>0</v>
      </c>
      <c r="DS56" s="427">
        <f t="shared" si="62"/>
        <v>744567.78011984122</v>
      </c>
      <c r="DT56" s="176">
        <f t="shared" si="63"/>
        <v>6.3954912970182622</v>
      </c>
      <c r="DU56" s="256">
        <f t="shared" si="64"/>
        <v>1.606167850967354</v>
      </c>
      <c r="DV56" s="256">
        <f t="shared" si="65"/>
        <v>10.272232512412238</v>
      </c>
      <c r="DW56" s="120">
        <f t="shared" si="66"/>
        <v>2926.0703946148196</v>
      </c>
      <c r="DX56" s="120">
        <f t="shared" si="67"/>
        <v>35.188481337180662</v>
      </c>
      <c r="DY56" s="256">
        <f t="shared" si="68"/>
        <v>2598.2748738161572</v>
      </c>
      <c r="DZ56" s="256">
        <f t="shared" si="176"/>
        <v>1505</v>
      </c>
      <c r="EA56" s="256">
        <f t="shared" si="177"/>
        <v>2150</v>
      </c>
      <c r="EB56" s="170">
        <f t="shared" si="178"/>
        <v>1546.5921867953316</v>
      </c>
      <c r="EC56" s="256">
        <f t="shared" si="69"/>
        <v>463.02289197588516</v>
      </c>
      <c r="ED56" s="256">
        <v>0</v>
      </c>
      <c r="EE56" s="427">
        <f t="shared" si="187"/>
        <v>1540795.9977081472</v>
      </c>
      <c r="EF56" s="275">
        <f t="shared" si="70"/>
        <v>1.2394551984847917</v>
      </c>
      <c r="EG56" s="256">
        <f t="shared" si="71"/>
        <v>1.7367904378639931</v>
      </c>
      <c r="EH56" s="256">
        <f t="shared" si="72"/>
        <v>2.1526739368892041</v>
      </c>
      <c r="EI56" s="473">
        <f t="shared" si="73"/>
        <v>731.51759865370491</v>
      </c>
      <c r="EJ56" s="473">
        <f t="shared" si="74"/>
        <v>420</v>
      </c>
      <c r="EK56" s="473">
        <f t="shared" si="75"/>
        <v>1680</v>
      </c>
      <c r="EL56" s="473">
        <f t="shared" si="76"/>
        <v>727.69997838162612</v>
      </c>
      <c r="EM56" s="473">
        <f t="shared" si="205"/>
        <v>194.60889344248645</v>
      </c>
      <c r="EN56" s="473">
        <f t="shared" si="206"/>
        <v>2194.5527959611145</v>
      </c>
      <c r="EO56" s="427">
        <f t="shared" si="79"/>
        <v>315891.99654106016</v>
      </c>
      <c r="EP56" s="261">
        <f t="shared" si="80"/>
        <v>1.2394551984847917</v>
      </c>
      <c r="EQ56" s="256">
        <f t="shared" si="207"/>
        <v>0.90295951117557416</v>
      </c>
      <c r="ER56" s="256">
        <f t="shared" si="82"/>
        <v>1.1191778601478517</v>
      </c>
      <c r="ES56" s="473">
        <f t="shared" si="83"/>
        <v>2926.0703946148196</v>
      </c>
      <c r="ET56" s="473">
        <f t="shared" si="84"/>
        <v>420</v>
      </c>
      <c r="EU56" s="473">
        <f t="shared" si="85"/>
        <v>1680</v>
      </c>
      <c r="EV56" s="473">
        <f t="shared" si="86"/>
        <v>727.69997838162612</v>
      </c>
      <c r="EW56" s="473">
        <f t="shared" si="208"/>
        <v>194.60889344248645</v>
      </c>
      <c r="EX56" s="473">
        <f t="shared" si="209"/>
        <v>2194.5527959611145</v>
      </c>
      <c r="EY56" s="572">
        <f t="shared" si="179"/>
        <v>607600</v>
      </c>
      <c r="EZ56" s="589"/>
      <c r="FA56" s="589"/>
      <c r="FB56" s="589"/>
      <c r="FC56" s="589"/>
      <c r="FD56" s="589"/>
      <c r="FE56" s="589"/>
      <c r="FF56" s="589"/>
      <c r="FG56" s="589"/>
      <c r="FH56" s="589"/>
      <c r="FI56" s="577"/>
      <c r="FJ56" s="276">
        <f t="shared" si="98"/>
        <v>1.1051259700859004</v>
      </c>
      <c r="FK56" s="256">
        <f t="shared" si="210"/>
        <v>0.35223415593715468</v>
      </c>
      <c r="FL56" s="256">
        <f t="shared" si="100"/>
        <v>0.3892631132774364</v>
      </c>
      <c r="FM56" s="483">
        <f t="shared" si="211"/>
        <v>263.34633551533375</v>
      </c>
      <c r="FN56" s="483">
        <f t="shared" si="102"/>
        <v>391</v>
      </c>
      <c r="FO56" s="483">
        <f t="shared" si="103"/>
        <v>1680</v>
      </c>
      <c r="FP56" s="483">
        <f t="shared" si="104"/>
        <v>1147.6999783816261</v>
      </c>
      <c r="FQ56" s="483">
        <f t="shared" si="181"/>
        <v>55800</v>
      </c>
      <c r="FR56" s="483">
        <f t="shared" si="212"/>
        <v>16.996420489366894</v>
      </c>
      <c r="FS56" s="483">
        <f t="shared" si="213"/>
        <v>2662.5703946148196</v>
      </c>
      <c r="FT56" s="484">
        <f t="shared" si="214"/>
        <v>558</v>
      </c>
      <c r="FU56" s="427">
        <f t="shared" si="108"/>
        <v>733128.99654106016</v>
      </c>
      <c r="FV56" s="276">
        <f t="shared" si="109"/>
        <v>1.8031487912121185</v>
      </c>
      <c r="FW56" s="256">
        <f t="shared" si="215"/>
        <v>1.2755751224866889</v>
      </c>
      <c r="FX56" s="256">
        <f t="shared" si="111"/>
        <v>2.300051740212123</v>
      </c>
      <c r="FY56" s="483">
        <f t="shared" si="216"/>
        <v>1302.1013256035949</v>
      </c>
      <c r="FZ56" s="483">
        <f t="shared" si="113"/>
        <v>797</v>
      </c>
      <c r="GA56" s="483">
        <f t="shared" si="114"/>
        <v>1680</v>
      </c>
      <c r="GB56" s="483">
        <f t="shared" si="115"/>
        <v>1147.6999783816261</v>
      </c>
      <c r="GC56" s="483">
        <f t="shared" si="116"/>
        <v>27900</v>
      </c>
      <c r="GD56" s="483">
        <f t="shared" si="217"/>
        <v>18.301879667044716</v>
      </c>
      <c r="GE56" s="483">
        <f t="shared" si="218"/>
        <v>1623.9690690112247</v>
      </c>
      <c r="GF56" s="484">
        <f t="shared" si="219"/>
        <v>860</v>
      </c>
      <c r="GG56" s="493">
        <f t="shared" si="220"/>
        <v>279</v>
      </c>
      <c r="GH56" s="493">
        <f t="shared" si="121"/>
        <v>1139</v>
      </c>
      <c r="GI56" s="427">
        <f t="shared" si="122"/>
        <v>1015642.9965410602</v>
      </c>
      <c r="GJ56" s="185">
        <f t="shared" si="221"/>
        <v>1.0079852231088979</v>
      </c>
      <c r="GK56" s="256">
        <f t="shared" si="182"/>
        <v>2.1542519014091823</v>
      </c>
      <c r="GL56" s="256">
        <f t="shared" si="124"/>
        <v>2.171454083474702</v>
      </c>
      <c r="GM56" s="256">
        <f t="shared" si="125"/>
        <v>2926.0703946148196</v>
      </c>
      <c r="GN56" s="256">
        <f t="shared" si="126"/>
        <v>1680</v>
      </c>
      <c r="GO56" s="256">
        <f t="shared" si="127"/>
        <v>1147.6999783816261</v>
      </c>
      <c r="GP56" s="256">
        <f t="shared" si="222"/>
        <v>2926.0703946148196</v>
      </c>
      <c r="GQ56" s="256">
        <f t="shared" si="223"/>
        <v>11.729493779060221</v>
      </c>
      <c r="GR56" s="427">
        <f t="shared" si="129"/>
        <v>1352831.9965410603</v>
      </c>
      <c r="GS56" s="185">
        <f t="shared" si="130"/>
        <v>1.0079852231088979</v>
      </c>
      <c r="GT56" s="256">
        <f t="shared" si="184"/>
        <v>3.8979911968652212</v>
      </c>
      <c r="GU56" s="256">
        <f t="shared" si="131"/>
        <v>3.9291175262487101</v>
      </c>
      <c r="GV56" s="256">
        <f t="shared" si="132"/>
        <v>2926.0703946148196</v>
      </c>
      <c r="GW56" s="256">
        <f t="shared" si="133"/>
        <v>1680</v>
      </c>
      <c r="GX56" s="256">
        <f t="shared" si="134"/>
        <v>1147.6999783816261</v>
      </c>
      <c r="GY56" s="256">
        <f t="shared" si="224"/>
        <v>2926.0703946148196</v>
      </c>
      <c r="GZ56" s="256">
        <f t="shared" si="225"/>
        <v>11.729493779060221</v>
      </c>
      <c r="HA56" s="427">
        <f t="shared" si="137"/>
        <v>747651.99654106016</v>
      </c>
      <c r="HB56" s="185">
        <f t="shared" si="138"/>
        <v>1.0079852231088979</v>
      </c>
      <c r="HC56" s="256">
        <f t="shared" si="185"/>
        <v>0.24029459876845238</v>
      </c>
      <c r="HD56" s="256">
        <f t="shared" si="139"/>
        <v>0.24221340475148159</v>
      </c>
      <c r="HE56" s="256">
        <f t="shared" si="140"/>
        <v>2926.0703946148196</v>
      </c>
      <c r="HF56" s="256">
        <f t="shared" si="141"/>
        <v>1680</v>
      </c>
      <c r="HG56" s="256">
        <f t="shared" si="142"/>
        <v>1147.6999783816261</v>
      </c>
      <c r="HH56" s="256">
        <f t="shared" si="226"/>
        <v>2926.0703946148196</v>
      </c>
      <c r="HI56" s="256">
        <f t="shared" si="200"/>
        <v>11.729493779060221</v>
      </c>
      <c r="HJ56" s="427">
        <f t="shared" si="145"/>
        <v>12128199.783816261</v>
      </c>
      <c r="HK56" s="185">
        <f t="shared" si="227"/>
        <v>1.0079852231088979</v>
      </c>
      <c r="HL56" s="256">
        <f t="shared" si="186"/>
        <v>2.0266626570485116</v>
      </c>
      <c r="HM56" s="256">
        <f t="shared" si="147"/>
        <v>2.0428460105315156</v>
      </c>
      <c r="HN56" s="256">
        <f t="shared" si="148"/>
        <v>2926.0703946148196</v>
      </c>
      <c r="HO56" s="256">
        <f t="shared" si="149"/>
        <v>1680</v>
      </c>
      <c r="HP56" s="256">
        <f t="shared" si="150"/>
        <v>1147.6999783816261</v>
      </c>
      <c r="HQ56" s="256">
        <f t="shared" si="228"/>
        <v>2926.0703946148196</v>
      </c>
      <c r="HR56" s="256">
        <f t="shared" si="201"/>
        <v>11.729493779060221</v>
      </c>
      <c r="HS56" s="466">
        <f t="shared" si="153"/>
        <v>1438000</v>
      </c>
    </row>
    <row r="57" spans="1:227" s="304" customFormat="1" hidden="1" outlineLevel="1" x14ac:dyDescent="0.3">
      <c r="B57" s="317" t="s">
        <v>125</v>
      </c>
      <c r="C57" s="329" t="s">
        <v>291</v>
      </c>
      <c r="D57" s="306">
        <v>50000</v>
      </c>
      <c r="E57" s="315">
        <v>15.426385104786783</v>
      </c>
      <c r="F57" s="313">
        <f t="shared" si="0"/>
        <v>6781.1817856458565</v>
      </c>
      <c r="G57" s="313">
        <f t="shared" si="1"/>
        <v>81.951231355848734</v>
      </c>
      <c r="H57" s="311">
        <f t="shared" si="188"/>
        <v>4200</v>
      </c>
      <c r="I57" s="529">
        <f t="shared" si="232"/>
        <v>4200</v>
      </c>
      <c r="J57" s="374">
        <f t="shared" si="155"/>
        <v>2672.9038276532528</v>
      </c>
      <c r="K57" s="310">
        <v>0.09</v>
      </c>
      <c r="L57" s="311">
        <f t="shared" si="156"/>
        <v>1614.5670918204421</v>
      </c>
      <c r="M57" s="374">
        <f t="shared" si="157"/>
        <v>30.66</v>
      </c>
      <c r="N57" s="374">
        <f t="shared" si="158"/>
        <v>145.31103826383978</v>
      </c>
      <c r="O57" s="309">
        <v>78.048791767474981</v>
      </c>
      <c r="P57" s="312">
        <v>7.0000000000000001E-3</v>
      </c>
      <c r="Q57" s="396">
        <f t="shared" si="3"/>
        <v>0.98791490422372685</v>
      </c>
      <c r="S57" s="314">
        <f t="shared" si="4"/>
        <v>1.0080244052820551</v>
      </c>
      <c r="T57" s="311">
        <f t="shared" si="5"/>
        <v>27.317077118616243</v>
      </c>
      <c r="U57" s="381">
        <f t="shared" si="6"/>
        <v>6781.1817856458565</v>
      </c>
      <c r="V57" s="435">
        <f t="shared" si="159"/>
        <v>650164.61242452043</v>
      </c>
      <c r="W57" s="315"/>
      <c r="X57" s="316"/>
      <c r="Y57" s="316"/>
      <c r="Z57" s="316"/>
      <c r="AA57" s="317"/>
      <c r="AB57" s="317"/>
      <c r="AC57" s="317"/>
      <c r="AD57" s="317"/>
      <c r="AE57" s="317"/>
      <c r="AF57" s="317"/>
      <c r="AG57" s="317"/>
      <c r="AH57" s="461"/>
      <c r="AI57" s="318">
        <f t="shared" si="7"/>
        <v>1.0452869903355051</v>
      </c>
      <c r="AJ57" s="319">
        <f t="shared" si="160"/>
        <v>0.64107404604181362</v>
      </c>
      <c r="AK57" s="319">
        <f t="shared" si="8"/>
        <v>0.6701063601692524</v>
      </c>
      <c r="AL57" s="333">
        <f t="shared" si="9"/>
        <v>319.06921100261115</v>
      </c>
      <c r="AM57" s="333">
        <f t="shared" si="10"/>
        <v>81.951231355848734</v>
      </c>
      <c r="AN57" s="333">
        <f t="shared" si="11"/>
        <v>157.35067689610963</v>
      </c>
      <c r="AO57" s="333">
        <f t="shared" si="161"/>
        <v>81</v>
      </c>
      <c r="AP57" s="333">
        <f t="shared" si="162"/>
        <v>116</v>
      </c>
      <c r="AQ57" s="333">
        <f t="shared" si="12"/>
        <v>0</v>
      </c>
      <c r="AR57" s="319">
        <f t="shared" si="197"/>
        <v>103.67565428979667</v>
      </c>
      <c r="AS57" s="319">
        <f t="shared" si="14"/>
        <v>6462.1125746432454</v>
      </c>
      <c r="AT57" s="429">
        <f t="shared" si="203"/>
        <v>378600</v>
      </c>
      <c r="AU57" s="321"/>
      <c r="AV57" s="319"/>
      <c r="AW57" s="319"/>
      <c r="AX57" s="308"/>
      <c r="AY57" s="308"/>
      <c r="AZ57" s="308"/>
      <c r="BA57" s="308"/>
      <c r="BB57" s="319"/>
      <c r="BC57" s="319"/>
      <c r="BD57" s="319"/>
      <c r="BE57" s="320"/>
      <c r="BF57" s="322">
        <f t="shared" si="16"/>
        <v>1.0272744942585512</v>
      </c>
      <c r="BG57" s="319">
        <f t="shared" si="17"/>
        <v>0.45236698405902032</v>
      </c>
      <c r="BH57" s="319">
        <f t="shared" si="18"/>
        <v>0.46470506476849621</v>
      </c>
      <c r="BI57" s="308">
        <f t="shared" si="19"/>
        <v>136.24392212909854</v>
      </c>
      <c r="BJ57" s="308">
        <f t="shared" si="20"/>
        <v>81.951231355848734</v>
      </c>
      <c r="BK57" s="319">
        <v>0</v>
      </c>
      <c r="BL57" s="333">
        <f t="shared" si="21"/>
        <v>84.384181257826839</v>
      </c>
      <c r="BM57" s="333">
        <f t="shared" si="163"/>
        <v>4115.6158187421734</v>
      </c>
      <c r="BN57" s="333">
        <f t="shared" si="22"/>
        <v>0</v>
      </c>
      <c r="BO57" s="333">
        <f t="shared" si="198"/>
        <v>35.976590565217599</v>
      </c>
      <c r="BP57" s="333">
        <f t="shared" si="204"/>
        <v>6644.9378635167577</v>
      </c>
      <c r="BQ57" s="391">
        <f t="shared" si="25"/>
        <v>54301.695160359093</v>
      </c>
      <c r="BR57" s="429">
        <f t="shared" si="164"/>
        <v>282037.40144274395</v>
      </c>
      <c r="BS57" s="323">
        <f t="shared" si="26"/>
        <v>3.6161503964825075</v>
      </c>
      <c r="BT57" s="319">
        <f t="shared" si="27"/>
        <v>3.1139979581830888</v>
      </c>
      <c r="BU57" s="319">
        <f t="shared" si="28"/>
        <v>11.260684951129495</v>
      </c>
      <c r="BV57" s="333">
        <f t="shared" si="29"/>
        <v>6781.1817856458565</v>
      </c>
      <c r="BW57" s="333">
        <f t="shared" si="30"/>
        <v>81.951231355848734</v>
      </c>
      <c r="BX57" s="333">
        <f t="shared" si="31"/>
        <v>5342.9941971608368</v>
      </c>
      <c r="BY57" s="333">
        <f t="shared" si="165"/>
        <v>1272.1414755144849</v>
      </c>
      <c r="BZ57" s="319">
        <f t="shared" si="32"/>
        <v>1897.9113876672814</v>
      </c>
      <c r="CA57" s="319">
        <v>0</v>
      </c>
      <c r="CB57" s="467">
        <f t="shared" si="33"/>
        <v>1576939.8506485696</v>
      </c>
      <c r="CC57" s="322">
        <f t="shared" si="34"/>
        <v>1.0272186327258745</v>
      </c>
      <c r="CD57" s="319">
        <f t="shared" si="35"/>
        <v>0.46126927092292064</v>
      </c>
      <c r="CE57" s="319">
        <f t="shared" si="166"/>
        <v>0.47382438979590352</v>
      </c>
      <c r="CF57" s="308">
        <f t="shared" si="36"/>
        <v>145.32685027103844</v>
      </c>
      <c r="CG57" s="308">
        <f t="shared" si="37"/>
        <v>81.951231355848734</v>
      </c>
      <c r="CH57" s="319">
        <v>0</v>
      </c>
      <c r="CI57" s="333">
        <f t="shared" si="167"/>
        <v>90.00979334168197</v>
      </c>
      <c r="CJ57" s="333">
        <f t="shared" si="168"/>
        <v>4109.9902066583181</v>
      </c>
      <c r="CK57" s="333">
        <f t="shared" si="38"/>
        <v>0</v>
      </c>
      <c r="CL57" s="319">
        <f t="shared" si="199"/>
        <v>45.422835832835098</v>
      </c>
      <c r="CM57" s="319">
        <f t="shared" si="40"/>
        <v>6635.8549353748185</v>
      </c>
      <c r="CN57" s="391">
        <f t="shared" si="169"/>
        <v>47255.141504383035</v>
      </c>
      <c r="CO57" s="429">
        <f t="shared" si="170"/>
        <v>275806.56153892691</v>
      </c>
      <c r="CP57" s="323">
        <f t="shared" si="41"/>
        <v>3.0914769579466945</v>
      </c>
      <c r="CQ57" s="319">
        <f t="shared" si="42"/>
        <v>2.9566102954063878</v>
      </c>
      <c r="CR57" s="319">
        <f t="shared" si="43"/>
        <v>9.1402926018768174</v>
      </c>
      <c r="CS57" s="308">
        <f t="shared" si="44"/>
        <v>6781.1817856458565</v>
      </c>
      <c r="CT57" s="308">
        <f t="shared" si="45"/>
        <v>81.951231355848734</v>
      </c>
      <c r="CU57" s="319">
        <f t="shared" si="46"/>
        <v>5003.935107878543</v>
      </c>
      <c r="CV57" s="333">
        <f t="shared" si="171"/>
        <v>1191.4131209234627</v>
      </c>
      <c r="CW57" s="319">
        <f t="shared" si="47"/>
        <v>2220.0175224854593</v>
      </c>
      <c r="CX57" s="319">
        <v>0</v>
      </c>
      <c r="CY57" s="467">
        <f t="shared" si="48"/>
        <v>1551939.8506485696</v>
      </c>
      <c r="CZ57" s="323">
        <f t="shared" si="49"/>
        <v>3.6161503964825075</v>
      </c>
      <c r="DA57" s="319">
        <f t="shared" si="50"/>
        <v>3.1499531383806927</v>
      </c>
      <c r="DB57" s="319">
        <f t="shared" si="51"/>
        <v>11.390704290256661</v>
      </c>
      <c r="DC57" s="308">
        <f t="shared" si="52"/>
        <v>6781.1817856458565</v>
      </c>
      <c r="DD57" s="308">
        <f t="shared" si="53"/>
        <v>81.951231355848734</v>
      </c>
      <c r="DE57" s="319">
        <f t="shared" si="54"/>
        <v>5342.9941971608368</v>
      </c>
      <c r="DF57" s="333">
        <f t="shared" si="172"/>
        <v>1272.1414755144849</v>
      </c>
      <c r="DG57" s="319">
        <f t="shared" si="55"/>
        <v>1897.9113876672814</v>
      </c>
      <c r="DH57" s="319">
        <v>0</v>
      </c>
      <c r="DI57" s="467">
        <f t="shared" si="173"/>
        <v>1558939.8506485696</v>
      </c>
      <c r="DJ57" s="323">
        <f t="shared" si="56"/>
        <v>3.0914769579466945</v>
      </c>
      <c r="DK57" s="319">
        <f t="shared" si="174"/>
        <v>2.9661666149173462</v>
      </c>
      <c r="DL57" s="319">
        <f t="shared" si="57"/>
        <v>9.169835743447722</v>
      </c>
      <c r="DM57" s="308">
        <f t="shared" si="58"/>
        <v>6781.1817856458565</v>
      </c>
      <c r="DN57" s="308">
        <f t="shared" si="59"/>
        <v>81.951231355848734</v>
      </c>
      <c r="DO57" s="319">
        <f t="shared" si="60"/>
        <v>5003.935107878543</v>
      </c>
      <c r="DP57" s="333">
        <f t="shared" si="175"/>
        <v>1191.4131209234627</v>
      </c>
      <c r="DQ57" s="319">
        <f t="shared" si="61"/>
        <v>2220.0175224854593</v>
      </c>
      <c r="DR57" s="319">
        <v>0</v>
      </c>
      <c r="DS57" s="435">
        <f t="shared" si="62"/>
        <v>1546939.8506485696</v>
      </c>
      <c r="DT57" s="324">
        <f t="shared" si="63"/>
        <v>6.3958178124029335</v>
      </c>
      <c r="DU57" s="319">
        <f t="shared" si="64"/>
        <v>1.7428129039721707</v>
      </c>
      <c r="DV57" s="319">
        <f t="shared" si="65"/>
        <v>11.146713814910893</v>
      </c>
      <c r="DW57" s="308">
        <f t="shared" si="66"/>
        <v>6781.1817856458565</v>
      </c>
      <c r="DX57" s="308">
        <f t="shared" si="67"/>
        <v>81.951231355848734</v>
      </c>
      <c r="DY57" s="319">
        <f t="shared" si="68"/>
        <v>6021.1123757254218</v>
      </c>
      <c r="DZ57" s="319">
        <f t="shared" si="176"/>
        <v>3487</v>
      </c>
      <c r="EA57" s="319">
        <f t="shared" si="177"/>
        <v>4982</v>
      </c>
      <c r="EB57" s="333">
        <f t="shared" si="178"/>
        <v>1433.598184696529</v>
      </c>
      <c r="EC57" s="319">
        <f t="shared" si="69"/>
        <v>1073.0657467591623</v>
      </c>
      <c r="ED57" s="319">
        <v>0</v>
      </c>
      <c r="EE57" s="435">
        <f t="shared" si="187"/>
        <v>3290905.8126281202</v>
      </c>
      <c r="EF57" s="325">
        <f t="shared" si="70"/>
        <v>1.2394977796705735</v>
      </c>
      <c r="EG57" s="256">
        <f t="shared" si="71"/>
        <v>1.7342002345171146</v>
      </c>
      <c r="EH57" s="319">
        <f t="shared" si="72"/>
        <v>2.1495373401881515</v>
      </c>
      <c r="EI57" s="474">
        <f t="shared" si="73"/>
        <v>1695.2954464114641</v>
      </c>
      <c r="EJ57" s="474">
        <f t="shared" si="74"/>
        <v>1050</v>
      </c>
      <c r="EK57" s="474">
        <f t="shared" si="75"/>
        <v>4200</v>
      </c>
      <c r="EL57" s="474">
        <f t="shared" si="76"/>
        <v>1622.9038276532528</v>
      </c>
      <c r="EM57" s="474">
        <f t="shared" si="205"/>
        <v>451.14093872148226</v>
      </c>
      <c r="EN57" s="474">
        <f t="shared" si="206"/>
        <v>5085.8863392343919</v>
      </c>
      <c r="EO57" s="435">
        <f t="shared" si="79"/>
        <v>733174.61242452043</v>
      </c>
      <c r="EP57" s="326">
        <f t="shared" si="80"/>
        <v>1.2394977796705735</v>
      </c>
      <c r="EQ57" s="256">
        <f t="shared" si="207"/>
        <v>0.83704515128939949</v>
      </c>
      <c r="ER57" s="256">
        <f t="shared" si="82"/>
        <v>1.03751560650723</v>
      </c>
      <c r="ES57" s="474">
        <f t="shared" si="83"/>
        <v>6781.1817856458565</v>
      </c>
      <c r="ET57" s="474">
        <f t="shared" si="84"/>
        <v>1050</v>
      </c>
      <c r="EU57" s="474">
        <f t="shared" si="85"/>
        <v>4200</v>
      </c>
      <c r="EV57" s="474">
        <f t="shared" si="86"/>
        <v>1622.9038276532528</v>
      </c>
      <c r="EW57" s="474">
        <f t="shared" si="208"/>
        <v>451.14093872148226</v>
      </c>
      <c r="EX57" s="474">
        <f t="shared" si="209"/>
        <v>5085.8863392343919</v>
      </c>
      <c r="EY57" s="573">
        <f t="shared" si="179"/>
        <v>1519000</v>
      </c>
      <c r="EZ57" s="590"/>
      <c r="FA57" s="590"/>
      <c r="FB57" s="590"/>
      <c r="FC57" s="590"/>
      <c r="FD57" s="590"/>
      <c r="FE57" s="590"/>
      <c r="FF57" s="590"/>
      <c r="FG57" s="590"/>
      <c r="FH57" s="590"/>
      <c r="FI57" s="578"/>
      <c r="FJ57" s="327">
        <f t="shared" si="98"/>
        <v>1.1050687182033496</v>
      </c>
      <c r="FK57" s="256">
        <f t="shared" si="210"/>
        <v>0.3524369877611172</v>
      </c>
      <c r="FL57" s="256">
        <f t="shared" si="100"/>
        <v>0.38946709031262738</v>
      </c>
      <c r="FM57" s="485">
        <f t="shared" si="211"/>
        <v>610.30636070812704</v>
      </c>
      <c r="FN57" s="485">
        <f t="shared" si="102"/>
        <v>904</v>
      </c>
      <c r="FO57" s="485">
        <f t="shared" si="103"/>
        <v>4200</v>
      </c>
      <c r="FP57" s="485">
        <f t="shared" si="104"/>
        <v>2672.9038276532528</v>
      </c>
      <c r="FQ57" s="485">
        <f t="shared" si="181"/>
        <v>129200</v>
      </c>
      <c r="FR57" s="485">
        <f t="shared" si="212"/>
        <v>39.523204332778782</v>
      </c>
      <c r="FS57" s="485">
        <f t="shared" si="213"/>
        <v>6171.0706745347461</v>
      </c>
      <c r="FT57" s="486">
        <f t="shared" si="214"/>
        <v>1292</v>
      </c>
      <c r="FU57" s="435">
        <f t="shared" si="108"/>
        <v>1696487.6124245203</v>
      </c>
      <c r="FV57" s="327">
        <f t="shared" si="109"/>
        <v>1.8030994708199648</v>
      </c>
      <c r="FW57" s="256">
        <f t="shared" si="215"/>
        <v>1.2760725503307284</v>
      </c>
      <c r="FX57" s="256">
        <f t="shared" si="111"/>
        <v>2.3008857402292193</v>
      </c>
      <c r="FY57" s="485">
        <f t="shared" si="216"/>
        <v>3017.6258946124062</v>
      </c>
      <c r="FZ57" s="485">
        <f t="shared" si="113"/>
        <v>1847</v>
      </c>
      <c r="GA57" s="485">
        <f t="shared" si="114"/>
        <v>4200</v>
      </c>
      <c r="GB57" s="485">
        <f t="shared" si="115"/>
        <v>2672.9038276532528</v>
      </c>
      <c r="GC57" s="485">
        <f t="shared" si="116"/>
        <v>64600</v>
      </c>
      <c r="GD57" s="485">
        <f t="shared" si="217"/>
        <v>42.741613940402203</v>
      </c>
      <c r="GE57" s="485">
        <f t="shared" si="218"/>
        <v>3763.5558910334503</v>
      </c>
      <c r="GF57" s="486">
        <f t="shared" si="219"/>
        <v>1993</v>
      </c>
      <c r="GG57" s="494">
        <f t="shared" si="220"/>
        <v>646</v>
      </c>
      <c r="GH57" s="494">
        <f t="shared" si="121"/>
        <v>2639</v>
      </c>
      <c r="GI57" s="435">
        <f t="shared" si="122"/>
        <v>2352688.6124245203</v>
      </c>
      <c r="GJ57" s="328">
        <f t="shared" si="221"/>
        <v>1.0080244052820551</v>
      </c>
      <c r="GK57" s="319">
        <f t="shared" si="182"/>
        <v>2.0247433400140937</v>
      </c>
      <c r="GL57" s="256">
        <f t="shared" si="124"/>
        <v>2.0409907011665087</v>
      </c>
      <c r="GM57" s="319">
        <f t="shared" si="125"/>
        <v>6781.1817856458565</v>
      </c>
      <c r="GN57" s="319">
        <f t="shared" si="126"/>
        <v>4200</v>
      </c>
      <c r="GO57" s="319">
        <f t="shared" si="127"/>
        <v>2672.9038276532528</v>
      </c>
      <c r="GP57" s="319">
        <f t="shared" si="222"/>
        <v>6781.1817856458565</v>
      </c>
      <c r="GQ57" s="319">
        <f t="shared" si="223"/>
        <v>27.317077118616243</v>
      </c>
      <c r="GR57" s="435">
        <f t="shared" si="129"/>
        <v>3335664.6124245203</v>
      </c>
      <c r="GS57" s="328">
        <f t="shared" si="130"/>
        <v>1.0080244052820551</v>
      </c>
      <c r="GT57" s="319">
        <f t="shared" si="184"/>
        <v>3.8423032644919948</v>
      </c>
      <c r="GU57" s="256">
        <f t="shared" si="131"/>
        <v>3.8731354631028418</v>
      </c>
      <c r="GV57" s="319">
        <f t="shared" si="132"/>
        <v>6781.1817856458565</v>
      </c>
      <c r="GW57" s="319">
        <f t="shared" si="133"/>
        <v>4200</v>
      </c>
      <c r="GX57" s="319">
        <f t="shared" si="134"/>
        <v>2672.9038276532528</v>
      </c>
      <c r="GY57" s="319">
        <f t="shared" si="224"/>
        <v>6781.1817856458565</v>
      </c>
      <c r="GZ57" s="319">
        <f t="shared" si="225"/>
        <v>27.317077118616243</v>
      </c>
      <c r="HA57" s="435">
        <f t="shared" si="137"/>
        <v>1757764.6124245203</v>
      </c>
      <c r="HB57" s="328">
        <f t="shared" si="138"/>
        <v>1.0080244052820551</v>
      </c>
      <c r="HC57" s="319">
        <f t="shared" si="185"/>
        <v>0.23944102561070593</v>
      </c>
      <c r="HD57" s="256">
        <f t="shared" si="139"/>
        <v>0.24136239744135715</v>
      </c>
      <c r="HE57" s="319">
        <f t="shared" si="140"/>
        <v>6781.1817856458565</v>
      </c>
      <c r="HF57" s="319">
        <f t="shared" si="141"/>
        <v>4200</v>
      </c>
      <c r="HG57" s="319">
        <f t="shared" si="142"/>
        <v>2672.9038276532528</v>
      </c>
      <c r="HH57" s="319">
        <f t="shared" si="226"/>
        <v>6781.1817856458565</v>
      </c>
      <c r="HI57" s="319">
        <f t="shared" si="200"/>
        <v>27.317077118616243</v>
      </c>
      <c r="HJ57" s="435">
        <f t="shared" si="145"/>
        <v>28206798.276532527</v>
      </c>
      <c r="HK57" s="328">
        <f t="shared" si="227"/>
        <v>1.0080244052820551</v>
      </c>
      <c r="HL57" s="319">
        <f t="shared" si="186"/>
        <v>1.8865543878567712</v>
      </c>
      <c r="HM57" s="256">
        <f t="shared" si="147"/>
        <v>1.9016928648515732</v>
      </c>
      <c r="HN57" s="319">
        <f t="shared" si="148"/>
        <v>6781.1817856458565</v>
      </c>
      <c r="HO57" s="319">
        <f t="shared" si="149"/>
        <v>4200</v>
      </c>
      <c r="HP57" s="319">
        <f t="shared" si="150"/>
        <v>2672.9038276532528</v>
      </c>
      <c r="HQ57" s="319">
        <f t="shared" si="228"/>
        <v>6781.1817856458565</v>
      </c>
      <c r="HR57" s="319">
        <f t="shared" si="201"/>
        <v>27.317077118616243</v>
      </c>
      <c r="HS57" s="467">
        <f t="shared" si="153"/>
        <v>3580000</v>
      </c>
    </row>
    <row r="58" spans="1:227" s="72" customFormat="1" hidden="1" outlineLevel="1" x14ac:dyDescent="0.3">
      <c r="B58" s="40" t="s">
        <v>291</v>
      </c>
      <c r="C58" s="40" t="s">
        <v>264</v>
      </c>
      <c r="D58" s="117">
        <v>909</v>
      </c>
      <c r="E58" s="123">
        <v>22.750140608330867</v>
      </c>
      <c r="F58" s="125">
        <f t="shared" si="0"/>
        <v>181.81059243905216</v>
      </c>
      <c r="G58" s="125">
        <f t="shared" si="1"/>
        <v>1.1192781257014657</v>
      </c>
      <c r="H58" s="168">
        <f t="shared" ref="H58" si="233">ROUND($I58+$I58*0.55,1)</f>
        <v>118.4</v>
      </c>
      <c r="I58" s="121">
        <f t="shared" si="232"/>
        <v>76.355999999999995</v>
      </c>
      <c r="J58" s="373">
        <f t="shared" si="155"/>
        <v>36.506135867627712</v>
      </c>
      <c r="K58" s="114">
        <v>0.09</v>
      </c>
      <c r="L58" s="168">
        <f t="shared" si="156"/>
        <v>1535.5624361406433</v>
      </c>
      <c r="M58" s="373">
        <f t="shared" si="157"/>
        <v>30.66</v>
      </c>
      <c r="N58" s="373">
        <f t="shared" si="158"/>
        <v>138.20061925265787</v>
      </c>
      <c r="O58" s="121">
        <v>58.634717675177612</v>
      </c>
      <c r="P58" s="116">
        <v>7.0000000000000001E-3</v>
      </c>
      <c r="Q58" s="395">
        <f t="shared" si="3"/>
        <v>0.9938437133354775</v>
      </c>
      <c r="S58" s="189">
        <f t="shared" si="4"/>
        <v>1.0040957861650988</v>
      </c>
      <c r="T58" s="168">
        <f t="shared" si="5"/>
        <v>0.37309270856715521</v>
      </c>
      <c r="U58" s="382">
        <f t="shared" si="6"/>
        <v>181.81059243905216</v>
      </c>
      <c r="V58" s="427">
        <f t="shared" si="159"/>
        <v>24260.981738820432</v>
      </c>
      <c r="W58" s="132"/>
      <c r="X58" s="255"/>
      <c r="Y58" s="255"/>
      <c r="Z58" s="255"/>
      <c r="AA58" s="111"/>
      <c r="AB58" s="111"/>
      <c r="AC58" s="111"/>
      <c r="AD58" s="111"/>
      <c r="AE58" s="111"/>
      <c r="AF58" s="111"/>
      <c r="AG58" s="111"/>
      <c r="AH58" s="460"/>
      <c r="AI58" s="188">
        <f t="shared" si="7"/>
        <v>2.9275973190287998</v>
      </c>
      <c r="AJ58" s="256">
        <f t="shared" si="160"/>
        <v>0.71796450990422278</v>
      </c>
      <c r="AK58" s="256">
        <f t="shared" si="8"/>
        <v>2.1019109743534288</v>
      </c>
      <c r="AL58" s="170">
        <f t="shared" si="9"/>
        <v>177.41971390543918</v>
      </c>
      <c r="AM58" s="170">
        <f t="shared" si="10"/>
        <v>1.1192781257014657</v>
      </c>
      <c r="AN58" s="170">
        <f t="shared" si="11"/>
        <v>131.94550730337792</v>
      </c>
      <c r="AO58" s="170">
        <f t="shared" si="161"/>
        <v>68</v>
      </c>
      <c r="AP58" s="170">
        <f t="shared" si="162"/>
        <v>97</v>
      </c>
      <c r="AQ58" s="170">
        <f t="shared" si="12"/>
        <v>0</v>
      </c>
      <c r="AR58" s="256">
        <f t="shared" si="197"/>
        <v>58.093763522774317</v>
      </c>
      <c r="AS58" s="256">
        <f t="shared" si="14"/>
        <v>4.3908785336129768</v>
      </c>
      <c r="AT58" s="428">
        <f t="shared" si="203"/>
        <v>166720</v>
      </c>
      <c r="AU58" s="112"/>
      <c r="AV58" s="256"/>
      <c r="AW58" s="256"/>
      <c r="AX58" s="120"/>
      <c r="AY58" s="120"/>
      <c r="AZ58" s="120"/>
      <c r="BA58" s="120"/>
      <c r="BB58" s="256"/>
      <c r="BC58" s="256"/>
      <c r="BD58" s="256"/>
      <c r="BE58" s="257"/>
      <c r="BF58" s="146">
        <f t="shared" si="16"/>
        <v>1.013792390674406</v>
      </c>
      <c r="BG58" s="256">
        <f t="shared" si="17"/>
        <v>7.8379663592191465E-2</v>
      </c>
      <c r="BH58" s="256">
        <f t="shared" si="18"/>
        <v>7.9460706533383482E-2</v>
      </c>
      <c r="BI58" s="120">
        <f t="shared" si="19"/>
        <v>1.8607998839786868</v>
      </c>
      <c r="BJ58" s="120">
        <f t="shared" si="20"/>
        <v>1.1192781257014657</v>
      </c>
      <c r="BK58" s="256">
        <v>0</v>
      </c>
      <c r="BL58" s="170">
        <f t="shared" si="21"/>
        <v>1.2118034670446021</v>
      </c>
      <c r="BM58" s="170">
        <f t="shared" si="163"/>
        <v>117.1881965329554</v>
      </c>
      <c r="BN58" s="170">
        <f t="shared" si="22"/>
        <v>0</v>
      </c>
      <c r="BO58" s="170">
        <f t="shared" si="198"/>
        <v>0.49136309718294346</v>
      </c>
      <c r="BP58" s="170">
        <f t="shared" si="204"/>
        <v>179.94979255507346</v>
      </c>
      <c r="BQ58" s="390">
        <f t="shared" si="25"/>
        <v>10636.196820198416</v>
      </c>
      <c r="BR58" s="428">
        <f t="shared" si="164"/>
        <v>22231.908322919884</v>
      </c>
      <c r="BS58" s="146">
        <f t="shared" si="26"/>
        <v>3.5942055580785355</v>
      </c>
      <c r="BT58" s="256">
        <f t="shared" si="27"/>
        <v>0.99674459793463555</v>
      </c>
      <c r="BU58" s="256">
        <f t="shared" si="28"/>
        <v>3.5825049738814223</v>
      </c>
      <c r="BV58" s="170">
        <f t="shared" si="29"/>
        <v>181.81059243905216</v>
      </c>
      <c r="BW58" s="170">
        <f t="shared" si="30"/>
        <v>1.1192781257014657</v>
      </c>
      <c r="BX58" s="170">
        <f t="shared" si="31"/>
        <v>144.32919582554027</v>
      </c>
      <c r="BY58" s="170">
        <f t="shared" si="165"/>
        <v>1218.9965863643604</v>
      </c>
      <c r="BZ58" s="256">
        <f t="shared" si="32"/>
        <v>50.895773101677591</v>
      </c>
      <c r="CA58" s="256">
        <v>0</v>
      </c>
      <c r="CB58" s="466">
        <f t="shared" si="33"/>
        <v>131716.70287251589</v>
      </c>
      <c r="CC58" s="146">
        <f t="shared" si="34"/>
        <v>1.0137645121433356</v>
      </c>
      <c r="CD58" s="256">
        <f t="shared" si="35"/>
        <v>0.14142620343664611</v>
      </c>
      <c r="CE58" s="256">
        <f t="shared" si="166"/>
        <v>0.14337286613123568</v>
      </c>
      <c r="CF58" s="120">
        <f t="shared" si="36"/>
        <v>1.984853209577266</v>
      </c>
      <c r="CG58" s="120">
        <f t="shared" si="37"/>
        <v>1.1192781257014657</v>
      </c>
      <c r="CH58" s="256">
        <v>0</v>
      </c>
      <c r="CI58" s="170">
        <f t="shared" si="167"/>
        <v>1.2925903648475754</v>
      </c>
      <c r="CJ58" s="170">
        <f t="shared" si="168"/>
        <v>117.10740963515244</v>
      </c>
      <c r="CK58" s="170">
        <f t="shared" si="38"/>
        <v>0</v>
      </c>
      <c r="CL58" s="256">
        <f t="shared" si="199"/>
        <v>0.62037855580546575</v>
      </c>
      <c r="CM58" s="256">
        <f t="shared" si="40"/>
        <v>179.82573922947489</v>
      </c>
      <c r="CN58" s="390">
        <f t="shared" si="169"/>
        <v>678.60994154497712</v>
      </c>
      <c r="CO58" s="428">
        <f t="shared" si="170"/>
        <v>12286.035544447876</v>
      </c>
      <c r="CP58" s="146">
        <f t="shared" si="41"/>
        <v>3.0728105578354832</v>
      </c>
      <c r="CQ58" s="256">
        <f t="shared" si="42"/>
        <v>1.1493225109438316</v>
      </c>
      <c r="CR58" s="256">
        <f t="shared" si="43"/>
        <v>3.5316503459861934</v>
      </c>
      <c r="CS58" s="120">
        <f t="shared" si="44"/>
        <v>181.81059243905216</v>
      </c>
      <c r="CT58" s="120">
        <f t="shared" si="45"/>
        <v>1.1192781257014657</v>
      </c>
      <c r="CU58" s="256">
        <f t="shared" si="46"/>
        <v>135.23866620358766</v>
      </c>
      <c r="CV58" s="170">
        <f t="shared" si="171"/>
        <v>1142.2184645573282</v>
      </c>
      <c r="CW58" s="256">
        <f t="shared" si="47"/>
        <v>59.531776242532558</v>
      </c>
      <c r="CX58" s="256">
        <v>0</v>
      </c>
      <c r="CY58" s="466">
        <f t="shared" si="48"/>
        <v>106716.70287251587</v>
      </c>
      <c r="CZ58" s="146">
        <f t="shared" si="49"/>
        <v>3.5942055580785355</v>
      </c>
      <c r="DA58" s="256">
        <f t="shared" si="50"/>
        <v>1.1545173991996969</v>
      </c>
      <c r="DB58" s="256">
        <f t="shared" si="51"/>
        <v>4.149572853101926</v>
      </c>
      <c r="DC58" s="120">
        <f t="shared" si="52"/>
        <v>181.81059243905216</v>
      </c>
      <c r="DD58" s="120">
        <f t="shared" si="53"/>
        <v>1.1192781257014657</v>
      </c>
      <c r="DE58" s="256">
        <f t="shared" si="54"/>
        <v>144.32919582554027</v>
      </c>
      <c r="DF58" s="170">
        <f t="shared" si="172"/>
        <v>1218.9965863643604</v>
      </c>
      <c r="DG58" s="256">
        <f t="shared" si="55"/>
        <v>50.895773101677591</v>
      </c>
      <c r="DH58" s="256">
        <v>0</v>
      </c>
      <c r="DI58" s="466">
        <f t="shared" si="173"/>
        <v>113716.70287251587</v>
      </c>
      <c r="DJ58" s="146">
        <f t="shared" si="56"/>
        <v>3.0728105578354832</v>
      </c>
      <c r="DK58" s="256">
        <f t="shared" si="174"/>
        <v>1.2058187636971434</v>
      </c>
      <c r="DL58" s="256">
        <f t="shared" si="57"/>
        <v>3.7052526279247116</v>
      </c>
      <c r="DM58" s="120">
        <f t="shared" si="58"/>
        <v>181.81059243905216</v>
      </c>
      <c r="DN58" s="120">
        <f t="shared" si="59"/>
        <v>1.1192781257014657</v>
      </c>
      <c r="DO58" s="256">
        <f t="shared" si="60"/>
        <v>135.23866620358766</v>
      </c>
      <c r="DP58" s="170">
        <f t="shared" si="175"/>
        <v>1142.2184645573282</v>
      </c>
      <c r="DQ58" s="256">
        <f t="shared" si="61"/>
        <v>59.531776242532558</v>
      </c>
      <c r="DR58" s="256">
        <v>0</v>
      </c>
      <c r="DS58" s="427">
        <f t="shared" si="62"/>
        <v>101716.70287251587</v>
      </c>
      <c r="DT58" s="176">
        <f t="shared" si="63"/>
        <v>6.3631191326284995</v>
      </c>
      <c r="DU58" s="256">
        <f t="shared" si="64"/>
        <v>0.81412320233082469</v>
      </c>
      <c r="DV58" s="256">
        <f t="shared" si="65"/>
        <v>5.1803629250680538</v>
      </c>
      <c r="DW58" s="120">
        <f t="shared" si="66"/>
        <v>181.81059243905216</v>
      </c>
      <c r="DX58" s="120">
        <f t="shared" si="67"/>
        <v>1.1192781257014657</v>
      </c>
      <c r="DY58" s="256">
        <f t="shared" si="68"/>
        <v>162.51025506944546</v>
      </c>
      <c r="DZ58" s="256">
        <f t="shared" si="176"/>
        <v>94</v>
      </c>
      <c r="EA58" s="256">
        <f t="shared" si="177"/>
        <v>134</v>
      </c>
      <c r="EB58" s="170">
        <f t="shared" si="178"/>
        <v>1372.5528299784244</v>
      </c>
      <c r="EC58" s="256">
        <f t="shared" si="69"/>
        <v>28.748459167884274</v>
      </c>
      <c r="ED58" s="256">
        <v>0</v>
      </c>
      <c r="EE58" s="427">
        <f t="shared" si="187"/>
        <v>188466.83836113734</v>
      </c>
      <c r="EF58" s="275">
        <f t="shared" si="70"/>
        <v>1.2352264418142198</v>
      </c>
      <c r="EG58" s="256">
        <f t="shared" si="71"/>
        <v>1.1089263957784821</v>
      </c>
      <c r="EH58" s="256">
        <f t="shared" si="72"/>
        <v>1.3697752060913218</v>
      </c>
      <c r="EI58" s="473">
        <f t="shared" si="73"/>
        <v>45.452648109763039</v>
      </c>
      <c r="EJ58" s="473">
        <f t="shared" si="74"/>
        <v>29.6</v>
      </c>
      <c r="EK58" s="473">
        <f t="shared" si="75"/>
        <v>118.4</v>
      </c>
      <c r="EL58" s="473">
        <f t="shared" si="76"/>
        <v>6.9061358676277109</v>
      </c>
      <c r="EM58" s="473">
        <f t="shared" si="205"/>
        <v>11.736254736007915</v>
      </c>
      <c r="EN58" s="473">
        <f t="shared" si="206"/>
        <v>136.35794432928913</v>
      </c>
      <c r="EO58" s="427">
        <f t="shared" si="79"/>
        <v>30740.981738820432</v>
      </c>
      <c r="EP58" s="261">
        <f t="shared" si="80"/>
        <v>1.2352264418142198</v>
      </c>
      <c r="EQ58" s="256">
        <f t="shared" si="207"/>
        <v>0.79608651643236128</v>
      </c>
      <c r="ER58" s="256">
        <f t="shared" si="82"/>
        <v>0.98334711506902306</v>
      </c>
      <c r="ES58" s="473">
        <f t="shared" si="83"/>
        <v>181.81059243905216</v>
      </c>
      <c r="ET58" s="473">
        <f t="shared" si="84"/>
        <v>29.6</v>
      </c>
      <c r="EU58" s="473">
        <f t="shared" si="85"/>
        <v>118.4</v>
      </c>
      <c r="EV58" s="473">
        <f t="shared" si="86"/>
        <v>6.9061358676277109</v>
      </c>
      <c r="EW58" s="473">
        <f t="shared" si="208"/>
        <v>11.736254736007915</v>
      </c>
      <c r="EX58" s="473">
        <f t="shared" si="209"/>
        <v>136.35794432928913</v>
      </c>
      <c r="EY58" s="572">
        <f t="shared" si="179"/>
        <v>42821.333333333328</v>
      </c>
      <c r="EZ58" s="589"/>
      <c r="FA58" s="589"/>
      <c r="FB58" s="589"/>
      <c r="FC58" s="589"/>
      <c r="FD58" s="589"/>
      <c r="FE58" s="589"/>
      <c r="FF58" s="589"/>
      <c r="FG58" s="589"/>
      <c r="FH58" s="589"/>
      <c r="FI58" s="577"/>
      <c r="FJ58" s="276">
        <f t="shared" si="98"/>
        <v>1.1020989326350301</v>
      </c>
      <c r="FK58" s="256">
        <f t="shared" si="210"/>
        <v>0.29884200934487642</v>
      </c>
      <c r="FL58" s="256">
        <f t="shared" si="100"/>
        <v>0.329353459525496</v>
      </c>
      <c r="FM58" s="483">
        <f t="shared" si="211"/>
        <v>16.362953319514695</v>
      </c>
      <c r="FN58" s="483">
        <f t="shared" si="102"/>
        <v>25</v>
      </c>
      <c r="FO58" s="483">
        <f t="shared" si="103"/>
        <v>118.4</v>
      </c>
      <c r="FP58" s="483">
        <f t="shared" si="104"/>
        <v>36.506135867627712</v>
      </c>
      <c r="FQ58" s="483">
        <f t="shared" si="181"/>
        <v>3500</v>
      </c>
      <c r="FR58" s="483">
        <f t="shared" si="212"/>
        <v>0.70035177495744905</v>
      </c>
      <c r="FS58" s="483">
        <f t="shared" si="213"/>
        <v>165.28281466127436</v>
      </c>
      <c r="FT58" s="484">
        <f t="shared" si="214"/>
        <v>35</v>
      </c>
      <c r="FU58" s="427">
        <f t="shared" si="108"/>
        <v>54210.981738820432</v>
      </c>
      <c r="FV58" s="276">
        <f t="shared" si="109"/>
        <v>1.794841556660143</v>
      </c>
      <c r="FW58" s="256">
        <f t="shared" si="215"/>
        <v>1.1356923069367137</v>
      </c>
      <c r="FX58" s="256">
        <f t="shared" si="111"/>
        <v>2.0383877480692401</v>
      </c>
      <c r="FY58" s="483">
        <f t="shared" si="216"/>
        <v>80.90571363537822</v>
      </c>
      <c r="FZ58" s="483">
        <f t="shared" si="113"/>
        <v>49</v>
      </c>
      <c r="GA58" s="483">
        <f t="shared" si="114"/>
        <v>118.4</v>
      </c>
      <c r="GB58" s="483">
        <f t="shared" si="115"/>
        <v>36.506135867627712</v>
      </c>
      <c r="GC58" s="483">
        <f t="shared" si="116"/>
        <v>1700</v>
      </c>
      <c r="GD58" s="483">
        <f t="shared" si="217"/>
        <v>1.0149089825812219</v>
      </c>
      <c r="GE58" s="483">
        <f t="shared" si="218"/>
        <v>100.90487880367394</v>
      </c>
      <c r="GF58" s="484">
        <f t="shared" si="219"/>
        <v>53</v>
      </c>
      <c r="GG58" s="493">
        <f t="shared" si="220"/>
        <v>17</v>
      </c>
      <c r="GH58" s="493">
        <f t="shared" si="121"/>
        <v>70</v>
      </c>
      <c r="GI58" s="427">
        <f t="shared" si="122"/>
        <v>70673.981738820439</v>
      </c>
      <c r="GJ58" s="185">
        <f t="shared" si="221"/>
        <v>1.0040957861650988</v>
      </c>
      <c r="GK58" s="256">
        <f t="shared" si="182"/>
        <v>1.8601918625729992</v>
      </c>
      <c r="GL58" s="256">
        <f t="shared" si="124"/>
        <v>1.867810810668155</v>
      </c>
      <c r="GM58" s="256">
        <f t="shared" si="125"/>
        <v>181.81059243905216</v>
      </c>
      <c r="GN58" s="256">
        <f t="shared" si="126"/>
        <v>118.4</v>
      </c>
      <c r="GO58" s="256">
        <f t="shared" si="127"/>
        <v>36.506135867627712</v>
      </c>
      <c r="GP58" s="256">
        <f t="shared" si="222"/>
        <v>181.81059243905216</v>
      </c>
      <c r="GQ58" s="256">
        <f t="shared" si="223"/>
        <v>0.37309270856715521</v>
      </c>
      <c r="GR58" s="427">
        <f t="shared" si="129"/>
        <v>97536.981738820439</v>
      </c>
      <c r="GS58" s="185">
        <f t="shared" si="130"/>
        <v>1.0040957861650988</v>
      </c>
      <c r="GT58" s="256">
        <f t="shared" si="184"/>
        <v>1.9071666308324973</v>
      </c>
      <c r="GU58" s="256">
        <f t="shared" si="131"/>
        <v>1.9149779775335991</v>
      </c>
      <c r="GV58" s="256">
        <f t="shared" si="132"/>
        <v>181.81059243905216</v>
      </c>
      <c r="GW58" s="256">
        <f t="shared" si="133"/>
        <v>118.4</v>
      </c>
      <c r="GX58" s="256">
        <f t="shared" si="134"/>
        <v>36.506135867627712</v>
      </c>
      <c r="GY58" s="256">
        <f t="shared" si="224"/>
        <v>181.81059243905216</v>
      </c>
      <c r="GZ58" s="256">
        <f t="shared" si="225"/>
        <v>0.37309270856715521</v>
      </c>
      <c r="HA58" s="427">
        <f t="shared" si="137"/>
        <v>95134.581738820445</v>
      </c>
      <c r="HB58" s="185">
        <f t="shared" si="138"/>
        <v>1.0040957861650988</v>
      </c>
      <c r="HC58" s="256">
        <f t="shared" si="185"/>
        <v>0.3599546451830033</v>
      </c>
      <c r="HD58" s="256">
        <f t="shared" si="139"/>
        <v>0.36142894243880686</v>
      </c>
      <c r="HE58" s="256">
        <f t="shared" si="140"/>
        <v>181.81059243905216</v>
      </c>
      <c r="HF58" s="256">
        <f t="shared" si="141"/>
        <v>118.4</v>
      </c>
      <c r="HG58" s="256">
        <f t="shared" si="142"/>
        <v>36.506135867627712</v>
      </c>
      <c r="HH58" s="256">
        <f t="shared" si="226"/>
        <v>181.81059243905216</v>
      </c>
      <c r="HI58" s="256">
        <f t="shared" si="200"/>
        <v>0.37309270856715521</v>
      </c>
      <c r="HJ58" s="427">
        <f t="shared" si="145"/>
        <v>504056.55867627711</v>
      </c>
      <c r="HK58" s="185">
        <f t="shared" si="227"/>
        <v>1.0040957861650988</v>
      </c>
      <c r="HL58" s="256">
        <f t="shared" si="186"/>
        <v>1.6398906338619397</v>
      </c>
      <c r="HM58" s="256">
        <f t="shared" si="147"/>
        <v>1.6466072752323864</v>
      </c>
      <c r="HN58" s="256">
        <f t="shared" si="148"/>
        <v>181.81059243905216</v>
      </c>
      <c r="HO58" s="256">
        <f t="shared" si="149"/>
        <v>118.4</v>
      </c>
      <c r="HP58" s="256">
        <f t="shared" si="150"/>
        <v>36.506135867627712</v>
      </c>
      <c r="HQ58" s="256">
        <f t="shared" si="228"/>
        <v>181.81059243905216</v>
      </c>
      <c r="HR58" s="256">
        <f t="shared" si="201"/>
        <v>0.37309270856715521</v>
      </c>
      <c r="HS58" s="466">
        <f t="shared" si="153"/>
        <v>110640</v>
      </c>
    </row>
    <row r="59" spans="1:227" s="72" customFormat="1" hidden="1" outlineLevel="1" x14ac:dyDescent="0.3">
      <c r="B59" s="40" t="s">
        <v>291</v>
      </c>
      <c r="C59" s="40" t="s">
        <v>265</v>
      </c>
      <c r="D59" s="117">
        <v>909</v>
      </c>
      <c r="E59" s="123">
        <v>19.182265364801403</v>
      </c>
      <c r="F59" s="125">
        <f t="shared" si="0"/>
        <v>153.29747144598099</v>
      </c>
      <c r="G59" s="125">
        <f t="shared" si="1"/>
        <v>1.2209541633044625</v>
      </c>
      <c r="H59" s="168">
        <f t="shared" ref="H59" si="234">ROUND($I59+$I59*0.35,1)</f>
        <v>103.1</v>
      </c>
      <c r="I59" s="121">
        <f t="shared" si="232"/>
        <v>76.355999999999995</v>
      </c>
      <c r="J59" s="373">
        <f t="shared" si="155"/>
        <v>39.822379755527152</v>
      </c>
      <c r="K59" s="114">
        <v>0.09</v>
      </c>
      <c r="L59" s="168">
        <f t="shared" si="156"/>
        <v>1486.8813913286228</v>
      </c>
      <c r="M59" s="373">
        <f t="shared" si="157"/>
        <v>30.66</v>
      </c>
      <c r="N59" s="373">
        <f t="shared" si="158"/>
        <v>133.81932521957603</v>
      </c>
      <c r="O59" s="121">
        <v>63.961138001176728</v>
      </c>
      <c r="P59" s="116">
        <v>7.0000000000000001E-3</v>
      </c>
      <c r="Q59" s="395">
        <f t="shared" si="3"/>
        <v>0.99203539267942387</v>
      </c>
      <c r="S59" s="189">
        <f t="shared" si="4"/>
        <v>1.0052956788794605</v>
      </c>
      <c r="T59" s="168">
        <f t="shared" si="5"/>
        <v>0.40698472110148748</v>
      </c>
      <c r="U59" s="382">
        <f t="shared" si="6"/>
        <v>153.29747144598099</v>
      </c>
      <c r="V59" s="427">
        <f t="shared" si="159"/>
        <v>24026.580760884346</v>
      </c>
      <c r="W59" s="132"/>
      <c r="X59" s="255"/>
      <c r="Y59" s="255"/>
      <c r="Z59" s="255"/>
      <c r="AA59" s="111"/>
      <c r="AB59" s="111"/>
      <c r="AC59" s="111"/>
      <c r="AD59" s="111"/>
      <c r="AE59" s="111"/>
      <c r="AF59" s="111"/>
      <c r="AG59" s="111"/>
      <c r="AH59" s="460"/>
      <c r="AI59" s="188">
        <f t="shared" si="7"/>
        <v>3.0727972681867524</v>
      </c>
      <c r="AJ59" s="256">
        <f t="shared" si="160"/>
        <v>0.64654771698716951</v>
      </c>
      <c r="AK59" s="256">
        <f t="shared" si="8"/>
        <v>1.9867100585105559</v>
      </c>
      <c r="AL59" s="170">
        <f t="shared" si="9"/>
        <v>153.15887852482999</v>
      </c>
      <c r="AM59" s="170">
        <f t="shared" si="10"/>
        <v>1.2209541633044625</v>
      </c>
      <c r="AN59" s="170">
        <f t="shared" si="11"/>
        <v>113.64820473031801</v>
      </c>
      <c r="AO59" s="170">
        <f t="shared" si="161"/>
        <v>58</v>
      </c>
      <c r="AP59" s="170">
        <f t="shared" si="162"/>
        <v>83</v>
      </c>
      <c r="AQ59" s="170">
        <f t="shared" si="12"/>
        <v>0</v>
      </c>
      <c r="AR59" s="256">
        <f t="shared" si="197"/>
        <v>50.147323175248772</v>
      </c>
      <c r="AS59" s="256">
        <f t="shared" si="14"/>
        <v>0.13859292115100175</v>
      </c>
      <c r="AT59" s="428">
        <f t="shared" si="203"/>
        <v>159955</v>
      </c>
      <c r="AU59" s="112"/>
      <c r="AV59" s="256"/>
      <c r="AW59" s="256"/>
      <c r="AX59" s="120"/>
      <c r="AY59" s="120"/>
      <c r="AZ59" s="120"/>
      <c r="BA59" s="120"/>
      <c r="BB59" s="256"/>
      <c r="BC59" s="256"/>
      <c r="BD59" s="256"/>
      <c r="BE59" s="257"/>
      <c r="BF59" s="146">
        <f t="shared" si="16"/>
        <v>1.0178835743920427</v>
      </c>
      <c r="BG59" s="256">
        <f t="shared" si="17"/>
        <v>8.8124809400757009E-2</v>
      </c>
      <c r="BH59" s="256">
        <f t="shared" si="18"/>
        <v>8.9700795985460033E-2</v>
      </c>
      <c r="BI59" s="120">
        <f t="shared" si="19"/>
        <v>2.0298362964936691</v>
      </c>
      <c r="BJ59" s="120">
        <f t="shared" si="20"/>
        <v>1.2209541633044625</v>
      </c>
      <c r="BK59" s="256">
        <v>0</v>
      </c>
      <c r="BL59" s="170">
        <f t="shared" si="21"/>
        <v>1.365163562024192</v>
      </c>
      <c r="BM59" s="170">
        <f t="shared" si="163"/>
        <v>101.7348364379758</v>
      </c>
      <c r="BN59" s="170">
        <f t="shared" si="22"/>
        <v>0</v>
      </c>
      <c r="BO59" s="170">
        <f t="shared" si="198"/>
        <v>0.53599887769065913</v>
      </c>
      <c r="BP59" s="170">
        <f t="shared" si="204"/>
        <v>151.26763514948732</v>
      </c>
      <c r="BQ59" s="390">
        <f t="shared" si="25"/>
        <v>10716.710870062701</v>
      </c>
      <c r="BR59" s="428">
        <f t="shared" si="164"/>
        <v>21569.659586556209</v>
      </c>
      <c r="BS59" s="146">
        <f t="shared" si="26"/>
        <v>3.6008978739151734</v>
      </c>
      <c r="BT59" s="256">
        <f t="shared" si="27"/>
        <v>0.94238239337488294</v>
      </c>
      <c r="BU59" s="256">
        <f t="shared" si="28"/>
        <v>3.3934227567187087</v>
      </c>
      <c r="BV59" s="170">
        <f t="shared" si="29"/>
        <v>153.29747144598099</v>
      </c>
      <c r="BW59" s="170">
        <f t="shared" si="30"/>
        <v>1.2209541633044625</v>
      </c>
      <c r="BX59" s="170">
        <f t="shared" si="31"/>
        <v>121.41702299348033</v>
      </c>
      <c r="BY59" s="170">
        <f t="shared" si="165"/>
        <v>1177.6626866486938</v>
      </c>
      <c r="BZ59" s="256">
        <f t="shared" si="32"/>
        <v>42.911082463241627</v>
      </c>
      <c r="CA59" s="256">
        <v>0</v>
      </c>
      <c r="CB59" s="466">
        <f t="shared" si="33"/>
        <v>117567.3213790263</v>
      </c>
      <c r="CC59" s="146">
        <f t="shared" si="34"/>
        <v>1.0178472807794767</v>
      </c>
      <c r="CD59" s="256">
        <f t="shared" si="35"/>
        <v>0.16296693471398399</v>
      </c>
      <c r="CE59" s="256">
        <f t="shared" si="166"/>
        <v>0.16587545135559512</v>
      </c>
      <c r="CF59" s="120">
        <f t="shared" si="36"/>
        <v>2.1651587162599135</v>
      </c>
      <c r="CG59" s="120">
        <f t="shared" si="37"/>
        <v>1.2209541633044625</v>
      </c>
      <c r="CH59" s="256">
        <v>0</v>
      </c>
      <c r="CI59" s="170">
        <f t="shared" si="167"/>
        <v>1.456174466159138</v>
      </c>
      <c r="CJ59" s="170">
        <f t="shared" si="168"/>
        <v>101.64382553384085</v>
      </c>
      <c r="CK59" s="170">
        <f t="shared" si="38"/>
        <v>0</v>
      </c>
      <c r="CL59" s="256">
        <f t="shared" si="199"/>
        <v>0.67673419424755343</v>
      </c>
      <c r="CM59" s="256">
        <f t="shared" si="40"/>
        <v>151.13231272972106</v>
      </c>
      <c r="CN59" s="390">
        <f t="shared" si="169"/>
        <v>764.49159473354746</v>
      </c>
      <c r="CO59" s="428">
        <f t="shared" si="170"/>
        <v>11630.636892326622</v>
      </c>
      <c r="CP59" s="146">
        <f t="shared" si="41"/>
        <v>3.0785032000360624</v>
      </c>
      <c r="CQ59" s="256">
        <f t="shared" si="42"/>
        <v>1.118232031218851</v>
      </c>
      <c r="CR59" s="256">
        <f t="shared" si="43"/>
        <v>3.4424808864900585</v>
      </c>
      <c r="CS59" s="120">
        <f t="shared" si="44"/>
        <v>153.29747144598099</v>
      </c>
      <c r="CT59" s="120">
        <f t="shared" si="45"/>
        <v>1.2209541633044625</v>
      </c>
      <c r="CU59" s="256">
        <f t="shared" si="46"/>
        <v>113.75214942118127</v>
      </c>
      <c r="CV59" s="170">
        <f t="shared" si="171"/>
        <v>1103.3186170822626</v>
      </c>
      <c r="CW59" s="256">
        <f t="shared" si="47"/>
        <v>50.192712356925725</v>
      </c>
      <c r="CX59" s="256">
        <v>0</v>
      </c>
      <c r="CY59" s="466">
        <f t="shared" si="48"/>
        <v>92567.321379026296</v>
      </c>
      <c r="CZ59" s="146">
        <f t="shared" si="49"/>
        <v>3.6008978739151734</v>
      </c>
      <c r="DA59" s="256">
        <f t="shared" si="50"/>
        <v>1.1127483613030018</v>
      </c>
      <c r="DB59" s="256">
        <f t="shared" si="51"/>
        <v>4.006893208418572</v>
      </c>
      <c r="DC59" s="120">
        <f t="shared" si="52"/>
        <v>153.29747144598099</v>
      </c>
      <c r="DD59" s="120">
        <f t="shared" si="53"/>
        <v>1.2209541633044625</v>
      </c>
      <c r="DE59" s="256">
        <f t="shared" si="54"/>
        <v>121.41702299348033</v>
      </c>
      <c r="DF59" s="170">
        <f t="shared" si="172"/>
        <v>1177.6626866486938</v>
      </c>
      <c r="DG59" s="256">
        <f t="shared" si="55"/>
        <v>42.911082463241627</v>
      </c>
      <c r="DH59" s="256">
        <v>0</v>
      </c>
      <c r="DI59" s="466">
        <f t="shared" si="173"/>
        <v>99567.321379026296</v>
      </c>
      <c r="DJ59" s="146">
        <f t="shared" si="56"/>
        <v>3.0785032000360624</v>
      </c>
      <c r="DK59" s="256">
        <f t="shared" si="174"/>
        <v>1.1820818791763268</v>
      </c>
      <c r="DL59" s="256">
        <f t="shared" si="57"/>
        <v>3.6390428477489642</v>
      </c>
      <c r="DM59" s="120">
        <f t="shared" si="58"/>
        <v>153.29747144598099</v>
      </c>
      <c r="DN59" s="120">
        <f t="shared" si="59"/>
        <v>1.2209541633044625</v>
      </c>
      <c r="DO59" s="256">
        <f t="shared" si="60"/>
        <v>113.75214942118127</v>
      </c>
      <c r="DP59" s="170">
        <f t="shared" si="175"/>
        <v>1103.3186170822626</v>
      </c>
      <c r="DQ59" s="256">
        <f t="shared" si="61"/>
        <v>50.192712356925725</v>
      </c>
      <c r="DR59" s="256">
        <v>0</v>
      </c>
      <c r="DS59" s="427">
        <f t="shared" si="62"/>
        <v>87567.321379026296</v>
      </c>
      <c r="DT59" s="176">
        <f t="shared" si="63"/>
        <v>6.3730976134331794</v>
      </c>
      <c r="DU59" s="256">
        <f t="shared" si="64"/>
        <v>0.77993648109101021</v>
      </c>
      <c r="DV59" s="256">
        <f t="shared" si="65"/>
        <v>4.9706113262705891</v>
      </c>
      <c r="DW59" s="120">
        <f t="shared" si="66"/>
        <v>153.29747144598099</v>
      </c>
      <c r="DX59" s="120">
        <f t="shared" si="67"/>
        <v>1.2209541633044625</v>
      </c>
      <c r="DY59" s="256">
        <f t="shared" si="68"/>
        <v>136.74677013807843</v>
      </c>
      <c r="DZ59" s="256">
        <f t="shared" si="176"/>
        <v>79</v>
      </c>
      <c r="EA59" s="256">
        <f t="shared" si="177"/>
        <v>113</v>
      </c>
      <c r="EB59" s="170">
        <f t="shared" si="178"/>
        <v>1326.3508257815561</v>
      </c>
      <c r="EC59" s="256">
        <f t="shared" si="69"/>
        <v>24.245419571731084</v>
      </c>
      <c r="ED59" s="256">
        <v>0</v>
      </c>
      <c r="EE59" s="427">
        <f t="shared" si="187"/>
        <v>165986.64087908578</v>
      </c>
      <c r="EF59" s="275">
        <f t="shared" si="70"/>
        <v>1.2365314193914752</v>
      </c>
      <c r="EG59" s="256">
        <f t="shared" si="71"/>
        <v>0.95114347318781733</v>
      </c>
      <c r="EH59" s="256">
        <f t="shared" si="72"/>
        <v>1.1761187889458693</v>
      </c>
      <c r="EI59" s="473">
        <f t="shared" si="73"/>
        <v>38.324367861495247</v>
      </c>
      <c r="EJ59" s="473">
        <f t="shared" si="74"/>
        <v>25.774999999999999</v>
      </c>
      <c r="EK59" s="473">
        <f t="shared" si="75"/>
        <v>103.1</v>
      </c>
      <c r="EL59" s="473">
        <f t="shared" si="76"/>
        <v>14.047379755527153</v>
      </c>
      <c r="EM59" s="473">
        <f t="shared" si="205"/>
        <v>9.9880766864752992</v>
      </c>
      <c r="EN59" s="473">
        <f t="shared" si="206"/>
        <v>114.97310358448574</v>
      </c>
      <c r="EO59" s="427">
        <f t="shared" si="79"/>
        <v>30219.705760884346</v>
      </c>
      <c r="EP59" s="261">
        <f t="shared" si="80"/>
        <v>1.2365314193914752</v>
      </c>
      <c r="EQ59" s="256">
        <f t="shared" si="207"/>
        <v>0.77084864757820282</v>
      </c>
      <c r="ER59" s="256">
        <f t="shared" si="82"/>
        <v>0.95317857232587411</v>
      </c>
      <c r="ES59" s="473">
        <f t="shared" si="83"/>
        <v>153.29747144598099</v>
      </c>
      <c r="ET59" s="473">
        <f t="shared" si="84"/>
        <v>25.774999999999999</v>
      </c>
      <c r="EU59" s="473">
        <f t="shared" si="85"/>
        <v>103.1</v>
      </c>
      <c r="EV59" s="473">
        <f t="shared" si="86"/>
        <v>14.047379755527153</v>
      </c>
      <c r="EW59" s="473">
        <f t="shared" si="208"/>
        <v>9.9880766864752992</v>
      </c>
      <c r="EX59" s="473">
        <f t="shared" si="209"/>
        <v>114.97310358448574</v>
      </c>
      <c r="EY59" s="572">
        <f t="shared" si="179"/>
        <v>37287.833333333336</v>
      </c>
      <c r="EZ59" s="589"/>
      <c r="FA59" s="589"/>
      <c r="FB59" s="589"/>
      <c r="FC59" s="589"/>
      <c r="FD59" s="589"/>
      <c r="FE59" s="589"/>
      <c r="FF59" s="589"/>
      <c r="FG59" s="589"/>
      <c r="FH59" s="589"/>
      <c r="FI59" s="577"/>
      <c r="FJ59" s="276">
        <f t="shared" si="98"/>
        <v>1.101453343866807</v>
      </c>
      <c r="FK59" s="256">
        <f t="shared" si="210"/>
        <v>0.27585931473915681</v>
      </c>
      <c r="FL59" s="256">
        <f t="shared" si="100"/>
        <v>0.30384616465625025</v>
      </c>
      <c r="FM59" s="483">
        <f t="shared" si="211"/>
        <v>13.796772430138288</v>
      </c>
      <c r="FN59" s="483">
        <f t="shared" si="102"/>
        <v>20</v>
      </c>
      <c r="FO59" s="483">
        <f t="shared" si="103"/>
        <v>103.1</v>
      </c>
      <c r="FP59" s="483">
        <f t="shared" si="104"/>
        <v>39.822379755527152</v>
      </c>
      <c r="FQ59" s="483">
        <f t="shared" si="181"/>
        <v>2900</v>
      </c>
      <c r="FR59" s="483">
        <f t="shared" si="212"/>
        <v>0.68292016970425329</v>
      </c>
      <c r="FS59" s="483">
        <f t="shared" si="213"/>
        <v>139.60302700153656</v>
      </c>
      <c r="FT59" s="484">
        <f t="shared" si="214"/>
        <v>29</v>
      </c>
      <c r="FU59" s="427">
        <f t="shared" si="108"/>
        <v>48642.580760884346</v>
      </c>
      <c r="FV59" s="276">
        <f t="shared" si="109"/>
        <v>1.8023362447537079</v>
      </c>
      <c r="FW59" s="256">
        <f t="shared" si="215"/>
        <v>1.0593078001813565</v>
      </c>
      <c r="FX59" s="256">
        <f t="shared" si="111"/>
        <v>1.9092288426171773</v>
      </c>
      <c r="FY59" s="483">
        <f t="shared" si="216"/>
        <v>68.217374793461545</v>
      </c>
      <c r="FZ59" s="483">
        <f t="shared" si="113"/>
        <v>42</v>
      </c>
      <c r="GA59" s="483">
        <f t="shared" si="114"/>
        <v>103.1</v>
      </c>
      <c r="GB59" s="483">
        <f t="shared" si="115"/>
        <v>39.822379755527152</v>
      </c>
      <c r="GC59" s="483">
        <f t="shared" si="116"/>
        <v>1500</v>
      </c>
      <c r="GD59" s="483">
        <f t="shared" si="217"/>
        <v>0.65220000359126118</v>
      </c>
      <c r="GE59" s="483">
        <f t="shared" si="218"/>
        <v>85.080096652519458</v>
      </c>
      <c r="GF59" s="484">
        <f t="shared" si="219"/>
        <v>45</v>
      </c>
      <c r="GG59" s="493">
        <f t="shared" si="220"/>
        <v>15</v>
      </c>
      <c r="GH59" s="493">
        <f t="shared" si="121"/>
        <v>60</v>
      </c>
      <c r="GI59" s="427">
        <f t="shared" si="122"/>
        <v>64166.580760884346</v>
      </c>
      <c r="GJ59" s="185">
        <f t="shared" si="221"/>
        <v>1.0052956788794605</v>
      </c>
      <c r="GK59" s="256">
        <f t="shared" si="182"/>
        <v>1.7471085827054504</v>
      </c>
      <c r="GL59" s="256">
        <f t="shared" si="124"/>
        <v>1.7563607087270079</v>
      </c>
      <c r="GM59" s="256">
        <f t="shared" si="125"/>
        <v>153.29747144598099</v>
      </c>
      <c r="GN59" s="256">
        <f t="shared" si="126"/>
        <v>103.1</v>
      </c>
      <c r="GO59" s="256">
        <f t="shared" si="127"/>
        <v>39.822379755527152</v>
      </c>
      <c r="GP59" s="256">
        <f t="shared" si="222"/>
        <v>153.29747144598099</v>
      </c>
      <c r="GQ59" s="256">
        <f t="shared" si="223"/>
        <v>0.40698472110148748</v>
      </c>
      <c r="GR59" s="427">
        <f t="shared" si="129"/>
        <v>87510.580760884346</v>
      </c>
      <c r="GS59" s="185">
        <f t="shared" si="130"/>
        <v>1.0052956788794605</v>
      </c>
      <c r="GT59" s="256">
        <f t="shared" si="184"/>
        <v>1.6798571543262091</v>
      </c>
      <c r="GU59" s="256">
        <f t="shared" si="131"/>
        <v>1.688753138378885</v>
      </c>
      <c r="GV59" s="256">
        <f t="shared" si="132"/>
        <v>153.29747144598099</v>
      </c>
      <c r="GW59" s="256">
        <f t="shared" si="133"/>
        <v>103.1</v>
      </c>
      <c r="GX59" s="256">
        <f t="shared" si="134"/>
        <v>39.822379755527152</v>
      </c>
      <c r="GY59" s="256">
        <f t="shared" si="224"/>
        <v>153.29747144598099</v>
      </c>
      <c r="GZ59" s="256">
        <f t="shared" si="225"/>
        <v>0.40698472110148748</v>
      </c>
      <c r="HA59" s="427">
        <f t="shared" si="137"/>
        <v>91013.98076088434</v>
      </c>
      <c r="HB59" s="185">
        <f t="shared" si="138"/>
        <v>1.0052956788794605</v>
      </c>
      <c r="HC59" s="256">
        <f t="shared" si="185"/>
        <v>0.28727981033317257</v>
      </c>
      <c r="HD59" s="256">
        <f t="shared" si="139"/>
        <v>0.28880115195724937</v>
      </c>
      <c r="HE59" s="256">
        <f t="shared" si="140"/>
        <v>153.29747144598099</v>
      </c>
      <c r="HF59" s="256">
        <f t="shared" si="141"/>
        <v>103.1</v>
      </c>
      <c r="HG59" s="256">
        <f t="shared" si="142"/>
        <v>39.822379755527152</v>
      </c>
      <c r="HH59" s="256">
        <f t="shared" si="226"/>
        <v>153.29747144598099</v>
      </c>
      <c r="HI59" s="256">
        <f t="shared" si="200"/>
        <v>0.40698472110148748</v>
      </c>
      <c r="HJ59" s="427">
        <f t="shared" si="145"/>
        <v>532200.59755527158</v>
      </c>
      <c r="HK59" s="185">
        <f t="shared" si="227"/>
        <v>1.0052956788794605</v>
      </c>
      <c r="HL59" s="256">
        <f t="shared" si="186"/>
        <v>1.5659393324615098</v>
      </c>
      <c r="HM59" s="256">
        <f t="shared" si="147"/>
        <v>1.5742320443109428</v>
      </c>
      <c r="HN59" s="256">
        <f t="shared" si="148"/>
        <v>153.29747144598099</v>
      </c>
      <c r="HO59" s="256">
        <f t="shared" si="149"/>
        <v>103.1</v>
      </c>
      <c r="HP59" s="256">
        <f t="shared" si="150"/>
        <v>39.822379755527152</v>
      </c>
      <c r="HQ59" s="256">
        <f t="shared" si="228"/>
        <v>153.29747144598099</v>
      </c>
      <c r="HR59" s="256">
        <f t="shared" si="201"/>
        <v>0.40698472110148748</v>
      </c>
      <c r="HS59" s="466">
        <f t="shared" si="153"/>
        <v>97635</v>
      </c>
    </row>
    <row r="60" spans="1:227" s="72" customFormat="1" hidden="1" outlineLevel="1" x14ac:dyDescent="0.3">
      <c r="B60" s="40" t="s">
        <v>291</v>
      </c>
      <c r="C60" s="40" t="s">
        <v>266</v>
      </c>
      <c r="D60" s="117">
        <v>909</v>
      </c>
      <c r="E60" s="123">
        <v>18.043435229225587</v>
      </c>
      <c r="F60" s="125">
        <f t="shared" si="0"/>
        <v>144.19636806375991</v>
      </c>
      <c r="G60" s="125">
        <f t="shared" si="1"/>
        <v>9.5468669538225441</v>
      </c>
      <c r="H60" s="168">
        <f t="shared" ref="H60" si="235">ROUND($I60+$I60*0.2,1)</f>
        <v>91.6</v>
      </c>
      <c r="I60" s="121">
        <f t="shared" si="232"/>
        <v>76.355999999999995</v>
      </c>
      <c r="J60" s="373">
        <f t="shared" si="155"/>
        <v>38.239473499249158</v>
      </c>
      <c r="K60" s="114">
        <v>0.09</v>
      </c>
      <c r="L60" s="168">
        <f t="shared" si="156"/>
        <v>1574.1961579013091</v>
      </c>
      <c r="M60" s="373">
        <f t="shared" si="157"/>
        <v>249.66</v>
      </c>
      <c r="N60" s="373">
        <f t="shared" si="158"/>
        <v>141.67765421111781</v>
      </c>
      <c r="O60" s="121">
        <v>61.418736313425477</v>
      </c>
      <c r="P60" s="116">
        <v>5.7000000000000002E-2</v>
      </c>
      <c r="Q60" s="395">
        <f t="shared" si="3"/>
        <v>0.93379259767762557</v>
      </c>
      <c r="S60" s="189">
        <f t="shared" si="4"/>
        <v>1.0431852080666353</v>
      </c>
      <c r="T60" s="168">
        <f t="shared" si="5"/>
        <v>3.1822889846075149</v>
      </c>
      <c r="U60" s="382">
        <f t="shared" si="6"/>
        <v>144.19636806375991</v>
      </c>
      <c r="V60" s="427">
        <f t="shared" si="159"/>
        <v>23198.315759879864</v>
      </c>
      <c r="W60" s="132"/>
      <c r="X60" s="255"/>
      <c r="Y60" s="255"/>
      <c r="Z60" s="255"/>
      <c r="AA60" s="111"/>
      <c r="AB60" s="111"/>
      <c r="AC60" s="111"/>
      <c r="AD60" s="111"/>
      <c r="AE60" s="111"/>
      <c r="AF60" s="111"/>
      <c r="AG60" s="111"/>
      <c r="AH60" s="460"/>
      <c r="AI60" s="188">
        <f t="shared" si="7"/>
        <v>3.2621899650597297</v>
      </c>
      <c r="AJ60" s="256">
        <f t="shared" si="160"/>
        <v>0.70162662320673186</v>
      </c>
      <c r="AK60" s="256">
        <f t="shared" si="8"/>
        <v>2.2888393294437446</v>
      </c>
      <c r="AL60" s="170">
        <f t="shared" si="9"/>
        <v>144.19636806375991</v>
      </c>
      <c r="AM60" s="170">
        <f t="shared" si="10"/>
        <v>9.5468669538225441</v>
      </c>
      <c r="AN60" s="170">
        <f t="shared" si="11"/>
        <v>98.600409093997385</v>
      </c>
      <c r="AO60" s="170">
        <f t="shared" si="161"/>
        <v>50</v>
      </c>
      <c r="AP60" s="170">
        <f t="shared" si="162"/>
        <v>72</v>
      </c>
      <c r="AQ60" s="170">
        <f t="shared" si="12"/>
        <v>0</v>
      </c>
      <c r="AR60" s="256">
        <f t="shared" si="197"/>
        <v>47.128841871343148</v>
      </c>
      <c r="AS60" s="256">
        <f t="shared" si="14"/>
        <v>0</v>
      </c>
      <c r="AT60" s="428">
        <f t="shared" si="203"/>
        <v>142882</v>
      </c>
      <c r="AU60" s="112"/>
      <c r="AV60" s="256"/>
      <c r="AW60" s="256"/>
      <c r="AX60" s="120"/>
      <c r="AY60" s="120"/>
      <c r="AZ60" s="120"/>
      <c r="BA60" s="120"/>
      <c r="BB60" s="256"/>
      <c r="BC60" s="256"/>
      <c r="BD60" s="256"/>
      <c r="BE60" s="257"/>
      <c r="BF60" s="146">
        <f t="shared" si="16"/>
        <v>1.1601881621735217</v>
      </c>
      <c r="BG60" s="256">
        <f t="shared" si="17"/>
        <v>0.5538575602487108</v>
      </c>
      <c r="BH60" s="256">
        <f t="shared" si="18"/>
        <v>0.64257898493086241</v>
      </c>
      <c r="BI60" s="120">
        <f t="shared" si="19"/>
        <v>15.87166631072998</v>
      </c>
      <c r="BJ60" s="120">
        <f t="shared" si="20"/>
        <v>9.5468669538225441</v>
      </c>
      <c r="BK60" s="256">
        <v>0</v>
      </c>
      <c r="BL60" s="170">
        <f t="shared" si="21"/>
        <v>10.082394262662799</v>
      </c>
      <c r="BM60" s="170">
        <f t="shared" si="163"/>
        <v>81.517605737337192</v>
      </c>
      <c r="BN60" s="170">
        <f t="shared" si="22"/>
        <v>0</v>
      </c>
      <c r="BO60" s="170">
        <f t="shared" si="198"/>
        <v>4.1910745927280972</v>
      </c>
      <c r="BP60" s="170">
        <f t="shared" si="204"/>
        <v>128.32470175302993</v>
      </c>
      <c r="BQ60" s="390">
        <f t="shared" si="25"/>
        <v>15293.25698789797</v>
      </c>
      <c r="BR60" s="428">
        <f t="shared" si="164"/>
        <v>26835.204155984073</v>
      </c>
      <c r="BS60" s="146">
        <f t="shared" si="26"/>
        <v>3.8169088518650245</v>
      </c>
      <c r="BT60" s="256">
        <f t="shared" si="27"/>
        <v>1.1518662604814522</v>
      </c>
      <c r="BU60" s="256">
        <f t="shared" si="28"/>
        <v>4.3965685257963187</v>
      </c>
      <c r="BV60" s="170">
        <f t="shared" si="29"/>
        <v>144.19636806375991</v>
      </c>
      <c r="BW60" s="170">
        <f t="shared" si="30"/>
        <v>9.5468669538225441</v>
      </c>
      <c r="BX60" s="170">
        <f t="shared" si="31"/>
        <v>105.81022749718538</v>
      </c>
      <c r="BY60" s="170">
        <f t="shared" si="165"/>
        <v>1155.133487960539</v>
      </c>
      <c r="BZ60" s="256">
        <f t="shared" si="32"/>
        <v>40.279514388314553</v>
      </c>
      <c r="CA60" s="256">
        <v>0</v>
      </c>
      <c r="CB60" s="466">
        <f t="shared" si="33"/>
        <v>92978.8</v>
      </c>
      <c r="CC60" s="146">
        <f t="shared" si="34"/>
        <v>1.1598177259797211</v>
      </c>
      <c r="CD60" s="256">
        <f t="shared" si="35"/>
        <v>0.85739564643428201</v>
      </c>
      <c r="CE60" s="256">
        <f t="shared" si="166"/>
        <v>0.99442266891232189</v>
      </c>
      <c r="CF60" s="120">
        <f t="shared" si="36"/>
        <v>16.92977739811198</v>
      </c>
      <c r="CG60" s="120">
        <f t="shared" si="37"/>
        <v>9.5468669538225441</v>
      </c>
      <c r="CH60" s="256">
        <v>0</v>
      </c>
      <c r="CI60" s="170">
        <f t="shared" si="167"/>
        <v>10.754553880173653</v>
      </c>
      <c r="CJ60" s="170">
        <f t="shared" si="168"/>
        <v>80.845446119826335</v>
      </c>
      <c r="CK60" s="170">
        <f t="shared" si="38"/>
        <v>0</v>
      </c>
      <c r="CL60" s="256">
        <f t="shared" si="199"/>
        <v>5.2915101236053763</v>
      </c>
      <c r="CM60" s="256">
        <f t="shared" si="40"/>
        <v>127.26659066564793</v>
      </c>
      <c r="CN60" s="390">
        <f t="shared" si="169"/>
        <v>5646.140787091168</v>
      </c>
      <c r="CO60" s="428">
        <f t="shared" si="170"/>
        <v>17285.551099716347</v>
      </c>
      <c r="CP60" s="146">
        <f t="shared" si="41"/>
        <v>3.2621899650597297</v>
      </c>
      <c r="CQ60" s="256">
        <f t="shared" si="42"/>
        <v>1.2081376830832002</v>
      </c>
      <c r="CR60" s="256">
        <f t="shared" si="43"/>
        <v>3.941174626164528</v>
      </c>
      <c r="CS60" s="120">
        <f t="shared" si="44"/>
        <v>144.19636806375991</v>
      </c>
      <c r="CT60" s="120">
        <f t="shared" si="45"/>
        <v>9.5468669538225441</v>
      </c>
      <c r="CU60" s="256">
        <f t="shared" si="46"/>
        <v>98.600409093997385</v>
      </c>
      <c r="CV60" s="170">
        <f t="shared" si="171"/>
        <v>1076.4236800654737</v>
      </c>
      <c r="CW60" s="256">
        <f t="shared" si="47"/>
        <v>47.128841871343148</v>
      </c>
      <c r="CX60" s="256">
        <v>0</v>
      </c>
      <c r="CY60" s="466">
        <f t="shared" si="48"/>
        <v>82978.8</v>
      </c>
      <c r="CZ60" s="146">
        <f t="shared" si="49"/>
        <v>3.8169088518650245</v>
      </c>
      <c r="DA60" s="256">
        <f t="shared" si="50"/>
        <v>1.1836932260380648</v>
      </c>
      <c r="DB60" s="256">
        <f t="shared" si="51"/>
        <v>4.5180491523573565</v>
      </c>
      <c r="DC60" s="120">
        <f t="shared" si="52"/>
        <v>144.19636806375991</v>
      </c>
      <c r="DD60" s="120">
        <f t="shared" si="53"/>
        <v>9.5468669538225441</v>
      </c>
      <c r="DE60" s="256">
        <f t="shared" si="54"/>
        <v>105.81022749718538</v>
      </c>
      <c r="DF60" s="170">
        <f t="shared" si="172"/>
        <v>1155.133487960539</v>
      </c>
      <c r="DG60" s="256">
        <f t="shared" si="55"/>
        <v>40.279514388314553</v>
      </c>
      <c r="DH60" s="256">
        <v>0</v>
      </c>
      <c r="DI60" s="466">
        <f t="shared" si="173"/>
        <v>90478.8</v>
      </c>
      <c r="DJ60" s="146">
        <f t="shared" si="56"/>
        <v>3.2621899650597297</v>
      </c>
      <c r="DK60" s="256">
        <f t="shared" si="174"/>
        <v>1.2938999465276211</v>
      </c>
      <c r="DL60" s="256">
        <f t="shared" si="57"/>
        <v>4.2209474213537259</v>
      </c>
      <c r="DM60" s="120">
        <f t="shared" si="58"/>
        <v>144.19636806375991</v>
      </c>
      <c r="DN60" s="120">
        <f t="shared" si="59"/>
        <v>9.5468669538225441</v>
      </c>
      <c r="DO60" s="256">
        <f t="shared" si="60"/>
        <v>98.600409093997385</v>
      </c>
      <c r="DP60" s="170">
        <f t="shared" si="175"/>
        <v>1076.4236800654737</v>
      </c>
      <c r="DQ60" s="256">
        <f t="shared" si="61"/>
        <v>47.128841871343148</v>
      </c>
      <c r="DR60" s="256">
        <v>0</v>
      </c>
      <c r="DS60" s="427">
        <f t="shared" si="62"/>
        <v>77478.8</v>
      </c>
      <c r="DT60" s="176">
        <f t="shared" si="63"/>
        <v>6.6920640429945681</v>
      </c>
      <c r="DU60" s="256">
        <f t="shared" si="64"/>
        <v>1.0085340615086655</v>
      </c>
      <c r="DV60" s="256">
        <f t="shared" si="65"/>
        <v>6.749174529157413</v>
      </c>
      <c r="DW60" s="120">
        <f t="shared" si="66"/>
        <v>144.19636806375991</v>
      </c>
      <c r="DX60" s="120">
        <f t="shared" si="67"/>
        <v>9.5468669538225441</v>
      </c>
      <c r="DY60" s="256">
        <f t="shared" si="68"/>
        <v>120.22986430356137</v>
      </c>
      <c r="DZ60" s="256">
        <f t="shared" si="176"/>
        <v>74</v>
      </c>
      <c r="EA60" s="256">
        <f t="shared" si="177"/>
        <v>106</v>
      </c>
      <c r="EB60" s="170">
        <f t="shared" si="178"/>
        <v>1312.5531037506701</v>
      </c>
      <c r="EC60" s="256">
        <f t="shared" si="69"/>
        <v>22.973963493150514</v>
      </c>
      <c r="ED60" s="256">
        <v>0</v>
      </c>
      <c r="EE60" s="427">
        <f t="shared" si="187"/>
        <v>123352</v>
      </c>
      <c r="EF60" s="275">
        <f t="shared" si="70"/>
        <v>1.2775543196462029</v>
      </c>
      <c r="EG60" s="256">
        <f t="shared" si="71"/>
        <v>0.92668596602305608</v>
      </c>
      <c r="EH60" s="256">
        <f t="shared" si="72"/>
        <v>1.1838916588482697</v>
      </c>
      <c r="EI60" s="473">
        <f t="shared" si="73"/>
        <v>36.049092015939976</v>
      </c>
      <c r="EJ60" s="473">
        <f t="shared" si="74"/>
        <v>22.9</v>
      </c>
      <c r="EK60" s="473">
        <f t="shared" si="75"/>
        <v>91.6</v>
      </c>
      <c r="EL60" s="473">
        <f t="shared" si="76"/>
        <v>15.339473499249159</v>
      </c>
      <c r="EM60" s="473">
        <f t="shared" si="205"/>
        <v>12.194561988592509</v>
      </c>
      <c r="EN60" s="473">
        <f t="shared" si="206"/>
        <v>108.14727604781993</v>
      </c>
      <c r="EO60" s="427">
        <f t="shared" si="79"/>
        <v>29175.815759879864</v>
      </c>
      <c r="EP60" s="261">
        <f t="shared" si="80"/>
        <v>1.2775543196462029</v>
      </c>
      <c r="EQ60" s="256">
        <f t="shared" si="207"/>
        <v>0.81611551964929596</v>
      </c>
      <c r="ER60" s="256">
        <f t="shared" si="82"/>
        <v>1.0426319074582637</v>
      </c>
      <c r="ES60" s="473">
        <f t="shared" si="83"/>
        <v>144.19636806375991</v>
      </c>
      <c r="ET60" s="473">
        <f t="shared" si="84"/>
        <v>22.9</v>
      </c>
      <c r="EU60" s="473">
        <f t="shared" si="85"/>
        <v>91.6</v>
      </c>
      <c r="EV60" s="473">
        <f t="shared" si="86"/>
        <v>15.339473499249159</v>
      </c>
      <c r="EW60" s="473">
        <f t="shared" si="208"/>
        <v>12.194561988592509</v>
      </c>
      <c r="EX60" s="473">
        <f t="shared" si="209"/>
        <v>108.14727604781993</v>
      </c>
      <c r="EY60" s="572">
        <f t="shared" si="179"/>
        <v>33128.666666666664</v>
      </c>
      <c r="EZ60" s="589"/>
      <c r="FA60" s="589"/>
      <c r="FB60" s="589"/>
      <c r="FC60" s="589"/>
      <c r="FD60" s="589"/>
      <c r="FE60" s="589"/>
      <c r="FF60" s="589"/>
      <c r="FG60" s="589"/>
      <c r="FH60" s="589"/>
      <c r="FI60" s="577"/>
      <c r="FJ60" s="276">
        <f t="shared" si="98"/>
        <v>1.1397825980142209</v>
      </c>
      <c r="FK60" s="256">
        <f t="shared" si="210"/>
        <v>0.26898013619497269</v>
      </c>
      <c r="FL60" s="256">
        <f t="shared" si="100"/>
        <v>0.30657887844652493</v>
      </c>
      <c r="FM60" s="483">
        <f t="shared" si="211"/>
        <v>12.977673125738391</v>
      </c>
      <c r="FN60" s="483">
        <f t="shared" si="102"/>
        <v>19</v>
      </c>
      <c r="FO60" s="483">
        <f t="shared" si="103"/>
        <v>91.6</v>
      </c>
      <c r="FP60" s="483">
        <f t="shared" si="104"/>
        <v>38.239473499249158</v>
      </c>
      <c r="FQ60" s="483">
        <f t="shared" si="181"/>
        <v>2700</v>
      </c>
      <c r="FR60" s="483">
        <f t="shared" si="212"/>
        <v>3.4418424471222826</v>
      </c>
      <c r="FS60" s="483">
        <f t="shared" si="213"/>
        <v>131.44636806375991</v>
      </c>
      <c r="FT60" s="484">
        <f t="shared" si="214"/>
        <v>27</v>
      </c>
      <c r="FU60" s="427">
        <f t="shared" si="108"/>
        <v>46436.315759879864</v>
      </c>
      <c r="FV60" s="276">
        <f t="shared" si="109"/>
        <v>1.8395966060754219</v>
      </c>
      <c r="FW60" s="256">
        <f t="shared" si="215"/>
        <v>1.0529738268571573</v>
      </c>
      <c r="FX60" s="256">
        <f t="shared" si="111"/>
        <v>1.9370470781726756</v>
      </c>
      <c r="FY60" s="483">
        <f t="shared" si="216"/>
        <v>64.167383788373158</v>
      </c>
      <c r="FZ60" s="483">
        <f t="shared" si="113"/>
        <v>39</v>
      </c>
      <c r="GA60" s="483">
        <f t="shared" si="114"/>
        <v>91.6</v>
      </c>
      <c r="GB60" s="483">
        <f t="shared" si="115"/>
        <v>38.239473499249158</v>
      </c>
      <c r="GC60" s="483">
        <f t="shared" si="116"/>
        <v>1400</v>
      </c>
      <c r="GD60" s="483">
        <f t="shared" si="217"/>
        <v>3.5454442215089976</v>
      </c>
      <c r="GE60" s="483">
        <f t="shared" si="218"/>
        <v>80.028984275386748</v>
      </c>
      <c r="GF60" s="484">
        <f t="shared" si="219"/>
        <v>42</v>
      </c>
      <c r="GG60" s="493">
        <f t="shared" si="220"/>
        <v>14</v>
      </c>
      <c r="GH60" s="493">
        <f t="shared" si="121"/>
        <v>56</v>
      </c>
      <c r="GI60" s="427">
        <f t="shared" si="122"/>
        <v>60594.315759879864</v>
      </c>
      <c r="GJ60" s="185">
        <f t="shared" si="221"/>
        <v>1.0431852080666353</v>
      </c>
      <c r="GK60" s="256">
        <f t="shared" si="182"/>
        <v>1.7777352782541354</v>
      </c>
      <c r="GL60" s="256">
        <f t="shared" si="124"/>
        <v>1.8545071461329379</v>
      </c>
      <c r="GM60" s="256">
        <f t="shared" si="125"/>
        <v>144.19636806375991</v>
      </c>
      <c r="GN60" s="256">
        <f t="shared" si="126"/>
        <v>91.6</v>
      </c>
      <c r="GO60" s="256">
        <f t="shared" si="127"/>
        <v>38.239473499249158</v>
      </c>
      <c r="GP60" s="256">
        <f t="shared" si="222"/>
        <v>144.19636806375991</v>
      </c>
      <c r="GQ60" s="256">
        <f t="shared" si="223"/>
        <v>3.1822889846075149</v>
      </c>
      <c r="GR60" s="427">
        <f t="shared" si="129"/>
        <v>79322.315759879857</v>
      </c>
      <c r="GS60" s="185">
        <f t="shared" si="130"/>
        <v>1.0431852080666353</v>
      </c>
      <c r="GT60" s="256">
        <f t="shared" si="184"/>
        <v>1.6159346632970291</v>
      </c>
      <c r="GU60" s="256">
        <f t="shared" si="131"/>
        <v>1.6857191379535994</v>
      </c>
      <c r="GV60" s="256">
        <f t="shared" si="132"/>
        <v>144.19636806375991</v>
      </c>
      <c r="GW60" s="256">
        <f t="shared" si="133"/>
        <v>91.6</v>
      </c>
      <c r="GX60" s="256">
        <f t="shared" si="134"/>
        <v>38.239473499249158</v>
      </c>
      <c r="GY60" s="256">
        <f t="shared" si="224"/>
        <v>144.19636806375991</v>
      </c>
      <c r="GZ60" s="256">
        <f t="shared" si="225"/>
        <v>3.1822889846075149</v>
      </c>
      <c r="HA60" s="427">
        <f t="shared" si="137"/>
        <v>87264.715759879851</v>
      </c>
      <c r="HB60" s="185">
        <f t="shared" si="138"/>
        <v>1.0431852080666353</v>
      </c>
      <c r="HC60" s="256">
        <f t="shared" si="185"/>
        <v>0.275095994929488</v>
      </c>
      <c r="HD60" s="256">
        <f t="shared" si="139"/>
        <v>0.28697607270881598</v>
      </c>
      <c r="HE60" s="256">
        <f t="shared" si="140"/>
        <v>144.19636806375991</v>
      </c>
      <c r="HF60" s="256">
        <f t="shared" si="141"/>
        <v>91.6</v>
      </c>
      <c r="HG60" s="256">
        <f t="shared" si="142"/>
        <v>38.239473499249158</v>
      </c>
      <c r="HH60" s="256">
        <f t="shared" si="226"/>
        <v>144.19636806375991</v>
      </c>
      <c r="HI60" s="256">
        <f t="shared" si="200"/>
        <v>3.1822889846075149</v>
      </c>
      <c r="HJ60" s="427">
        <f t="shared" si="145"/>
        <v>512599.53499249159</v>
      </c>
      <c r="HK60" s="185">
        <f t="shared" si="227"/>
        <v>1.0431852080666353</v>
      </c>
      <c r="HL60" s="256">
        <f t="shared" si="186"/>
        <v>1.6049861037918551</v>
      </c>
      <c r="HM60" s="256">
        <f t="shared" si="147"/>
        <v>1.6742977626281648</v>
      </c>
      <c r="HN60" s="256">
        <f t="shared" si="148"/>
        <v>144.19636806375991</v>
      </c>
      <c r="HO60" s="256">
        <f t="shared" si="149"/>
        <v>91.6</v>
      </c>
      <c r="HP60" s="256">
        <f t="shared" si="150"/>
        <v>38.239473499249158</v>
      </c>
      <c r="HQ60" s="256">
        <f t="shared" si="228"/>
        <v>144.19636806375991</v>
      </c>
      <c r="HR60" s="256">
        <f t="shared" si="201"/>
        <v>3.1822889846075149</v>
      </c>
      <c r="HS60" s="466">
        <f t="shared" si="153"/>
        <v>87860</v>
      </c>
    </row>
    <row r="61" spans="1:227" s="72" customFormat="1" hidden="1" outlineLevel="1" x14ac:dyDescent="0.3">
      <c r="B61" s="40" t="s">
        <v>291</v>
      </c>
      <c r="C61" s="40" t="s">
        <v>267</v>
      </c>
      <c r="D61" s="117">
        <v>909</v>
      </c>
      <c r="E61" s="123">
        <v>17.458432635386547</v>
      </c>
      <c r="F61" s="125">
        <f t="shared" si="0"/>
        <v>139.52124670977099</v>
      </c>
      <c r="G61" s="125">
        <f t="shared" si="1"/>
        <v>23.882483580135769</v>
      </c>
      <c r="H61" s="168">
        <f t="shared" ref="H61" si="236">ROUND($I61+$I61*0.1,1)</f>
        <v>84</v>
      </c>
      <c r="I61" s="121">
        <f t="shared" si="232"/>
        <v>76.355999999999995</v>
      </c>
      <c r="J61" s="373">
        <f t="shared" si="155"/>
        <v>34.730075299036983</v>
      </c>
      <c r="K61" s="114">
        <v>0.09</v>
      </c>
      <c r="L61" s="168">
        <f t="shared" si="156"/>
        <v>1660.967222735369</v>
      </c>
      <c r="M61" s="373">
        <f t="shared" si="157"/>
        <v>687.66</v>
      </c>
      <c r="N61" s="373">
        <f t="shared" si="158"/>
        <v>149.48705004618319</v>
      </c>
      <c r="O61" s="121">
        <v>55.782079138167198</v>
      </c>
      <c r="P61" s="116">
        <v>0.157</v>
      </c>
      <c r="Q61" s="395">
        <f t="shared" si="3"/>
        <v>0.82882547179487598</v>
      </c>
      <c r="S61" s="189">
        <f t="shared" si="4"/>
        <v>1.1079565483909262</v>
      </c>
      <c r="T61" s="168">
        <f t="shared" si="5"/>
        <v>7.9608278600452564</v>
      </c>
      <c r="U61" s="382">
        <f t="shared" si="6"/>
        <v>139.52124670977099</v>
      </c>
      <c r="V61" s="427">
        <f t="shared" si="159"/>
        <v>22256.812047845917</v>
      </c>
      <c r="W61" s="132"/>
      <c r="X61" s="255"/>
      <c r="Y61" s="255"/>
      <c r="Z61" s="255"/>
      <c r="AA61" s="111"/>
      <c r="AB61" s="111"/>
      <c r="AC61" s="111"/>
      <c r="AD61" s="111"/>
      <c r="AE61" s="111"/>
      <c r="AF61" s="111"/>
      <c r="AG61" s="111"/>
      <c r="AH61" s="460"/>
      <c r="AI61" s="188">
        <f t="shared" si="7"/>
        <v>3.5948948780215195</v>
      </c>
      <c r="AJ61" s="256">
        <f t="shared" si="160"/>
        <v>0.79226348119403311</v>
      </c>
      <c r="AK61" s="256">
        <f t="shared" si="8"/>
        <v>2.8481039305879281</v>
      </c>
      <c r="AL61" s="170">
        <f t="shared" si="9"/>
        <v>139.52124670977099</v>
      </c>
      <c r="AM61" s="170">
        <f t="shared" si="10"/>
        <v>23.882483580135769</v>
      </c>
      <c r="AN61" s="170">
        <f t="shared" si="11"/>
        <v>80.758451452192475</v>
      </c>
      <c r="AO61" s="170">
        <f t="shared" si="161"/>
        <v>41</v>
      </c>
      <c r="AP61" s="170">
        <f t="shared" si="162"/>
        <v>59</v>
      </c>
      <c r="AQ61" s="170">
        <f t="shared" si="12"/>
        <v>0</v>
      </c>
      <c r="AR61" s="256">
        <f t="shared" si="197"/>
        <v>45.454383461648646</v>
      </c>
      <c r="AS61" s="256">
        <f t="shared" si="14"/>
        <v>0</v>
      </c>
      <c r="AT61" s="428">
        <f t="shared" si="203"/>
        <v>128780</v>
      </c>
      <c r="AU61" s="112"/>
      <c r="AV61" s="256"/>
      <c r="AW61" s="256"/>
      <c r="AX61" s="120"/>
      <c r="AY61" s="120"/>
      <c r="AZ61" s="120"/>
      <c r="BA61" s="120"/>
      <c r="BB61" s="256"/>
      <c r="BC61" s="256"/>
      <c r="BD61" s="256"/>
      <c r="BE61" s="257"/>
      <c r="BF61" s="146">
        <f t="shared" si="16"/>
        <v>1.4814343363745712</v>
      </c>
      <c r="BG61" s="256">
        <f t="shared" si="17"/>
        <v>1.0410184499365998</v>
      </c>
      <c r="BH61" s="256">
        <f t="shared" si="18"/>
        <v>1.5422004765355115</v>
      </c>
      <c r="BI61" s="120">
        <f t="shared" si="19"/>
        <v>39.704628951975721</v>
      </c>
      <c r="BJ61" s="120">
        <f t="shared" si="20"/>
        <v>23.882483580135769</v>
      </c>
      <c r="BK61" s="256">
        <v>0</v>
      </c>
      <c r="BL61" s="170">
        <f t="shared" si="21"/>
        <v>23.904522863845578</v>
      </c>
      <c r="BM61" s="170">
        <f t="shared" si="163"/>
        <v>60.095477136154422</v>
      </c>
      <c r="BN61" s="170">
        <f t="shared" si="22"/>
        <v>0</v>
      </c>
      <c r="BO61" s="170">
        <f t="shared" si="198"/>
        <v>10.484410291679604</v>
      </c>
      <c r="BP61" s="170">
        <f t="shared" si="204"/>
        <v>99.816617757795271</v>
      </c>
      <c r="BQ61" s="390">
        <f t="shared" si="25"/>
        <v>22549.874503518928</v>
      </c>
      <c r="BR61" s="428">
        <f t="shared" si="164"/>
        <v>35716.030318776538</v>
      </c>
      <c r="BS61" s="146">
        <f t="shared" si="26"/>
        <v>4.2084942801202123</v>
      </c>
      <c r="BT61" s="256">
        <f t="shared" si="27"/>
        <v>1.2523333985717446</v>
      </c>
      <c r="BU61" s="256">
        <f t="shared" si="28"/>
        <v>5.2704379446926932</v>
      </c>
      <c r="BV61" s="170">
        <f t="shared" si="29"/>
        <v>139.52124670977099</v>
      </c>
      <c r="BW61" s="170">
        <f t="shared" si="30"/>
        <v>23.882483580135769</v>
      </c>
      <c r="BX61" s="170">
        <f t="shared" si="31"/>
        <v>87.734513787681024</v>
      </c>
      <c r="BY61" s="170">
        <f t="shared" si="165"/>
        <v>1044.4584974723932</v>
      </c>
      <c r="BZ61" s="256">
        <f t="shared" si="32"/>
        <v>38.827124242934524</v>
      </c>
      <c r="CA61" s="256">
        <v>0</v>
      </c>
      <c r="CB61" s="466">
        <f t="shared" si="33"/>
        <v>86762</v>
      </c>
      <c r="CC61" s="146">
        <f t="shared" si="34"/>
        <v>1.4800136571264153</v>
      </c>
      <c r="CD61" s="256">
        <f t="shared" si="35"/>
        <v>1.3842402880143423</v>
      </c>
      <c r="CE61" s="256">
        <f t="shared" si="166"/>
        <v>2.0486945310058293</v>
      </c>
      <c r="CF61" s="120">
        <f t="shared" si="36"/>
        <v>42.351604215440766</v>
      </c>
      <c r="CG61" s="120">
        <f t="shared" si="37"/>
        <v>23.882483580135769</v>
      </c>
      <c r="CH61" s="256">
        <v>0</v>
      </c>
      <c r="CI61" s="170">
        <f t="shared" si="167"/>
        <v>25.498157721435284</v>
      </c>
      <c r="CJ61" s="170">
        <f t="shared" si="168"/>
        <v>58.501842278564716</v>
      </c>
      <c r="CK61" s="170">
        <f t="shared" si="38"/>
        <v>0</v>
      </c>
      <c r="CL61" s="256">
        <f t="shared" si="199"/>
        <v>13.237264565683253</v>
      </c>
      <c r="CM61" s="256">
        <f t="shared" si="40"/>
        <v>97.169642494330219</v>
      </c>
      <c r="CN61" s="390">
        <f t="shared" si="169"/>
        <v>13386.532803753524</v>
      </c>
      <c r="CO61" s="428">
        <f t="shared" si="170"/>
        <v>26783.765673361639</v>
      </c>
      <c r="CP61" s="146">
        <f t="shared" si="41"/>
        <v>3.5948948780215195</v>
      </c>
      <c r="CQ61" s="256">
        <f t="shared" si="42"/>
        <v>1.3291432102885228</v>
      </c>
      <c r="CR61" s="256">
        <f t="shared" si="43"/>
        <v>4.7781301188232899</v>
      </c>
      <c r="CS61" s="120">
        <f t="shared" si="44"/>
        <v>139.52124670977099</v>
      </c>
      <c r="CT61" s="120">
        <f t="shared" si="45"/>
        <v>23.882483580135769</v>
      </c>
      <c r="CU61" s="256">
        <f t="shared" si="46"/>
        <v>80.758451452192475</v>
      </c>
      <c r="CV61" s="170">
        <f t="shared" si="171"/>
        <v>961.41013633562466</v>
      </c>
      <c r="CW61" s="256">
        <f t="shared" si="47"/>
        <v>45.454383461648646</v>
      </c>
      <c r="CX61" s="256">
        <v>0</v>
      </c>
      <c r="CY61" s="466">
        <f t="shared" si="48"/>
        <v>76762</v>
      </c>
      <c r="CZ61" s="146">
        <f t="shared" si="49"/>
        <v>4.2084942801202123</v>
      </c>
      <c r="DA61" s="256">
        <f t="shared" si="50"/>
        <v>1.2894893347758385</v>
      </c>
      <c r="DB61" s="256">
        <f t="shared" si="51"/>
        <v>5.4268084896801341</v>
      </c>
      <c r="DC61" s="120">
        <f t="shared" si="52"/>
        <v>139.52124670977099</v>
      </c>
      <c r="DD61" s="120">
        <f t="shared" si="53"/>
        <v>23.882483580135769</v>
      </c>
      <c r="DE61" s="256">
        <f t="shared" si="54"/>
        <v>87.734513787681024</v>
      </c>
      <c r="DF61" s="170">
        <f t="shared" si="172"/>
        <v>1044.4584974723932</v>
      </c>
      <c r="DG61" s="256">
        <f t="shared" si="55"/>
        <v>38.827124242934524</v>
      </c>
      <c r="DH61" s="256">
        <v>0</v>
      </c>
      <c r="DI61" s="466">
        <f t="shared" si="173"/>
        <v>84262</v>
      </c>
      <c r="DJ61" s="146">
        <f t="shared" si="56"/>
        <v>3.5948948780215195</v>
      </c>
      <c r="DK61" s="256">
        <f t="shared" si="174"/>
        <v>1.4317264616228507</v>
      </c>
      <c r="DL61" s="256">
        <f t="shared" si="57"/>
        <v>5.1469061236158593</v>
      </c>
      <c r="DM61" s="120">
        <f t="shared" si="58"/>
        <v>139.52124670977099</v>
      </c>
      <c r="DN61" s="120">
        <f t="shared" si="59"/>
        <v>23.882483580135769</v>
      </c>
      <c r="DO61" s="256">
        <f t="shared" si="60"/>
        <v>80.758451452192475</v>
      </c>
      <c r="DP61" s="170">
        <f t="shared" si="175"/>
        <v>961.41013633562466</v>
      </c>
      <c r="DQ61" s="256">
        <f t="shared" si="61"/>
        <v>45.454383461648646</v>
      </c>
      <c r="DR61" s="256">
        <v>0</v>
      </c>
      <c r="DS61" s="427">
        <f t="shared" si="62"/>
        <v>71262</v>
      </c>
      <c r="DT61" s="176">
        <f t="shared" si="63"/>
        <v>7.2552918048816561</v>
      </c>
      <c r="DU61" s="256">
        <f t="shared" si="64"/>
        <v>1.0709639005662468</v>
      </c>
      <c r="DV61" s="256">
        <f t="shared" si="65"/>
        <v>7.7701556111023828</v>
      </c>
      <c r="DW61" s="120">
        <f t="shared" si="66"/>
        <v>139.52124670977099</v>
      </c>
      <c r="DX61" s="120">
        <f t="shared" si="67"/>
        <v>23.882483580135769</v>
      </c>
      <c r="DY61" s="256">
        <f t="shared" si="68"/>
        <v>101.68663845865812</v>
      </c>
      <c r="DZ61" s="256">
        <f t="shared" si="176"/>
        <v>72</v>
      </c>
      <c r="EA61" s="256">
        <f t="shared" si="177"/>
        <v>103</v>
      </c>
      <c r="EB61" s="170">
        <f t="shared" si="178"/>
        <v>1210.5552197459299</v>
      </c>
      <c r="EC61" s="256">
        <f t="shared" si="69"/>
        <v>22.522006651746533</v>
      </c>
      <c r="ED61" s="256">
        <v>0</v>
      </c>
      <c r="EE61" s="427">
        <f t="shared" si="187"/>
        <v>116680</v>
      </c>
      <c r="EF61" s="275">
        <f t="shared" si="70"/>
        <v>1.3468616136765907</v>
      </c>
      <c r="EG61" s="256">
        <f t="shared" si="71"/>
        <v>0.93124052352073217</v>
      </c>
      <c r="EH61" s="256">
        <f t="shared" si="72"/>
        <v>1.2542521142301666</v>
      </c>
      <c r="EI61" s="473">
        <f t="shared" si="73"/>
        <v>34.880311677442748</v>
      </c>
      <c r="EJ61" s="473">
        <f t="shared" si="74"/>
        <v>21</v>
      </c>
      <c r="EK61" s="473">
        <f t="shared" si="75"/>
        <v>84</v>
      </c>
      <c r="EL61" s="473">
        <f t="shared" si="76"/>
        <v>13.730075299036983</v>
      </c>
      <c r="EM61" s="473">
        <f t="shared" si="205"/>
        <v>16.680905779405943</v>
      </c>
      <c r="EN61" s="473">
        <f t="shared" si="206"/>
        <v>104.64093503232824</v>
      </c>
      <c r="EO61" s="427">
        <f t="shared" si="79"/>
        <v>28091.812047845917</v>
      </c>
      <c r="EP61" s="261">
        <f t="shared" si="80"/>
        <v>1.3468616136765907</v>
      </c>
      <c r="EQ61" s="256">
        <f t="shared" si="207"/>
        <v>0.86110051869921145</v>
      </c>
      <c r="ER61" s="256">
        <f t="shared" si="82"/>
        <v>1.1597832341529692</v>
      </c>
      <c r="ES61" s="473">
        <f t="shared" si="83"/>
        <v>139.52124670977099</v>
      </c>
      <c r="ET61" s="473">
        <f t="shared" si="84"/>
        <v>21</v>
      </c>
      <c r="EU61" s="473">
        <f t="shared" si="85"/>
        <v>84</v>
      </c>
      <c r="EV61" s="473">
        <f t="shared" si="86"/>
        <v>13.730075299036983</v>
      </c>
      <c r="EW61" s="473">
        <f t="shared" si="208"/>
        <v>16.680905779405943</v>
      </c>
      <c r="EX61" s="473">
        <f t="shared" si="209"/>
        <v>104.64093503232824</v>
      </c>
      <c r="EY61" s="572">
        <f t="shared" si="179"/>
        <v>30380</v>
      </c>
      <c r="EZ61" s="589"/>
      <c r="FA61" s="589"/>
      <c r="FB61" s="589"/>
      <c r="FC61" s="589"/>
      <c r="FD61" s="589"/>
      <c r="FE61" s="589"/>
      <c r="FF61" s="589"/>
      <c r="FG61" s="589"/>
      <c r="FH61" s="589"/>
      <c r="FI61" s="577"/>
      <c r="FJ61" s="276">
        <f t="shared" si="98"/>
        <v>1.2105485332846337</v>
      </c>
      <c r="FK61" s="256">
        <f t="shared" si="210"/>
        <v>0.27473158352160226</v>
      </c>
      <c r="FL61" s="256">
        <f t="shared" si="100"/>
        <v>0.33257591547904047</v>
      </c>
      <c r="FM61" s="483">
        <f t="shared" si="211"/>
        <v>12.556912203879389</v>
      </c>
      <c r="FN61" s="483">
        <f t="shared" si="102"/>
        <v>19</v>
      </c>
      <c r="FO61" s="483">
        <f t="shared" si="103"/>
        <v>84</v>
      </c>
      <c r="FP61" s="483">
        <f t="shared" si="104"/>
        <v>34.730075299036983</v>
      </c>
      <c r="FQ61" s="483">
        <f t="shared" si="181"/>
        <v>2700</v>
      </c>
      <c r="FR61" s="483">
        <f t="shared" si="212"/>
        <v>8.211966104122844</v>
      </c>
      <c r="FS61" s="483">
        <f t="shared" si="213"/>
        <v>126.77124670977101</v>
      </c>
      <c r="FT61" s="484">
        <f t="shared" si="214"/>
        <v>27</v>
      </c>
      <c r="FU61" s="427">
        <f t="shared" si="108"/>
        <v>45494.812047845917</v>
      </c>
      <c r="FV61" s="276">
        <f t="shared" si="109"/>
        <v>1.9044215042248933</v>
      </c>
      <c r="FW61" s="256">
        <f t="shared" si="215"/>
        <v>1.0547372673256279</v>
      </c>
      <c r="FX61" s="256">
        <f t="shared" si="111"/>
        <v>2.0086643332023257</v>
      </c>
      <c r="FY61" s="483">
        <f t="shared" si="216"/>
        <v>62.086954785848093</v>
      </c>
      <c r="FZ61" s="483">
        <f t="shared" si="113"/>
        <v>38</v>
      </c>
      <c r="GA61" s="483">
        <f t="shared" si="114"/>
        <v>84</v>
      </c>
      <c r="GB61" s="483">
        <f t="shared" si="115"/>
        <v>34.730075299036983</v>
      </c>
      <c r="GC61" s="483">
        <f t="shared" si="116"/>
        <v>1300</v>
      </c>
      <c r="GD61" s="483">
        <f t="shared" si="217"/>
        <v>8.3680002300993301</v>
      </c>
      <c r="GE61" s="483">
        <f t="shared" si="218"/>
        <v>77.434291923922899</v>
      </c>
      <c r="GF61" s="484">
        <f t="shared" si="219"/>
        <v>41</v>
      </c>
      <c r="GG61" s="493">
        <f t="shared" si="220"/>
        <v>13</v>
      </c>
      <c r="GH61" s="493">
        <f t="shared" si="121"/>
        <v>54</v>
      </c>
      <c r="GI61" s="427">
        <f t="shared" si="122"/>
        <v>58478.812047845917</v>
      </c>
      <c r="GJ61" s="185">
        <f t="shared" si="221"/>
        <v>1.1079565483909262</v>
      </c>
      <c r="GK61" s="256">
        <f t="shared" si="182"/>
        <v>1.7895283430421891</v>
      </c>
      <c r="GL61" s="256">
        <f t="shared" si="124"/>
        <v>1.9827196462047572</v>
      </c>
      <c r="GM61" s="256">
        <f t="shared" si="125"/>
        <v>139.52124670977099</v>
      </c>
      <c r="GN61" s="256">
        <f t="shared" si="126"/>
        <v>84</v>
      </c>
      <c r="GO61" s="256">
        <f t="shared" si="127"/>
        <v>34.730075299036983</v>
      </c>
      <c r="GP61" s="256">
        <f t="shared" si="222"/>
        <v>139.52124670977099</v>
      </c>
      <c r="GQ61" s="256">
        <f t="shared" si="223"/>
        <v>7.9608278600452564</v>
      </c>
      <c r="GR61" s="427">
        <f t="shared" si="129"/>
        <v>73516.812047845917</v>
      </c>
      <c r="GS61" s="185">
        <f t="shared" si="130"/>
        <v>1.1079565483909262</v>
      </c>
      <c r="GT61" s="256">
        <f t="shared" si="184"/>
        <v>1.558905499856297</v>
      </c>
      <c r="GU61" s="256">
        <f t="shared" si="131"/>
        <v>1.7271995568884142</v>
      </c>
      <c r="GV61" s="256">
        <f t="shared" si="132"/>
        <v>139.52124670977099</v>
      </c>
      <c r="GW61" s="256">
        <f t="shared" si="133"/>
        <v>84</v>
      </c>
      <c r="GX61" s="256">
        <f t="shared" si="134"/>
        <v>34.730075299036983</v>
      </c>
      <c r="GY61" s="256">
        <f t="shared" si="224"/>
        <v>139.52124670977099</v>
      </c>
      <c r="GZ61" s="256">
        <f t="shared" si="225"/>
        <v>7.9608278600452564</v>
      </c>
      <c r="HA61" s="427">
        <f t="shared" si="137"/>
        <v>84392.812047845917</v>
      </c>
      <c r="HB61" s="185">
        <f t="shared" si="138"/>
        <v>1.1079565483909262</v>
      </c>
      <c r="HC61" s="256">
        <f t="shared" si="185"/>
        <v>0.27696186685832613</v>
      </c>
      <c r="HD61" s="256">
        <f t="shared" si="139"/>
        <v>0.30686171404025825</v>
      </c>
      <c r="HE61" s="256">
        <f t="shared" si="140"/>
        <v>139.52124670977099</v>
      </c>
      <c r="HF61" s="256">
        <f t="shared" si="141"/>
        <v>84</v>
      </c>
      <c r="HG61" s="256">
        <f t="shared" si="142"/>
        <v>34.730075299036983</v>
      </c>
      <c r="HH61" s="256">
        <f t="shared" si="226"/>
        <v>139.52124670977099</v>
      </c>
      <c r="HI61" s="256">
        <f t="shared" si="200"/>
        <v>7.9608278600452564</v>
      </c>
      <c r="HJ61" s="427">
        <f t="shared" si="145"/>
        <v>475012.7529903698</v>
      </c>
      <c r="HK61" s="185">
        <f t="shared" si="227"/>
        <v>1.1079565483909262</v>
      </c>
      <c r="HL61" s="256">
        <f t="shared" si="186"/>
        <v>1.6162213617902426</v>
      </c>
      <c r="HM61" s="256">
        <f t="shared" si="147"/>
        <v>1.7907030414447995</v>
      </c>
      <c r="HN61" s="256">
        <f t="shared" si="148"/>
        <v>139.52124670977099</v>
      </c>
      <c r="HO61" s="256">
        <f t="shared" si="149"/>
        <v>84</v>
      </c>
      <c r="HP61" s="256">
        <f t="shared" si="150"/>
        <v>34.730075299036983</v>
      </c>
      <c r="HQ61" s="256">
        <f t="shared" si="228"/>
        <v>139.52124670977099</v>
      </c>
      <c r="HR61" s="256">
        <f t="shared" si="201"/>
        <v>7.9608278600452564</v>
      </c>
      <c r="HS61" s="466">
        <f t="shared" si="153"/>
        <v>81400</v>
      </c>
    </row>
    <row r="62" spans="1:227" s="109" customFormat="1" collapsed="1" x14ac:dyDescent="0.3">
      <c r="A62" s="109" t="s">
        <v>368</v>
      </c>
      <c r="B62" s="105" t="s">
        <v>125</v>
      </c>
      <c r="C62" s="105" t="s">
        <v>294</v>
      </c>
      <c r="D62" s="128">
        <v>909</v>
      </c>
      <c r="E62" s="129">
        <v>20.399999999999999</v>
      </c>
      <c r="F62" s="127">
        <f t="shared" si="0"/>
        <v>163.02914999999999</v>
      </c>
      <c r="G62" s="127">
        <f t="shared" si="1"/>
        <v>1.1205243</v>
      </c>
      <c r="H62" s="169">
        <f t="shared" ref="H62:H63" si="237">I62</f>
        <v>76.355999999999995</v>
      </c>
      <c r="I62" s="130">
        <f t="shared" si="232"/>
        <v>76.355999999999995</v>
      </c>
      <c r="J62" s="375">
        <f t="shared" si="155"/>
        <v>36.546780821917807</v>
      </c>
      <c r="K62" s="131">
        <v>0.09</v>
      </c>
      <c r="L62" s="169">
        <f t="shared" si="156"/>
        <v>2135.1190476190477</v>
      </c>
      <c r="M62" s="375">
        <f t="shared" si="157"/>
        <v>30.66</v>
      </c>
      <c r="N62" s="375">
        <f t="shared" si="158"/>
        <v>192.16071428571428</v>
      </c>
      <c r="O62" s="130">
        <v>58.7</v>
      </c>
      <c r="P62" s="165">
        <v>7.0000000000000001E-3</v>
      </c>
      <c r="Q62" s="397">
        <f t="shared" si="3"/>
        <v>0.99312684694730968</v>
      </c>
      <c r="S62" s="285">
        <f t="shared" si="4"/>
        <v>1.0045716282016834</v>
      </c>
      <c r="T62" s="383">
        <f t="shared" si="5"/>
        <v>0.37350810000000001</v>
      </c>
      <c r="U62" s="384">
        <f t="shared" si="6"/>
        <v>163.02914999999999</v>
      </c>
      <c r="V62" s="436">
        <f t="shared" si="159"/>
        <v>22165.284931506849</v>
      </c>
      <c r="W62" s="192"/>
      <c r="X62" s="286"/>
      <c r="Y62" s="286"/>
      <c r="Z62" s="286"/>
      <c r="AA62" s="69"/>
      <c r="AB62" s="69"/>
      <c r="AC62" s="69"/>
      <c r="AD62" s="69"/>
      <c r="AE62" s="69"/>
      <c r="AF62" s="69"/>
      <c r="AG62" s="69"/>
      <c r="AH62" s="462"/>
      <c r="AI62" s="187">
        <f t="shared" si="7"/>
        <v>3.0750671973362942</v>
      </c>
      <c r="AJ62" s="287">
        <f t="shared" si="160"/>
        <v>0.82955433203129181</v>
      </c>
      <c r="AK62" s="287">
        <f t="shared" si="8"/>
        <v>2.5509353148376461</v>
      </c>
      <c r="AL62" s="173">
        <f t="shared" si="9"/>
        <v>163.02914999999999</v>
      </c>
      <c r="AM62" s="173">
        <f t="shared" si="10"/>
        <v>1.1205243</v>
      </c>
      <c r="AN62" s="173">
        <f t="shared" si="11"/>
        <v>121.1513382</v>
      </c>
      <c r="AO62" s="173">
        <f t="shared" si="161"/>
        <v>62</v>
      </c>
      <c r="AP62" s="173">
        <f t="shared" si="162"/>
        <v>89</v>
      </c>
      <c r="AQ62" s="173">
        <f t="shared" si="12"/>
        <v>0</v>
      </c>
      <c r="AR62" s="287">
        <f t="shared" si="197"/>
        <v>53.380841381999993</v>
      </c>
      <c r="AS62" s="287">
        <f t="shared" si="14"/>
        <v>0</v>
      </c>
      <c r="AT62" s="430">
        <f t="shared" si="203"/>
        <v>132627.62</v>
      </c>
      <c r="AU62" s="113"/>
      <c r="AV62" s="287"/>
      <c r="AW62" s="287"/>
      <c r="AX62" s="172"/>
      <c r="AY62" s="172"/>
      <c r="AZ62" s="172"/>
      <c r="BA62" s="172"/>
      <c r="BB62" s="287"/>
      <c r="BC62" s="287"/>
      <c r="BD62" s="287"/>
      <c r="BE62" s="288"/>
      <c r="BF62" s="148">
        <f t="shared" si="16"/>
        <v>1.0154120604955186</v>
      </c>
      <c r="BG62" s="287">
        <f t="shared" si="17"/>
        <v>8.7651354346222288E-2</v>
      </c>
      <c r="BH62" s="287">
        <f t="shared" si="18"/>
        <v>8.9002242321920402E-2</v>
      </c>
      <c r="BI62" s="172">
        <f t="shared" si="19"/>
        <v>1.8628716487500001</v>
      </c>
      <c r="BJ62" s="172">
        <f t="shared" si="20"/>
        <v>1.1205243</v>
      </c>
      <c r="BK62" s="287">
        <v>0</v>
      </c>
      <c r="BL62" s="173">
        <f t="shared" si="21"/>
        <v>0.87249076384165036</v>
      </c>
      <c r="BM62" s="173">
        <f t="shared" si="163"/>
        <v>75.483509236158341</v>
      </c>
      <c r="BN62" s="173">
        <f t="shared" si="22"/>
        <v>0</v>
      </c>
      <c r="BO62" s="173">
        <f t="shared" si="198"/>
        <v>0.49191016770000007</v>
      </c>
      <c r="BP62" s="173">
        <f t="shared" si="204"/>
        <v>161.16627835124999</v>
      </c>
      <c r="BQ62" s="392">
        <f t="shared" si="25"/>
        <v>10458.057651016867</v>
      </c>
      <c r="BR62" s="430">
        <f t="shared" si="164"/>
        <v>19902.368811773908</v>
      </c>
      <c r="BS62" s="148">
        <f t="shared" si="26"/>
        <v>3.5968584665720944</v>
      </c>
      <c r="BT62" s="287">
        <f t="shared" si="27"/>
        <v>1.4627606489806735</v>
      </c>
      <c r="BU62" s="287">
        <f t="shared" si="28"/>
        <v>5.2613430248546269</v>
      </c>
      <c r="BV62" s="173">
        <f t="shared" si="29"/>
        <v>163.02914999999999</v>
      </c>
      <c r="BW62" s="173">
        <f t="shared" si="30"/>
        <v>1.1205243</v>
      </c>
      <c r="BX62" s="173">
        <f t="shared" si="31"/>
        <v>129.30279569999999</v>
      </c>
      <c r="BY62" s="173">
        <f t="shared" si="165"/>
        <v>1693.4202380952381</v>
      </c>
      <c r="BZ62" s="287">
        <f t="shared" si="32"/>
        <v>45.636956756999993</v>
      </c>
      <c r="CA62" s="287">
        <v>0</v>
      </c>
      <c r="CB62" s="468">
        <f t="shared" si="33"/>
        <v>80509.207999999984</v>
      </c>
      <c r="CC62" s="148">
        <f t="shared" si="34"/>
        <v>1.0153808584598121</v>
      </c>
      <c r="CD62" s="287">
        <f t="shared" si="35"/>
        <v>0.17497660393774064</v>
      </c>
      <c r="CE62" s="287">
        <f t="shared" si="166"/>
        <v>0.17766789431668562</v>
      </c>
      <c r="CF62" s="172">
        <f t="shared" si="36"/>
        <v>1.9870630920000001</v>
      </c>
      <c r="CG62" s="172">
        <f t="shared" si="37"/>
        <v>1.1205243</v>
      </c>
      <c r="CH62" s="287">
        <v>0</v>
      </c>
      <c r="CI62" s="173">
        <f t="shared" si="167"/>
        <v>0.93065681476442708</v>
      </c>
      <c r="CJ62" s="173">
        <f t="shared" si="168"/>
        <v>75.425343185235562</v>
      </c>
      <c r="CK62" s="173">
        <f t="shared" si="38"/>
        <v>0</v>
      </c>
      <c r="CL62" s="287">
        <f t="shared" si="199"/>
        <v>0.62106926868000001</v>
      </c>
      <c r="CM62" s="287">
        <f t="shared" si="40"/>
        <v>161.04208690799999</v>
      </c>
      <c r="CN62" s="392">
        <f t="shared" si="169"/>
        <v>488.5948277513242</v>
      </c>
      <c r="CO62" s="430">
        <f t="shared" si="170"/>
        <v>9941.3400658921655</v>
      </c>
      <c r="CP62" s="148">
        <f t="shared" si="41"/>
        <v>3.0750671973362942</v>
      </c>
      <c r="CQ62" s="287">
        <f t="shared" si="42"/>
        <v>1.5603893425948001</v>
      </c>
      <c r="CR62" s="287">
        <f t="shared" si="43"/>
        <v>4.7983020824864147</v>
      </c>
      <c r="CS62" s="172">
        <f t="shared" si="44"/>
        <v>163.02914999999999</v>
      </c>
      <c r="CT62" s="172">
        <f t="shared" si="45"/>
        <v>1.1205243</v>
      </c>
      <c r="CU62" s="287">
        <f t="shared" si="46"/>
        <v>121.1513382</v>
      </c>
      <c r="CV62" s="173">
        <f t="shared" si="171"/>
        <v>1586.6642857142858</v>
      </c>
      <c r="CW62" s="287">
        <f t="shared" si="47"/>
        <v>53.380841381999993</v>
      </c>
      <c r="CX62" s="287">
        <v>0</v>
      </c>
      <c r="CY62" s="468">
        <f t="shared" si="48"/>
        <v>70509.207999999984</v>
      </c>
      <c r="CZ62" s="148">
        <f t="shared" si="49"/>
        <v>3.5968584665720944</v>
      </c>
      <c r="DA62" s="287">
        <f t="shared" si="50"/>
        <v>1.5096384691279012</v>
      </c>
      <c r="DB62" s="287">
        <f t="shared" si="51"/>
        <v>5.4299559091456269</v>
      </c>
      <c r="DC62" s="172">
        <f t="shared" si="52"/>
        <v>163.02914999999999</v>
      </c>
      <c r="DD62" s="172">
        <f t="shared" si="53"/>
        <v>1.1205243</v>
      </c>
      <c r="DE62" s="287">
        <f t="shared" si="54"/>
        <v>129.30279569999999</v>
      </c>
      <c r="DF62" s="173">
        <f t="shared" si="172"/>
        <v>1693.4202380952381</v>
      </c>
      <c r="DG62" s="287">
        <f t="shared" si="55"/>
        <v>45.636956756999993</v>
      </c>
      <c r="DH62" s="287">
        <v>0</v>
      </c>
      <c r="DI62" s="468">
        <f t="shared" si="173"/>
        <v>78009.207999999984</v>
      </c>
      <c r="DJ62" s="148">
        <f t="shared" si="56"/>
        <v>3.0750671973362942</v>
      </c>
      <c r="DK62" s="287">
        <f t="shared" si="174"/>
        <v>1.6924035856274393</v>
      </c>
      <c r="DL62" s="287">
        <f t="shared" si="57"/>
        <v>5.204254750817265</v>
      </c>
      <c r="DM62" s="172">
        <f t="shared" si="58"/>
        <v>163.02914999999999</v>
      </c>
      <c r="DN62" s="172">
        <f t="shared" si="59"/>
        <v>1.1205243</v>
      </c>
      <c r="DO62" s="287">
        <f t="shared" si="60"/>
        <v>121.1513382</v>
      </c>
      <c r="DP62" s="173">
        <f t="shared" si="175"/>
        <v>1586.6642857142858</v>
      </c>
      <c r="DQ62" s="287">
        <f t="shared" si="61"/>
        <v>53.380841381999993</v>
      </c>
      <c r="DR62" s="287">
        <v>0</v>
      </c>
      <c r="DS62" s="436">
        <f t="shared" si="62"/>
        <v>65009.207999999991</v>
      </c>
      <c r="DT62" s="289">
        <f t="shared" si="63"/>
        <v>6.3670754137743826</v>
      </c>
      <c r="DU62" s="287">
        <f t="shared" si="64"/>
        <v>1.1625774640907913</v>
      </c>
      <c r="DV62" s="287">
        <f t="shared" si="65"/>
        <v>7.4022183882206471</v>
      </c>
      <c r="DW62" s="172">
        <f t="shared" si="66"/>
        <v>163.02914999999999</v>
      </c>
      <c r="DX62" s="172">
        <f t="shared" si="67"/>
        <v>1.1205243</v>
      </c>
      <c r="DY62" s="287">
        <f t="shared" si="68"/>
        <v>145.6057107</v>
      </c>
      <c r="DZ62" s="287">
        <f t="shared" si="176"/>
        <v>84</v>
      </c>
      <c r="EA62" s="287">
        <f t="shared" si="177"/>
        <v>120</v>
      </c>
      <c r="EB62" s="173">
        <f t="shared" si="178"/>
        <v>1906.9321428571432</v>
      </c>
      <c r="EC62" s="287">
        <f t="shared" si="69"/>
        <v>25.781016185999999</v>
      </c>
      <c r="ED62" s="287">
        <v>0</v>
      </c>
      <c r="EE62" s="436">
        <f t="shared" si="187"/>
        <v>118376.31999999999</v>
      </c>
      <c r="EF62" s="290">
        <f t="shared" si="70"/>
        <v>1.2357440006186153</v>
      </c>
      <c r="EG62" s="287">
        <f t="shared" si="71"/>
        <v>1.0973187921495677</v>
      </c>
      <c r="EH62" s="287">
        <f t="shared" si="72"/>
        <v>1.3560051141648937</v>
      </c>
      <c r="EI62" s="475">
        <f t="shared" si="73"/>
        <v>40.757287499999997</v>
      </c>
      <c r="EJ62" s="475">
        <f t="shared" si="74"/>
        <v>19.088999999999999</v>
      </c>
      <c r="EK62" s="475">
        <f t="shared" si="75"/>
        <v>76.355999999999995</v>
      </c>
      <c r="EL62" s="475">
        <f t="shared" si="76"/>
        <v>17.457780821917808</v>
      </c>
      <c r="EM62" s="475">
        <f t="shared" si="205"/>
        <v>10.562829975</v>
      </c>
      <c r="EN62" s="475">
        <f t="shared" si="206"/>
        <v>122.2718625</v>
      </c>
      <c r="EO62" s="436">
        <f t="shared" si="79"/>
        <v>27856.959931506848</v>
      </c>
      <c r="EP62" s="291">
        <f t="shared" si="80"/>
        <v>1.2357440006186153</v>
      </c>
      <c r="EQ62" s="287">
        <f t="shared" si="207"/>
        <v>1.1069165569453587</v>
      </c>
      <c r="ER62" s="287">
        <f t="shared" si="82"/>
        <v>1.367865494430641</v>
      </c>
      <c r="ES62" s="475">
        <f t="shared" si="83"/>
        <v>163.02914999999999</v>
      </c>
      <c r="ET62" s="475">
        <f t="shared" si="84"/>
        <v>19.088999999999999</v>
      </c>
      <c r="EU62" s="475">
        <f t="shared" si="85"/>
        <v>76.355999999999995</v>
      </c>
      <c r="EV62" s="475">
        <f t="shared" si="86"/>
        <v>17.457780821917808</v>
      </c>
      <c r="EW62" s="475">
        <f t="shared" si="208"/>
        <v>10.562829975</v>
      </c>
      <c r="EX62" s="475">
        <f t="shared" si="209"/>
        <v>122.2718625</v>
      </c>
      <c r="EY62" s="574">
        <f t="shared" si="179"/>
        <v>27615.420000000002</v>
      </c>
      <c r="EZ62" s="588"/>
      <c r="FA62" s="588"/>
      <c r="FB62" s="588"/>
      <c r="FC62" s="588"/>
      <c r="FD62" s="588"/>
      <c r="FE62" s="588"/>
      <c r="FF62" s="588"/>
      <c r="FG62" s="588"/>
      <c r="FH62" s="588"/>
      <c r="FI62" s="576"/>
      <c r="FJ62" s="292">
        <f t="shared" si="98"/>
        <v>1.1012527434006336</v>
      </c>
      <c r="FK62" s="287">
        <f t="shared" si="210"/>
        <v>0.2942093272910018</v>
      </c>
      <c r="FL62" s="287">
        <f t="shared" si="100"/>
        <v>0.32399882881327063</v>
      </c>
      <c r="FM62" s="487">
        <f t="shared" si="211"/>
        <v>14.672623499999998</v>
      </c>
      <c r="FN62" s="487">
        <f t="shared" si="102"/>
        <v>22</v>
      </c>
      <c r="FO62" s="487">
        <f t="shared" si="103"/>
        <v>76.355999999999995</v>
      </c>
      <c r="FP62" s="487">
        <f t="shared" si="104"/>
        <v>36.546780821917807</v>
      </c>
      <c r="FQ62" s="487">
        <f t="shared" si="181"/>
        <v>3100</v>
      </c>
      <c r="FR62" s="487">
        <f t="shared" si="212"/>
        <v>0.66696056999999997</v>
      </c>
      <c r="FS62" s="487">
        <f t="shared" si="213"/>
        <v>148.3902611111111</v>
      </c>
      <c r="FT62" s="488">
        <f t="shared" si="214"/>
        <v>31</v>
      </c>
      <c r="FU62" s="436">
        <f t="shared" si="108"/>
        <v>48759.284931506845</v>
      </c>
      <c r="FV62" s="292">
        <f t="shared" si="109"/>
        <v>1.8027004669228783</v>
      </c>
      <c r="FW62" s="287">
        <f t="shared" si="215"/>
        <v>1.1121568019813766</v>
      </c>
      <c r="FX62" s="287">
        <f t="shared" si="111"/>
        <v>2.0048855862232826</v>
      </c>
      <c r="FY62" s="487">
        <f t="shared" si="216"/>
        <v>72.547971749999988</v>
      </c>
      <c r="FZ62" s="487">
        <f t="shared" si="113"/>
        <v>45</v>
      </c>
      <c r="GA62" s="487">
        <f t="shared" si="114"/>
        <v>76.355999999999995</v>
      </c>
      <c r="GB62" s="487">
        <f t="shared" si="115"/>
        <v>36.546780821917807</v>
      </c>
      <c r="GC62" s="487">
        <f t="shared" si="116"/>
        <v>1600</v>
      </c>
      <c r="GD62" s="487">
        <f t="shared" si="217"/>
        <v>0.57647514939999667</v>
      </c>
      <c r="GE62" s="487">
        <f t="shared" si="218"/>
        <v>90.481178249999999</v>
      </c>
      <c r="GF62" s="488">
        <f t="shared" si="219"/>
        <v>48</v>
      </c>
      <c r="GG62" s="495">
        <f t="shared" si="220"/>
        <v>16</v>
      </c>
      <c r="GH62" s="495">
        <f t="shared" si="121"/>
        <v>64</v>
      </c>
      <c r="GI62" s="436">
        <f t="shared" si="122"/>
        <v>65049.284931506845</v>
      </c>
      <c r="GJ62" s="186">
        <f t="shared" si="221"/>
        <v>1.0045716282016834</v>
      </c>
      <c r="GK62" s="287">
        <f t="shared" si="182"/>
        <v>2.3733872060052823</v>
      </c>
      <c r="GL62" s="287">
        <f t="shared" si="124"/>
        <v>2.3842374498897709</v>
      </c>
      <c r="GM62" s="287">
        <f t="shared" si="125"/>
        <v>163.02914999999999</v>
      </c>
      <c r="GN62" s="287">
        <f t="shared" si="126"/>
        <v>76.355999999999995</v>
      </c>
      <c r="GO62" s="287">
        <f t="shared" si="127"/>
        <v>36.546780821917807</v>
      </c>
      <c r="GP62" s="287">
        <f t="shared" si="222"/>
        <v>163.02914999999999</v>
      </c>
      <c r="GQ62" s="287">
        <f t="shared" si="223"/>
        <v>0.37350810000000001</v>
      </c>
      <c r="GR62" s="436">
        <f t="shared" si="129"/>
        <v>68533.124931506842</v>
      </c>
      <c r="GS62" s="186">
        <f t="shared" si="130"/>
        <v>1.0045716282016834</v>
      </c>
      <c r="GT62" s="287">
        <f t="shared" si="184"/>
        <v>1.9749419225761227</v>
      </c>
      <c r="GU62" s="287">
        <f t="shared" si="131"/>
        <v>1.9839706227660585</v>
      </c>
      <c r="GV62" s="287">
        <f t="shared" si="132"/>
        <v>163.02914999999999</v>
      </c>
      <c r="GW62" s="287">
        <f t="shared" si="133"/>
        <v>76.355999999999995</v>
      </c>
      <c r="GX62" s="287">
        <f t="shared" si="134"/>
        <v>36.546780821917807</v>
      </c>
      <c r="GY62" s="287">
        <f t="shared" si="224"/>
        <v>163.02914999999999</v>
      </c>
      <c r="GZ62" s="287">
        <f t="shared" si="225"/>
        <v>0.37350810000000001</v>
      </c>
      <c r="HA62" s="436">
        <f t="shared" si="137"/>
        <v>82359.708931506844</v>
      </c>
      <c r="HB62" s="186">
        <f t="shared" si="138"/>
        <v>1.0045716282016834</v>
      </c>
      <c r="HC62" s="287">
        <f t="shared" si="185"/>
        <v>0.33149527767238307</v>
      </c>
      <c r="HD62" s="287">
        <f t="shared" si="139"/>
        <v>0.33301075083251502</v>
      </c>
      <c r="HE62" s="287">
        <f t="shared" si="140"/>
        <v>163.02914999999999</v>
      </c>
      <c r="HF62" s="287">
        <f t="shared" si="141"/>
        <v>76.355999999999995</v>
      </c>
      <c r="HG62" s="287">
        <f t="shared" si="142"/>
        <v>36.546780821917807</v>
      </c>
      <c r="HH62" s="287">
        <f t="shared" si="226"/>
        <v>163.02914999999999</v>
      </c>
      <c r="HI62" s="287">
        <f t="shared" si="200"/>
        <v>0.37350810000000001</v>
      </c>
      <c r="HJ62" s="436">
        <f t="shared" si="145"/>
        <v>490672.57621917804</v>
      </c>
      <c r="HK62" s="186">
        <f t="shared" si="227"/>
        <v>1.0045716282016834</v>
      </c>
      <c r="HL62" s="287">
        <f t="shared" si="186"/>
        <v>2.1715620272193483</v>
      </c>
      <c r="HM62" s="287">
        <f t="shared" si="147"/>
        <v>2.1814896014246892</v>
      </c>
      <c r="HN62" s="287">
        <f t="shared" si="148"/>
        <v>163.02914999999999</v>
      </c>
      <c r="HO62" s="287">
        <f t="shared" si="149"/>
        <v>76.355999999999995</v>
      </c>
      <c r="HP62" s="287">
        <f t="shared" si="150"/>
        <v>36.546780821917807</v>
      </c>
      <c r="HQ62" s="287">
        <f t="shared" si="228"/>
        <v>163.02914999999999</v>
      </c>
      <c r="HR62" s="287">
        <f t="shared" si="201"/>
        <v>0.37350810000000001</v>
      </c>
      <c r="HS62" s="468">
        <f t="shared" si="153"/>
        <v>74902.600000000006</v>
      </c>
    </row>
    <row r="63" spans="1:227" s="72" customFormat="1" hidden="1" outlineLevel="1" x14ac:dyDescent="0.3">
      <c r="B63" s="111" t="s">
        <v>125</v>
      </c>
      <c r="C63" s="4" t="s">
        <v>233</v>
      </c>
      <c r="D63" s="117">
        <v>500</v>
      </c>
      <c r="E63" s="132">
        <v>18.085156921436575</v>
      </c>
      <c r="F63" s="125">
        <f t="shared" si="0"/>
        <v>79.499335633814937</v>
      </c>
      <c r="G63" s="125">
        <f t="shared" si="1"/>
        <v>0.59633948972469297</v>
      </c>
      <c r="H63" s="168">
        <f t="shared" si="237"/>
        <v>42</v>
      </c>
      <c r="I63" s="528">
        <f t="shared" ref="I63:I74" si="238">$J$7*$P$10*$D63/1000</f>
        <v>42</v>
      </c>
      <c r="J63" s="373">
        <f t="shared" si="155"/>
        <v>19.450081204327883</v>
      </c>
      <c r="K63" s="114">
        <v>0.09</v>
      </c>
      <c r="L63" s="168">
        <f t="shared" si="156"/>
        <v>1892.8413246146413</v>
      </c>
      <c r="M63" s="373">
        <f t="shared" si="157"/>
        <v>30.66</v>
      </c>
      <c r="N63" s="373">
        <f t="shared" si="158"/>
        <v>170.35571921531772</v>
      </c>
      <c r="O63" s="121">
        <v>56.794237116637426</v>
      </c>
      <c r="P63" s="116">
        <v>7.0000000000000001E-3</v>
      </c>
      <c r="Q63" s="395">
        <f t="shared" si="3"/>
        <v>0.99249881165709963</v>
      </c>
      <c r="S63" s="189">
        <f t="shared" si="4"/>
        <v>1.0049883194540206</v>
      </c>
      <c r="T63" s="168">
        <f t="shared" si="5"/>
        <v>0.19877982990823098</v>
      </c>
      <c r="U63" s="382">
        <f t="shared" si="6"/>
        <v>79.499335633814937</v>
      </c>
      <c r="V63" s="427">
        <f t="shared" si="159"/>
        <v>17712.012992692464</v>
      </c>
      <c r="W63" s="132"/>
      <c r="X63" s="255"/>
      <c r="Y63" s="255"/>
      <c r="Z63" s="255"/>
      <c r="AA63" s="111"/>
      <c r="AB63" s="111"/>
      <c r="AC63" s="111"/>
      <c r="AD63" s="111"/>
      <c r="AE63" s="111"/>
      <c r="AF63" s="111"/>
      <c r="AG63" s="111"/>
      <c r="AH63" s="460"/>
      <c r="AI63" s="188">
        <f t="shared" si="7"/>
        <v>3.077044284672025</v>
      </c>
      <c r="AJ63" s="256">
        <f t="shared" si="160"/>
        <v>0.72436288889925804</v>
      </c>
      <c r="AK63" s="256">
        <f t="shared" si="8"/>
        <v>2.228896687315979</v>
      </c>
      <c r="AL63" s="170">
        <f t="shared" si="9"/>
        <v>79.499335633814937</v>
      </c>
      <c r="AM63" s="170">
        <f t="shared" si="10"/>
        <v>0.59633948972469297</v>
      </c>
      <c r="AN63" s="170">
        <f t="shared" si="11"/>
        <v>59.028162235636508</v>
      </c>
      <c r="AO63" s="170">
        <f t="shared" si="161"/>
        <v>30</v>
      </c>
      <c r="AP63" s="170">
        <f t="shared" si="162"/>
        <v>43</v>
      </c>
      <c r="AQ63" s="170">
        <f t="shared" si="12"/>
        <v>0</v>
      </c>
      <c r="AR63" s="256">
        <f t="shared" si="197"/>
        <v>26.030069025177141</v>
      </c>
      <c r="AS63" s="256">
        <f t="shared" si="14"/>
        <v>0</v>
      </c>
      <c r="AT63" s="428">
        <f t="shared" si="203"/>
        <v>74090</v>
      </c>
      <c r="AU63" s="112"/>
      <c r="AV63" s="256"/>
      <c r="AW63" s="256"/>
      <c r="AX63" s="120"/>
      <c r="AY63" s="120"/>
      <c r="AZ63" s="120"/>
      <c r="BA63" s="120"/>
      <c r="BB63" s="256"/>
      <c r="BC63" s="256"/>
      <c r="BD63" s="256"/>
      <c r="BE63" s="257"/>
      <c r="BF63" s="146">
        <f t="shared" si="16"/>
        <v>1.0168333840959383</v>
      </c>
      <c r="BG63" s="256">
        <f t="shared" si="17"/>
        <v>5.1718846385005901E-2</v>
      </c>
      <c r="BH63" s="256">
        <f t="shared" si="18"/>
        <v>5.2589449591203534E-2</v>
      </c>
      <c r="BI63" s="120">
        <f t="shared" si="19"/>
        <v>0.9914144016673021</v>
      </c>
      <c r="BJ63" s="120">
        <f t="shared" si="20"/>
        <v>0.59633948972469297</v>
      </c>
      <c r="BK63" s="256">
        <v>0</v>
      </c>
      <c r="BL63" s="170">
        <f t="shared" si="21"/>
        <v>0.52377047604301519</v>
      </c>
      <c r="BM63" s="170">
        <f t="shared" si="163"/>
        <v>41.476229523956988</v>
      </c>
      <c r="BN63" s="170">
        <f t="shared" si="22"/>
        <v>0</v>
      </c>
      <c r="BO63" s="170">
        <f t="shared" si="198"/>
        <v>0.26179303598914022</v>
      </c>
      <c r="BP63" s="170">
        <f t="shared" si="204"/>
        <v>78.507921232147638</v>
      </c>
      <c r="BQ63" s="390">
        <f t="shared" si="25"/>
        <v>10274.979499922583</v>
      </c>
      <c r="BR63" s="428">
        <f t="shared" si="164"/>
        <v>17950.926218948822</v>
      </c>
      <c r="BS63" s="146">
        <f t="shared" si="26"/>
        <v>3.5991827493561961</v>
      </c>
      <c r="BT63" s="256">
        <f t="shared" si="27"/>
        <v>1.0961390848596009</v>
      </c>
      <c r="BU63" s="256">
        <f t="shared" si="28"/>
        <v>3.9452048851217629</v>
      </c>
      <c r="BV63" s="170">
        <f t="shared" si="29"/>
        <v>79.499335633814937</v>
      </c>
      <c r="BW63" s="170">
        <f t="shared" si="30"/>
        <v>0.59633948972469297</v>
      </c>
      <c r="BX63" s="170">
        <f t="shared" si="31"/>
        <v>63.003129017327261</v>
      </c>
      <c r="BY63" s="170">
        <f t="shared" si="165"/>
        <v>1500.0745004125538</v>
      </c>
      <c r="BZ63" s="256">
        <f t="shared" si="32"/>
        <v>22.253850582570934</v>
      </c>
      <c r="CA63" s="256">
        <v>0</v>
      </c>
      <c r="CB63" s="466">
        <f t="shared" si="33"/>
        <v>52406</v>
      </c>
      <c r="CC63" s="146">
        <f t="shared" si="34"/>
        <v>1.016799256955025</v>
      </c>
      <c r="CD63" s="256">
        <f t="shared" si="35"/>
        <v>0.11609231544557938</v>
      </c>
      <c r="CE63" s="256">
        <f t="shared" si="166"/>
        <v>0.1180425800832535</v>
      </c>
      <c r="CF63" s="120">
        <f t="shared" si="36"/>
        <v>1.0575086951117889</v>
      </c>
      <c r="CG63" s="120">
        <f t="shared" si="37"/>
        <v>0.59633948972469297</v>
      </c>
      <c r="CH63" s="256">
        <v>0</v>
      </c>
      <c r="CI63" s="170">
        <f t="shared" si="167"/>
        <v>0.55868850777921619</v>
      </c>
      <c r="CJ63" s="170">
        <f t="shared" si="168"/>
        <v>41.441311492220784</v>
      </c>
      <c r="CK63" s="170">
        <f t="shared" si="38"/>
        <v>0</v>
      </c>
      <c r="CL63" s="256">
        <f t="shared" si="199"/>
        <v>0.33053110117140649</v>
      </c>
      <c r="CM63" s="256">
        <f t="shared" si="40"/>
        <v>78.441826938703144</v>
      </c>
      <c r="CN63" s="390">
        <f t="shared" si="169"/>
        <v>293.31146658408852</v>
      </c>
      <c r="CO63" s="428">
        <f t="shared" si="170"/>
        <v>7974.3213002120738</v>
      </c>
      <c r="CP63" s="146">
        <f t="shared" si="41"/>
        <v>3.077044284672025</v>
      </c>
      <c r="CQ63" s="256">
        <f t="shared" si="42"/>
        <v>1.2655767211844084</v>
      </c>
      <c r="CR63" s="256">
        <f t="shared" si="43"/>
        <v>3.894235616734445</v>
      </c>
      <c r="CS63" s="120">
        <f t="shared" si="44"/>
        <v>79.499335633814937</v>
      </c>
      <c r="CT63" s="120">
        <f t="shared" si="45"/>
        <v>0.59633948972469297</v>
      </c>
      <c r="CU63" s="256">
        <f t="shared" si="46"/>
        <v>59.028162235636508</v>
      </c>
      <c r="CV63" s="170">
        <f t="shared" si="171"/>
        <v>1405.4324341818217</v>
      </c>
      <c r="CW63" s="256">
        <f t="shared" si="47"/>
        <v>26.030069025177141</v>
      </c>
      <c r="CX63" s="256">
        <v>0</v>
      </c>
      <c r="CY63" s="466">
        <f t="shared" si="48"/>
        <v>42406</v>
      </c>
      <c r="CZ63" s="146">
        <f t="shared" si="49"/>
        <v>3.5991827493561961</v>
      </c>
      <c r="DA63" s="256">
        <f t="shared" si="50"/>
        <v>1.1510492702511168</v>
      </c>
      <c r="DB63" s="256">
        <f t="shared" si="51"/>
        <v>4.1428366771468577</v>
      </c>
      <c r="DC63" s="120">
        <f t="shared" si="52"/>
        <v>79.499335633814937</v>
      </c>
      <c r="DD63" s="120">
        <f t="shared" si="53"/>
        <v>0.59633948972469297</v>
      </c>
      <c r="DE63" s="256">
        <f t="shared" si="54"/>
        <v>63.003129017327261</v>
      </c>
      <c r="DF63" s="170">
        <f t="shared" si="172"/>
        <v>1500.0745004125538</v>
      </c>
      <c r="DG63" s="256">
        <f t="shared" si="55"/>
        <v>22.253850582570934</v>
      </c>
      <c r="DH63" s="256">
        <v>0</v>
      </c>
      <c r="DI63" s="466">
        <f t="shared" si="173"/>
        <v>49906</v>
      </c>
      <c r="DJ63" s="146">
        <f t="shared" si="56"/>
        <v>3.077044284672025</v>
      </c>
      <c r="DK63" s="256">
        <f t="shared" si="174"/>
        <v>1.4541821502884633</v>
      </c>
      <c r="DL63" s="256">
        <f t="shared" si="57"/>
        <v>4.4745828744171918</v>
      </c>
      <c r="DM63" s="120">
        <f t="shared" si="58"/>
        <v>79.499335633814937</v>
      </c>
      <c r="DN63" s="120">
        <f t="shared" si="59"/>
        <v>0.59633948972469297</v>
      </c>
      <c r="DO63" s="256">
        <f t="shared" si="60"/>
        <v>59.028162235636508</v>
      </c>
      <c r="DP63" s="170">
        <f t="shared" si="175"/>
        <v>1405.4324341818217</v>
      </c>
      <c r="DQ63" s="256">
        <f t="shared" si="61"/>
        <v>26.030069025177141</v>
      </c>
      <c r="DR63" s="256">
        <v>0</v>
      </c>
      <c r="DS63" s="427">
        <f t="shared" si="62"/>
        <v>36906</v>
      </c>
      <c r="DT63" s="176">
        <f t="shared" si="63"/>
        <v>6.3705408595331043</v>
      </c>
      <c r="DU63" s="256">
        <f t="shared" si="64"/>
        <v>0.98946482375863665</v>
      </c>
      <c r="DV63" s="256">
        <f t="shared" si="65"/>
        <v>6.303426088825117</v>
      </c>
      <c r="DW63" s="120">
        <f t="shared" si="66"/>
        <v>79.499335633814937</v>
      </c>
      <c r="DX63" s="120">
        <f t="shared" si="67"/>
        <v>0.59633948972469297</v>
      </c>
      <c r="DY63" s="256">
        <f t="shared" si="68"/>
        <v>70.953062580708746</v>
      </c>
      <c r="DZ63" s="256">
        <f t="shared" si="176"/>
        <v>41</v>
      </c>
      <c r="EA63" s="256">
        <f t="shared" si="177"/>
        <v>58</v>
      </c>
      <c r="EB63" s="170">
        <f t="shared" si="178"/>
        <v>1689.3586328740178</v>
      </c>
      <c r="EC63" s="256">
        <f t="shared" si="69"/>
        <v>12.572821819937253</v>
      </c>
      <c r="ED63" s="256">
        <v>0</v>
      </c>
      <c r="EE63" s="427">
        <f t="shared" si="187"/>
        <v>67840</v>
      </c>
      <c r="EF63" s="275">
        <f t="shared" si="70"/>
        <v>1.236197176279167</v>
      </c>
      <c r="EG63" s="256">
        <f t="shared" si="71"/>
        <v>0.65494043902109422</v>
      </c>
      <c r="EH63" s="256">
        <f t="shared" si="72"/>
        <v>0.8096355213489147</v>
      </c>
      <c r="EI63" s="473">
        <f t="shared" si="73"/>
        <v>19.874833908453734</v>
      </c>
      <c r="EJ63" s="473">
        <f t="shared" si="74"/>
        <v>10.5</v>
      </c>
      <c r="EK63" s="473">
        <f t="shared" si="75"/>
        <v>42</v>
      </c>
      <c r="EL63" s="473">
        <f t="shared" si="76"/>
        <v>8.9500812043278835</v>
      </c>
      <c r="EM63" s="473">
        <f t="shared" si="205"/>
        <v>5.1674883070216646</v>
      </c>
      <c r="EN63" s="473">
        <f t="shared" si="206"/>
        <v>59.624501725361199</v>
      </c>
      <c r="EO63" s="427">
        <f t="shared" si="79"/>
        <v>22759.512992692464</v>
      </c>
      <c r="EP63" s="261">
        <f t="shared" si="80"/>
        <v>1.236197176279167</v>
      </c>
      <c r="EQ63" s="256">
        <f t="shared" si="207"/>
        <v>0.98131174663201437</v>
      </c>
      <c r="ER63" s="256">
        <f t="shared" si="82"/>
        <v>1.2130948102360735</v>
      </c>
      <c r="ES63" s="473">
        <f t="shared" si="83"/>
        <v>79.499335633814937</v>
      </c>
      <c r="ET63" s="473">
        <f t="shared" si="84"/>
        <v>10.5</v>
      </c>
      <c r="EU63" s="473">
        <f t="shared" si="85"/>
        <v>42</v>
      </c>
      <c r="EV63" s="473">
        <f t="shared" si="86"/>
        <v>8.9500812043278835</v>
      </c>
      <c r="EW63" s="473">
        <f t="shared" si="208"/>
        <v>5.1674883070216646</v>
      </c>
      <c r="EX63" s="473">
        <f t="shared" si="209"/>
        <v>59.624501725361199</v>
      </c>
      <c r="EY63" s="572">
        <f t="shared" si="179"/>
        <v>15190</v>
      </c>
      <c r="EZ63" s="589"/>
      <c r="FA63" s="589"/>
      <c r="FB63" s="589"/>
      <c r="FC63" s="589"/>
      <c r="FD63" s="589"/>
      <c r="FE63" s="589"/>
      <c r="FF63" s="589"/>
      <c r="FG63" s="589"/>
      <c r="FH63" s="589"/>
      <c r="FI63" s="577"/>
      <c r="FJ63" s="276">
        <f t="shared" si="98"/>
        <v>1.1008522251439903</v>
      </c>
      <c r="FK63" s="256">
        <f t="shared" si="210"/>
        <v>0.2204507866381803</v>
      </c>
      <c r="FL63" s="256">
        <f t="shared" si="100"/>
        <v>0.24268373900538381</v>
      </c>
      <c r="FM63" s="483">
        <f t="shared" si="211"/>
        <v>7.1549402070433441</v>
      </c>
      <c r="FN63" s="483">
        <f t="shared" si="102"/>
        <v>11</v>
      </c>
      <c r="FO63" s="483">
        <f t="shared" si="103"/>
        <v>42</v>
      </c>
      <c r="FP63" s="483">
        <f t="shared" si="104"/>
        <v>19.450081204327883</v>
      </c>
      <c r="FQ63" s="483">
        <f t="shared" si="181"/>
        <v>1500</v>
      </c>
      <c r="FR63" s="483">
        <f t="shared" si="212"/>
        <v>0.34187863404909785</v>
      </c>
      <c r="FS63" s="483">
        <f t="shared" si="213"/>
        <v>72.416002300481608</v>
      </c>
      <c r="FT63" s="484">
        <f t="shared" si="214"/>
        <v>15</v>
      </c>
      <c r="FU63" s="427">
        <f t="shared" si="108"/>
        <v>31482.012992692464</v>
      </c>
      <c r="FV63" s="276">
        <f t="shared" si="109"/>
        <v>1.8005868988799858</v>
      </c>
      <c r="FW63" s="256">
        <f t="shared" si="215"/>
        <v>0.89312461641973073</v>
      </c>
      <c r="FX63" s="256">
        <f t="shared" si="111"/>
        <v>1.6081484833925799</v>
      </c>
      <c r="FY63" s="483">
        <f t="shared" si="216"/>
        <v>35.377204357047646</v>
      </c>
      <c r="FZ63" s="483">
        <f t="shared" si="113"/>
        <v>22</v>
      </c>
      <c r="GA63" s="483">
        <f t="shared" si="114"/>
        <v>42</v>
      </c>
      <c r="GB63" s="483">
        <f t="shared" si="115"/>
        <v>19.450081204327883</v>
      </c>
      <c r="GC63" s="483">
        <f t="shared" si="116"/>
        <v>800</v>
      </c>
      <c r="GD63" s="483">
        <f t="shared" si="217"/>
        <v>0.36096208204883951</v>
      </c>
      <c r="GE63" s="483">
        <f t="shared" si="218"/>
        <v>44.122131276767291</v>
      </c>
      <c r="GF63" s="484">
        <f t="shared" si="219"/>
        <v>23</v>
      </c>
      <c r="GG63" s="493">
        <f t="shared" si="220"/>
        <v>8</v>
      </c>
      <c r="GH63" s="493">
        <f t="shared" si="121"/>
        <v>31</v>
      </c>
      <c r="GI63" s="427">
        <f t="shared" si="122"/>
        <v>39429.012992692464</v>
      </c>
      <c r="GJ63" s="185">
        <f t="shared" si="221"/>
        <v>1.0049883194540206</v>
      </c>
      <c r="GK63" s="256">
        <f t="shared" si="182"/>
        <v>1.8839810730286042</v>
      </c>
      <c r="GL63" s="256">
        <f t="shared" si="124"/>
        <v>1.8933789724661994</v>
      </c>
      <c r="GM63" s="256">
        <f t="shared" si="125"/>
        <v>79.499335633814937</v>
      </c>
      <c r="GN63" s="256">
        <f t="shared" si="126"/>
        <v>42</v>
      </c>
      <c r="GO63" s="256">
        <f t="shared" si="127"/>
        <v>19.450081204327883</v>
      </c>
      <c r="GP63" s="256">
        <f t="shared" si="222"/>
        <v>79.499335633814937</v>
      </c>
      <c r="GQ63" s="256">
        <f t="shared" si="223"/>
        <v>0.19877982990823098</v>
      </c>
      <c r="GR63" s="427">
        <f t="shared" si="129"/>
        <v>42092.012992692464</v>
      </c>
      <c r="GS63" s="185">
        <f t="shared" si="130"/>
        <v>1.0049883194540206</v>
      </c>
      <c r="GT63" s="256">
        <f t="shared" si="184"/>
        <v>1.1462928723688341</v>
      </c>
      <c r="GU63" s="256">
        <f t="shared" si="131"/>
        <v>1.1520109474040767</v>
      </c>
      <c r="GV63" s="256">
        <f t="shared" si="132"/>
        <v>79.499335633814937</v>
      </c>
      <c r="GW63" s="256">
        <f t="shared" si="133"/>
        <v>42</v>
      </c>
      <c r="GX63" s="256">
        <f t="shared" si="134"/>
        <v>19.450081204327883</v>
      </c>
      <c r="GY63" s="256">
        <f t="shared" si="224"/>
        <v>79.499335633814937</v>
      </c>
      <c r="GZ63" s="256">
        <f t="shared" si="225"/>
        <v>0.19877982990823098</v>
      </c>
      <c r="HA63" s="427">
        <f t="shared" si="137"/>
        <v>69180.012992692456</v>
      </c>
      <c r="HB63" s="185">
        <f t="shared" si="138"/>
        <v>1.0049883194540206</v>
      </c>
      <c r="HC63" s="256">
        <f t="shared" si="185"/>
        <v>0.25710470575340899</v>
      </c>
      <c r="HD63" s="256">
        <f t="shared" si="139"/>
        <v>0.25838722615883897</v>
      </c>
      <c r="HE63" s="256">
        <f t="shared" si="140"/>
        <v>79.499335633814937</v>
      </c>
      <c r="HF63" s="256">
        <f t="shared" si="141"/>
        <v>42</v>
      </c>
      <c r="HG63" s="256">
        <f t="shared" si="142"/>
        <v>19.450081204327883</v>
      </c>
      <c r="HH63" s="256">
        <f t="shared" si="226"/>
        <v>79.499335633814937</v>
      </c>
      <c r="HI63" s="256">
        <f t="shared" si="200"/>
        <v>0.19877982990823098</v>
      </c>
      <c r="HJ63" s="427">
        <f t="shared" si="145"/>
        <v>308436.81204327883</v>
      </c>
      <c r="HK63" s="185">
        <f t="shared" si="227"/>
        <v>1.0049883194540206</v>
      </c>
      <c r="HL63" s="256">
        <f t="shared" si="186"/>
        <v>1.7352419213108687</v>
      </c>
      <c r="HM63" s="256">
        <f t="shared" si="147"/>
        <v>1.7438978623443757</v>
      </c>
      <c r="HN63" s="256">
        <f t="shared" si="148"/>
        <v>79.499335633814937</v>
      </c>
      <c r="HO63" s="256">
        <f t="shared" si="149"/>
        <v>42</v>
      </c>
      <c r="HP63" s="256">
        <f t="shared" si="150"/>
        <v>19.450081204327883</v>
      </c>
      <c r="HQ63" s="256">
        <f t="shared" si="228"/>
        <v>79.499335633814937</v>
      </c>
      <c r="HR63" s="256">
        <f t="shared" si="201"/>
        <v>0.19877982990823098</v>
      </c>
      <c r="HS63" s="466">
        <f t="shared" si="153"/>
        <v>45700</v>
      </c>
    </row>
    <row r="64" spans="1:227" s="72" customFormat="1" hidden="1" outlineLevel="1" x14ac:dyDescent="0.3">
      <c r="B64" s="111" t="s">
        <v>125</v>
      </c>
      <c r="C64" s="4" t="s">
        <v>233</v>
      </c>
      <c r="D64" s="117">
        <v>1000</v>
      </c>
      <c r="E64" s="132">
        <v>13.92772950448918</v>
      </c>
      <c r="F64" s="125">
        <f t="shared" si="0"/>
        <v>122.44795522696737</v>
      </c>
      <c r="G64" s="125">
        <f t="shared" si="1"/>
        <v>1.0476930505772835</v>
      </c>
      <c r="H64" s="168">
        <f t="shared" si="188"/>
        <v>84</v>
      </c>
      <c r="I64" s="528">
        <f t="shared" si="238"/>
        <v>84</v>
      </c>
      <c r="J64" s="373">
        <f t="shared" si="155"/>
        <v>34.171332373688301</v>
      </c>
      <c r="K64" s="114">
        <v>0.09</v>
      </c>
      <c r="L64" s="168">
        <f t="shared" si="156"/>
        <v>1457.7137527019925</v>
      </c>
      <c r="M64" s="373">
        <f t="shared" si="157"/>
        <v>30.66</v>
      </c>
      <c r="N64" s="373">
        <f t="shared" si="158"/>
        <v>131.19423774317934</v>
      </c>
      <c r="O64" s="121">
        <v>49.890145265584927</v>
      </c>
      <c r="P64" s="116">
        <v>7.0000000000000001E-3</v>
      </c>
      <c r="Q64" s="395">
        <f t="shared" si="3"/>
        <v>0.99144376850854476</v>
      </c>
      <c r="S64" s="189">
        <f t="shared" si="4"/>
        <v>1.0056879319069356</v>
      </c>
      <c r="T64" s="168">
        <f t="shared" si="5"/>
        <v>0.34923101685909447</v>
      </c>
      <c r="U64" s="382">
        <f t="shared" si="6"/>
        <v>122.44795522696737</v>
      </c>
      <c r="V64" s="427">
        <f t="shared" si="159"/>
        <v>22167.413179790128</v>
      </c>
      <c r="W64" s="132"/>
      <c r="X64" s="255"/>
      <c r="Y64" s="255"/>
      <c r="Z64" s="255"/>
      <c r="AA64" s="111"/>
      <c r="AB64" s="111"/>
      <c r="AC64" s="111"/>
      <c r="AD64" s="111"/>
      <c r="AE64" s="111"/>
      <c r="AF64" s="111"/>
      <c r="AG64" s="111"/>
      <c r="AH64" s="460"/>
      <c r="AI64" s="188">
        <f t="shared" si="7"/>
        <v>3.0803657854010313</v>
      </c>
      <c r="AJ64" s="256">
        <f t="shared" si="160"/>
        <v>0.62476173015183878</v>
      </c>
      <c r="AK64" s="256">
        <f t="shared" si="8"/>
        <v>1.924494657587676</v>
      </c>
      <c r="AL64" s="170">
        <f t="shared" si="9"/>
        <v>122.44795522696737</v>
      </c>
      <c r="AM64" s="170">
        <f t="shared" si="10"/>
        <v>1.0476930505772835</v>
      </c>
      <c r="AN64" s="170">
        <f t="shared" si="11"/>
        <v>90.788273369648252</v>
      </c>
      <c r="AO64" s="170">
        <f t="shared" si="161"/>
        <v>47</v>
      </c>
      <c r="AP64" s="170">
        <f t="shared" si="162"/>
        <v>67</v>
      </c>
      <c r="AQ64" s="170">
        <f t="shared" si="12"/>
        <v>0</v>
      </c>
      <c r="AR64" s="256">
        <f t="shared" si="197"/>
        <v>40.091228406326039</v>
      </c>
      <c r="AS64" s="256">
        <f t="shared" si="14"/>
        <v>0</v>
      </c>
      <c r="AT64" s="428">
        <f t="shared" si="203"/>
        <v>132380</v>
      </c>
      <c r="AU64" s="112"/>
      <c r="AV64" s="256"/>
      <c r="AW64" s="256"/>
      <c r="AX64" s="120"/>
      <c r="AY64" s="120"/>
      <c r="AZ64" s="120"/>
      <c r="BA64" s="120"/>
      <c r="BB64" s="256"/>
      <c r="BC64" s="256"/>
      <c r="BD64" s="256"/>
      <c r="BE64" s="257"/>
      <c r="BF64" s="146">
        <f t="shared" si="16"/>
        <v>1.0192260495676442</v>
      </c>
      <c r="BG64" s="256">
        <f t="shared" si="17"/>
        <v>7.9562842261991645E-2</v>
      </c>
      <c r="BH64" s="256">
        <f t="shared" si="18"/>
        <v>8.1092521411063351E-2</v>
      </c>
      <c r="BI64" s="120">
        <f t="shared" si="19"/>
        <v>1.7417896965847339</v>
      </c>
      <c r="BJ64" s="120">
        <f t="shared" si="20"/>
        <v>1.0476930505772835</v>
      </c>
      <c r="BK64" s="256">
        <v>0</v>
      </c>
      <c r="BL64" s="170">
        <f t="shared" si="21"/>
        <v>1.1948777277817291</v>
      </c>
      <c r="BM64" s="170">
        <f t="shared" si="163"/>
        <v>82.80512227221827</v>
      </c>
      <c r="BN64" s="170">
        <f t="shared" si="22"/>
        <v>0</v>
      </c>
      <c r="BO64" s="170">
        <f t="shared" si="198"/>
        <v>0.45993724920342749</v>
      </c>
      <c r="BP64" s="170">
        <f t="shared" si="204"/>
        <v>120.70616553038263</v>
      </c>
      <c r="BQ64" s="390">
        <f t="shared" si="25"/>
        <v>10627.310807085407</v>
      </c>
      <c r="BR64" s="428">
        <f t="shared" si="164"/>
        <v>20500.568077613756</v>
      </c>
      <c r="BS64" s="146">
        <f t="shared" si="26"/>
        <v>3.6030875714460997</v>
      </c>
      <c r="BT64" s="256">
        <f t="shared" si="27"/>
        <v>1.0202880951428202</v>
      </c>
      <c r="BU64" s="256">
        <f t="shared" si="28"/>
        <v>3.6761873549035111</v>
      </c>
      <c r="BV64" s="170">
        <f t="shared" si="29"/>
        <v>122.44795522696737</v>
      </c>
      <c r="BW64" s="170">
        <f t="shared" si="30"/>
        <v>1.0476930505772835</v>
      </c>
      <c r="BX64" s="170">
        <f t="shared" si="31"/>
        <v>96.910671130996619</v>
      </c>
      <c r="BY64" s="170">
        <f t="shared" si="165"/>
        <v>1153.6984658451979</v>
      </c>
      <c r="BZ64" s="256">
        <f t="shared" si="32"/>
        <v>34.274950533045093</v>
      </c>
      <c r="CA64" s="256">
        <v>0</v>
      </c>
      <c r="CB64" s="466">
        <f t="shared" si="33"/>
        <v>86762</v>
      </c>
      <c r="CC64" s="146">
        <f t="shared" si="34"/>
        <v>1.0191869801284714</v>
      </c>
      <c r="CD64" s="256">
        <f t="shared" si="35"/>
        <v>0.1541072625241143</v>
      </c>
      <c r="CE64" s="256">
        <f t="shared" si="166"/>
        <v>0.15706411550781763</v>
      </c>
      <c r="CF64" s="120">
        <f t="shared" si="36"/>
        <v>1.8579090096903828</v>
      </c>
      <c r="CG64" s="120">
        <f t="shared" si="37"/>
        <v>1.0476930505772835</v>
      </c>
      <c r="CH64" s="256">
        <v>0</v>
      </c>
      <c r="CI64" s="170">
        <f t="shared" si="167"/>
        <v>1.2745362429671776</v>
      </c>
      <c r="CJ64" s="170">
        <f t="shared" si="168"/>
        <v>82.725463757032827</v>
      </c>
      <c r="CK64" s="170">
        <f t="shared" si="38"/>
        <v>0</v>
      </c>
      <c r="CL64" s="256">
        <f t="shared" si="199"/>
        <v>0.58070133483330233</v>
      </c>
      <c r="CM64" s="256">
        <f t="shared" si="40"/>
        <v>120.59004621727698</v>
      </c>
      <c r="CN64" s="390">
        <f t="shared" si="169"/>
        <v>669.13152755776821</v>
      </c>
      <c r="CO64" s="428">
        <f t="shared" si="170"/>
        <v>10553.939282788009</v>
      </c>
      <c r="CP64" s="146">
        <f t="shared" si="41"/>
        <v>3.0803657854010313</v>
      </c>
      <c r="CQ64" s="256">
        <f t="shared" si="42"/>
        <v>1.0774335978413854</v>
      </c>
      <c r="CR64" s="256">
        <f t="shared" si="43"/>
        <v>3.3188895908321379</v>
      </c>
      <c r="CS64" s="120">
        <f t="shared" si="44"/>
        <v>122.44795522696737</v>
      </c>
      <c r="CT64" s="120">
        <f t="shared" si="45"/>
        <v>1.0476930505772835</v>
      </c>
      <c r="CU64" s="256">
        <f t="shared" si="46"/>
        <v>90.788273369648252</v>
      </c>
      <c r="CV64" s="170">
        <f t="shared" si="171"/>
        <v>1080.8127782100983</v>
      </c>
      <c r="CW64" s="256">
        <f t="shared" si="47"/>
        <v>40.091228406326039</v>
      </c>
      <c r="CX64" s="256">
        <v>0</v>
      </c>
      <c r="CY64" s="466">
        <f t="shared" si="48"/>
        <v>76762</v>
      </c>
      <c r="CZ64" s="146">
        <f t="shared" si="49"/>
        <v>3.6030875714460997</v>
      </c>
      <c r="DA64" s="256">
        <f t="shared" si="50"/>
        <v>1.0505593946355576</v>
      </c>
      <c r="DB64" s="256">
        <f t="shared" si="51"/>
        <v>3.7852574978773159</v>
      </c>
      <c r="DC64" s="120">
        <f t="shared" si="52"/>
        <v>122.44795522696737</v>
      </c>
      <c r="DD64" s="120">
        <f t="shared" si="53"/>
        <v>1.0476930505772835</v>
      </c>
      <c r="DE64" s="256">
        <f t="shared" si="54"/>
        <v>96.910671130996619</v>
      </c>
      <c r="DF64" s="170">
        <f t="shared" si="172"/>
        <v>1153.6984658451979</v>
      </c>
      <c r="DG64" s="256">
        <f t="shared" si="55"/>
        <v>34.274950533045093</v>
      </c>
      <c r="DH64" s="256">
        <v>0</v>
      </c>
      <c r="DI64" s="466">
        <f t="shared" si="173"/>
        <v>84262</v>
      </c>
      <c r="DJ64" s="146">
        <f t="shared" si="56"/>
        <v>3.0803657854010313</v>
      </c>
      <c r="DK64" s="256">
        <f t="shared" si="174"/>
        <v>1.1605899053843622</v>
      </c>
      <c r="DL64" s="256">
        <f t="shared" si="57"/>
        <v>3.5750414354278095</v>
      </c>
      <c r="DM64" s="120">
        <f t="shared" si="58"/>
        <v>122.44795522696737</v>
      </c>
      <c r="DN64" s="120">
        <f t="shared" si="59"/>
        <v>1.0476930505772835</v>
      </c>
      <c r="DO64" s="256">
        <f t="shared" si="60"/>
        <v>90.788273369648252</v>
      </c>
      <c r="DP64" s="170">
        <f t="shared" si="175"/>
        <v>1080.8127782100983</v>
      </c>
      <c r="DQ64" s="256">
        <f t="shared" si="61"/>
        <v>40.091228406326039</v>
      </c>
      <c r="DR64" s="256">
        <v>0</v>
      </c>
      <c r="DS64" s="427">
        <f t="shared" si="62"/>
        <v>71262</v>
      </c>
      <c r="DT64" s="176">
        <f t="shared" si="63"/>
        <v>6.3763612596913548</v>
      </c>
      <c r="DU64" s="256">
        <f t="shared" si="64"/>
        <v>0.92945233156860241</v>
      </c>
      <c r="DV64" s="256">
        <f t="shared" si="65"/>
        <v>5.9265238397438402</v>
      </c>
      <c r="DW64" s="120">
        <f t="shared" si="66"/>
        <v>122.44795522696737</v>
      </c>
      <c r="DX64" s="120">
        <f t="shared" si="67"/>
        <v>1.0476930505772835</v>
      </c>
      <c r="DY64" s="256">
        <f t="shared" si="68"/>
        <v>109.15546665369335</v>
      </c>
      <c r="DZ64" s="256">
        <f t="shared" si="176"/>
        <v>63</v>
      </c>
      <c r="EA64" s="256">
        <f t="shared" si="177"/>
        <v>90</v>
      </c>
      <c r="EB64" s="170">
        <f t="shared" si="178"/>
        <v>1299.469841115397</v>
      </c>
      <c r="EC64" s="256">
        <f t="shared" si="69"/>
        <v>19.367730786872386</v>
      </c>
      <c r="ED64" s="256">
        <v>0</v>
      </c>
      <c r="EE64" s="427">
        <f t="shared" si="187"/>
        <v>111280</v>
      </c>
      <c r="EF64" s="275">
        <f t="shared" si="70"/>
        <v>1.2369579470499328</v>
      </c>
      <c r="EG64" s="256">
        <f t="shared" si="71"/>
        <v>0.81989332339493903</v>
      </c>
      <c r="EH64" s="256">
        <f t="shared" si="72"/>
        <v>1.0141735621065504</v>
      </c>
      <c r="EI64" s="473">
        <f t="shared" si="73"/>
        <v>30.611988806741842</v>
      </c>
      <c r="EJ64" s="473">
        <f t="shared" si="74"/>
        <v>21</v>
      </c>
      <c r="EK64" s="473">
        <f t="shared" si="75"/>
        <v>84</v>
      </c>
      <c r="EL64" s="473">
        <f t="shared" si="76"/>
        <v>13.171332373688301</v>
      </c>
      <c r="EM64" s="473">
        <f t="shared" si="205"/>
        <v>8.0022282185445555</v>
      </c>
      <c r="EN64" s="473">
        <f t="shared" si="206"/>
        <v>91.835966420225532</v>
      </c>
      <c r="EO64" s="427">
        <f t="shared" si="79"/>
        <v>28002.413179790128</v>
      </c>
      <c r="EP64" s="261">
        <f t="shared" si="80"/>
        <v>1.2369579470499328</v>
      </c>
      <c r="EQ64" s="256">
        <f t="shared" si="207"/>
        <v>0.75572717593997263</v>
      </c>
      <c r="ER64" s="256">
        <f t="shared" si="82"/>
        <v>0.93480273608055187</v>
      </c>
      <c r="ES64" s="473">
        <f t="shared" si="83"/>
        <v>122.44795522696737</v>
      </c>
      <c r="ET64" s="473">
        <f t="shared" si="84"/>
        <v>21</v>
      </c>
      <c r="EU64" s="473">
        <f t="shared" si="85"/>
        <v>84</v>
      </c>
      <c r="EV64" s="473">
        <f t="shared" si="86"/>
        <v>13.171332373688301</v>
      </c>
      <c r="EW64" s="473">
        <f t="shared" si="208"/>
        <v>8.0022282185445555</v>
      </c>
      <c r="EX64" s="473">
        <f t="shared" si="209"/>
        <v>91.835966420225532</v>
      </c>
      <c r="EY64" s="572">
        <f t="shared" si="179"/>
        <v>30380</v>
      </c>
      <c r="EZ64" s="589"/>
      <c r="FA64" s="589"/>
      <c r="FB64" s="589"/>
      <c r="FC64" s="589"/>
      <c r="FD64" s="589"/>
      <c r="FE64" s="589"/>
      <c r="FF64" s="589"/>
      <c r="FG64" s="589"/>
      <c r="FH64" s="589"/>
      <c r="FI64" s="577"/>
      <c r="FJ64" s="276">
        <f t="shared" si="98"/>
        <v>1.1011013066619881</v>
      </c>
      <c r="FK64" s="256">
        <f t="shared" si="210"/>
        <v>0.25305239686000497</v>
      </c>
      <c r="FL64" s="256">
        <f t="shared" si="100"/>
        <v>0.27863632483649947</v>
      </c>
      <c r="FM64" s="483">
        <f t="shared" si="211"/>
        <v>11.020315970427063</v>
      </c>
      <c r="FN64" s="483">
        <f t="shared" si="102"/>
        <v>16</v>
      </c>
      <c r="FO64" s="483">
        <f t="shared" si="103"/>
        <v>84</v>
      </c>
      <c r="FP64" s="483">
        <f t="shared" si="104"/>
        <v>34.171332373688301</v>
      </c>
      <c r="FQ64" s="483">
        <f t="shared" si="181"/>
        <v>2300</v>
      </c>
      <c r="FR64" s="483">
        <f t="shared" si="212"/>
        <v>0.56963733626763569</v>
      </c>
      <c r="FS64" s="483">
        <f t="shared" si="213"/>
        <v>111.58684411585625</v>
      </c>
      <c r="FT64" s="484">
        <f t="shared" si="214"/>
        <v>23</v>
      </c>
      <c r="FU64" s="427">
        <f t="shared" si="108"/>
        <v>42049.413179790128</v>
      </c>
      <c r="FV64" s="276">
        <f t="shared" si="109"/>
        <v>1.8033508786212786</v>
      </c>
      <c r="FW64" s="256">
        <f t="shared" si="215"/>
        <v>0.99007597963891247</v>
      </c>
      <c r="FX64" s="256">
        <f t="shared" si="111"/>
        <v>1.7854543877836559</v>
      </c>
      <c r="FY64" s="483">
        <f t="shared" si="216"/>
        <v>54.489340076000481</v>
      </c>
      <c r="FZ64" s="483">
        <f t="shared" si="113"/>
        <v>34</v>
      </c>
      <c r="GA64" s="483">
        <f t="shared" si="114"/>
        <v>84</v>
      </c>
      <c r="GB64" s="483">
        <f t="shared" si="115"/>
        <v>34.171332373688301</v>
      </c>
      <c r="GC64" s="483">
        <f t="shared" si="116"/>
        <v>1200</v>
      </c>
      <c r="GD64" s="483">
        <f t="shared" si="217"/>
        <v>0.52259377048334876</v>
      </c>
      <c r="GE64" s="483">
        <f t="shared" si="218"/>
        <v>67.958615150966892</v>
      </c>
      <c r="GF64" s="484">
        <f t="shared" si="219"/>
        <v>36</v>
      </c>
      <c r="GG64" s="493">
        <f t="shared" si="220"/>
        <v>12</v>
      </c>
      <c r="GH64" s="493">
        <f t="shared" si="121"/>
        <v>48</v>
      </c>
      <c r="GI64" s="427">
        <f t="shared" si="122"/>
        <v>54860.413179790128</v>
      </c>
      <c r="GJ64" s="185">
        <f t="shared" si="221"/>
        <v>1.0056879319069356</v>
      </c>
      <c r="GK64" s="256">
        <f t="shared" si="182"/>
        <v>1.6628493218349443</v>
      </c>
      <c r="GL64" s="256">
        <f t="shared" si="124"/>
        <v>1.6723074955490356</v>
      </c>
      <c r="GM64" s="256">
        <f t="shared" si="125"/>
        <v>122.44795522696737</v>
      </c>
      <c r="GN64" s="256">
        <f t="shared" si="126"/>
        <v>84</v>
      </c>
      <c r="GO64" s="256">
        <f t="shared" si="127"/>
        <v>34.171332373688301</v>
      </c>
      <c r="GP64" s="256">
        <f t="shared" si="222"/>
        <v>122.44795522696737</v>
      </c>
      <c r="GQ64" s="256">
        <f t="shared" si="223"/>
        <v>0.34923101685909447</v>
      </c>
      <c r="GR64" s="427">
        <f t="shared" si="129"/>
        <v>73427.413179790135</v>
      </c>
      <c r="GS64" s="185">
        <f t="shared" si="130"/>
        <v>1.0056879319069356</v>
      </c>
      <c r="GT64" s="256">
        <f t="shared" si="184"/>
        <v>1.4483248021015918</v>
      </c>
      <c r="GU64" s="256">
        <f t="shared" si="131"/>
        <v>1.4565627749550716</v>
      </c>
      <c r="GV64" s="256">
        <f t="shared" si="132"/>
        <v>122.44795522696737</v>
      </c>
      <c r="GW64" s="256">
        <f t="shared" si="133"/>
        <v>84</v>
      </c>
      <c r="GX64" s="256">
        <f t="shared" si="134"/>
        <v>34.171332373688301</v>
      </c>
      <c r="GY64" s="256">
        <f t="shared" si="224"/>
        <v>122.44795522696737</v>
      </c>
      <c r="GZ64" s="256">
        <f t="shared" si="225"/>
        <v>0.34923101685909447</v>
      </c>
      <c r="HA64" s="427">
        <f t="shared" si="137"/>
        <v>84303.413179790135</v>
      </c>
      <c r="HB64" s="185">
        <f t="shared" si="138"/>
        <v>1.0056879319069356</v>
      </c>
      <c r="HC64" s="256">
        <f t="shared" si="185"/>
        <v>0.26010255100456764</v>
      </c>
      <c r="HD64" s="256">
        <f t="shared" si="139"/>
        <v>0.26158199660350184</v>
      </c>
      <c r="HE64" s="256">
        <f t="shared" si="140"/>
        <v>122.44795522696737</v>
      </c>
      <c r="HF64" s="256">
        <f t="shared" si="141"/>
        <v>84</v>
      </c>
      <c r="HG64" s="256">
        <f t="shared" si="142"/>
        <v>34.171332373688301</v>
      </c>
      <c r="HH64" s="256">
        <f t="shared" si="226"/>
        <v>122.44795522696737</v>
      </c>
      <c r="HI64" s="256">
        <f t="shared" si="200"/>
        <v>0.34923101685909447</v>
      </c>
      <c r="HJ64" s="427">
        <f t="shared" si="145"/>
        <v>469425.323736883</v>
      </c>
      <c r="HK64" s="185">
        <f t="shared" si="227"/>
        <v>1.0056879319069356</v>
      </c>
      <c r="HL64" s="256">
        <f t="shared" si="186"/>
        <v>1.4999843269055071</v>
      </c>
      <c r="HM64" s="256">
        <f t="shared" si="147"/>
        <v>1.5085161356184162</v>
      </c>
      <c r="HN64" s="256">
        <f t="shared" si="148"/>
        <v>122.44795522696737</v>
      </c>
      <c r="HO64" s="256">
        <f t="shared" si="149"/>
        <v>84</v>
      </c>
      <c r="HP64" s="256">
        <f t="shared" si="150"/>
        <v>34.171332373688301</v>
      </c>
      <c r="HQ64" s="256">
        <f t="shared" si="228"/>
        <v>122.44795522696737</v>
      </c>
      <c r="HR64" s="256">
        <f t="shared" si="201"/>
        <v>0.34923101685909447</v>
      </c>
      <c r="HS64" s="466">
        <f t="shared" si="153"/>
        <v>81400</v>
      </c>
    </row>
    <row r="65" spans="1:227" s="72" customFormat="1" hidden="1" outlineLevel="1" x14ac:dyDescent="0.3">
      <c r="B65" s="111" t="s">
        <v>125</v>
      </c>
      <c r="C65" s="4" t="s">
        <v>233</v>
      </c>
      <c r="D65" s="117">
        <v>2000</v>
      </c>
      <c r="E65" s="132">
        <v>13.511956777363151</v>
      </c>
      <c r="F65" s="125">
        <f t="shared" si="0"/>
        <v>237.58524000196874</v>
      </c>
      <c r="G65" s="125">
        <f t="shared" si="1"/>
        <v>2.2451640763178728</v>
      </c>
      <c r="H65" s="168">
        <f t="shared" si="188"/>
        <v>168</v>
      </c>
      <c r="I65" s="528">
        <f t="shared" si="238"/>
        <v>168</v>
      </c>
      <c r="J65" s="373">
        <f t="shared" si="155"/>
        <v>73.227791138873869</v>
      </c>
      <c r="K65" s="114">
        <v>0.09</v>
      </c>
      <c r="L65" s="168">
        <f t="shared" si="156"/>
        <v>1414.197857154576</v>
      </c>
      <c r="M65" s="373">
        <f t="shared" si="157"/>
        <v>30.66</v>
      </c>
      <c r="N65" s="373">
        <f t="shared" si="158"/>
        <v>127.27780714391182</v>
      </c>
      <c r="O65" s="121">
        <v>53.456287531377924</v>
      </c>
      <c r="P65" s="116">
        <v>7.0000000000000001E-3</v>
      </c>
      <c r="Q65" s="395">
        <f t="shared" si="3"/>
        <v>0.99055006920337618</v>
      </c>
      <c r="S65" s="189">
        <f t="shared" si="4"/>
        <v>1.0062801714691578</v>
      </c>
      <c r="T65" s="168">
        <f t="shared" si="5"/>
        <v>0.74838802543929095</v>
      </c>
      <c r="U65" s="382">
        <f t="shared" si="6"/>
        <v>237.58524000196874</v>
      </c>
      <c r="V65" s="427">
        <f t="shared" si="159"/>
        <v>32616.446582219818</v>
      </c>
      <c r="W65" s="132"/>
      <c r="X65" s="255"/>
      <c r="Y65" s="255"/>
      <c r="Z65" s="255"/>
      <c r="AA65" s="111"/>
      <c r="AB65" s="111"/>
      <c r="AC65" s="111"/>
      <c r="AD65" s="111"/>
      <c r="AE65" s="111"/>
      <c r="AF65" s="111"/>
      <c r="AG65" s="111"/>
      <c r="AH65" s="460"/>
      <c r="AI65" s="262">
        <f t="shared" si="7"/>
        <v>2.3068782995002328</v>
      </c>
      <c r="AJ65" s="256">
        <f t="shared" si="160"/>
        <v>0.77224395370902732</v>
      </c>
      <c r="AK65" s="256">
        <f t="shared" si="8"/>
        <v>1.7814728187316176</v>
      </c>
      <c r="AL65" s="170">
        <f t="shared" si="9"/>
        <v>198.66112755266661</v>
      </c>
      <c r="AM65" s="170">
        <f t="shared" si="10"/>
        <v>2.2451640763178728</v>
      </c>
      <c r="AN65" s="170">
        <f t="shared" si="11"/>
        <v>146.75068158818209</v>
      </c>
      <c r="AO65" s="170">
        <f t="shared" si="161"/>
        <v>76</v>
      </c>
      <c r="AP65" s="170">
        <f t="shared" si="162"/>
        <v>108</v>
      </c>
      <c r="AQ65" s="170">
        <f t="shared" si="12"/>
        <v>0</v>
      </c>
      <c r="AR65" s="256">
        <f t="shared" si="197"/>
        <v>65.03906763273514</v>
      </c>
      <c r="AS65" s="256">
        <f t="shared" si="14"/>
        <v>38.924112449302129</v>
      </c>
      <c r="AT65" s="428">
        <f t="shared" si="203"/>
        <v>174000</v>
      </c>
      <c r="AU65" s="112"/>
      <c r="AV65" s="256"/>
      <c r="AW65" s="256"/>
      <c r="AX65" s="120"/>
      <c r="AY65" s="120"/>
      <c r="AZ65" s="120"/>
      <c r="BA65" s="120"/>
      <c r="BB65" s="256"/>
      <c r="BC65" s="256"/>
      <c r="BD65" s="256"/>
      <c r="BE65" s="257"/>
      <c r="BF65" s="146">
        <f t="shared" si="16"/>
        <v>1.0212577024767604</v>
      </c>
      <c r="BG65" s="256">
        <f t="shared" si="17"/>
        <v>0.13617325883806081</v>
      </c>
      <c r="BH65" s="256">
        <f t="shared" si="18"/>
        <v>0.1390679894597312</v>
      </c>
      <c r="BI65" s="120">
        <f t="shared" si="19"/>
        <v>3.732585276878464</v>
      </c>
      <c r="BJ65" s="120">
        <f t="shared" si="20"/>
        <v>2.2451640763178728</v>
      </c>
      <c r="BK65" s="256">
        <v>0</v>
      </c>
      <c r="BL65" s="170">
        <f t="shared" si="21"/>
        <v>2.6393656714970408</v>
      </c>
      <c r="BM65" s="170">
        <f t="shared" si="163"/>
        <v>165.36063432850295</v>
      </c>
      <c r="BN65" s="170">
        <f t="shared" si="22"/>
        <v>0</v>
      </c>
      <c r="BO65" s="170">
        <f t="shared" si="198"/>
        <v>0.9856270295035463</v>
      </c>
      <c r="BP65" s="170">
        <f t="shared" si="204"/>
        <v>233.85265472509028</v>
      </c>
      <c r="BQ65" s="390">
        <f t="shared" si="25"/>
        <v>11385.666977535946</v>
      </c>
      <c r="BR65" s="428">
        <f t="shared" si="164"/>
        <v>25668.374999903019</v>
      </c>
      <c r="BS65" s="147">
        <f t="shared" si="26"/>
        <v>3.6063954738326913</v>
      </c>
      <c r="BT65" s="256">
        <f t="shared" si="27"/>
        <v>1.0066729491329778</v>
      </c>
      <c r="BU65" s="256">
        <f t="shared" si="28"/>
        <v>3.6304607673829783</v>
      </c>
      <c r="BV65" s="170">
        <f t="shared" si="29"/>
        <v>237.58524000196874</v>
      </c>
      <c r="BW65" s="170">
        <f t="shared" si="30"/>
        <v>2.2451640763178728</v>
      </c>
      <c r="BX65" s="170">
        <f t="shared" si="31"/>
        <v>187.82302792525712</v>
      </c>
      <c r="BY65" s="170">
        <f t="shared" si="165"/>
        <v>1117.9942138408162</v>
      </c>
      <c r="BZ65" s="256">
        <f t="shared" si="32"/>
        <v>66.501415559788072</v>
      </c>
      <c r="CA65" s="256">
        <v>0</v>
      </c>
      <c r="CB65" s="466">
        <f t="shared" si="33"/>
        <v>170693.18552327718</v>
      </c>
      <c r="CC65" s="146">
        <f t="shared" si="34"/>
        <v>1.0212144185638223</v>
      </c>
      <c r="CD65" s="256">
        <f t="shared" si="35"/>
        <v>0.22078638260040701</v>
      </c>
      <c r="CE65" s="256">
        <f t="shared" si="166"/>
        <v>0.22547023733408425</v>
      </c>
      <c r="CF65" s="120">
        <f t="shared" si="36"/>
        <v>3.9814242953370282</v>
      </c>
      <c r="CG65" s="120">
        <f t="shared" si="37"/>
        <v>2.2451640763178728</v>
      </c>
      <c r="CH65" s="256">
        <v>0</v>
      </c>
      <c r="CI65" s="170">
        <f t="shared" si="167"/>
        <v>2.8153233829301771</v>
      </c>
      <c r="CJ65" s="170">
        <f t="shared" si="168"/>
        <v>165.18467661706981</v>
      </c>
      <c r="CK65" s="170">
        <f t="shared" si="38"/>
        <v>0</v>
      </c>
      <c r="CL65" s="256">
        <f t="shared" si="199"/>
        <v>1.2444196087004531</v>
      </c>
      <c r="CM65" s="256">
        <f t="shared" si="40"/>
        <v>233.60381570663171</v>
      </c>
      <c r="CN65" s="390">
        <f t="shared" si="169"/>
        <v>1478.0447760383429</v>
      </c>
      <c r="CO65" s="428">
        <f t="shared" si="170"/>
        <v>15786.266666563219</v>
      </c>
      <c r="CP65" s="147">
        <f t="shared" si="41"/>
        <v>3.0831795087833274</v>
      </c>
      <c r="CQ65" s="256">
        <f t="shared" si="42"/>
        <v>1.1019521125226279</v>
      </c>
      <c r="CR65" s="256">
        <f t="shared" si="43"/>
        <v>3.3975161729902656</v>
      </c>
      <c r="CS65" s="120">
        <f t="shared" si="44"/>
        <v>237.58524000196874</v>
      </c>
      <c r="CT65" s="120">
        <f t="shared" si="45"/>
        <v>2.2451640763178728</v>
      </c>
      <c r="CU65" s="256">
        <f t="shared" si="46"/>
        <v>175.94376592515869</v>
      </c>
      <c r="CV65" s="170">
        <f t="shared" si="171"/>
        <v>1047.2843209830874</v>
      </c>
      <c r="CW65" s="256">
        <f t="shared" si="47"/>
        <v>77.78671445988158</v>
      </c>
      <c r="CX65" s="256">
        <v>0</v>
      </c>
      <c r="CY65" s="466">
        <f t="shared" si="48"/>
        <v>145693.18552327718</v>
      </c>
      <c r="CZ65" s="147">
        <f t="shared" si="49"/>
        <v>3.6063954738326913</v>
      </c>
      <c r="DA65" s="256">
        <f t="shared" si="50"/>
        <v>1.125343032688418</v>
      </c>
      <c r="DB65" s="256">
        <f t="shared" si="51"/>
        <v>4.0584320195966646</v>
      </c>
      <c r="DC65" s="120">
        <f t="shared" si="52"/>
        <v>237.58524000196874</v>
      </c>
      <c r="DD65" s="120">
        <f t="shared" si="53"/>
        <v>2.2451640763178728</v>
      </c>
      <c r="DE65" s="256">
        <f t="shared" si="54"/>
        <v>187.82302792525712</v>
      </c>
      <c r="DF65" s="170">
        <f t="shared" si="172"/>
        <v>1117.9942138408162</v>
      </c>
      <c r="DG65" s="256">
        <f t="shared" si="55"/>
        <v>66.501415559788072</v>
      </c>
      <c r="DH65" s="256">
        <v>0</v>
      </c>
      <c r="DI65" s="466">
        <f t="shared" si="173"/>
        <v>152693.18552327718</v>
      </c>
      <c r="DJ65" s="147">
        <f t="shared" si="56"/>
        <v>3.0831795087833274</v>
      </c>
      <c r="DK65" s="256">
        <f t="shared" si="174"/>
        <v>1.1411136436381599</v>
      </c>
      <c r="DL65" s="256">
        <f t="shared" si="57"/>
        <v>3.518258203258255</v>
      </c>
      <c r="DM65" s="120">
        <f t="shared" si="58"/>
        <v>237.58524000196874</v>
      </c>
      <c r="DN65" s="120">
        <f t="shared" si="59"/>
        <v>2.2451640763178728</v>
      </c>
      <c r="DO65" s="256">
        <f t="shared" si="60"/>
        <v>175.94376592515869</v>
      </c>
      <c r="DP65" s="170">
        <f t="shared" si="175"/>
        <v>1047.2843209830874</v>
      </c>
      <c r="DQ65" s="256">
        <f t="shared" si="61"/>
        <v>77.78671445988158</v>
      </c>
      <c r="DR65" s="256">
        <v>0</v>
      </c>
      <c r="DS65" s="427">
        <f t="shared" si="62"/>
        <v>140693.18552327718</v>
      </c>
      <c r="DT65" s="176">
        <f t="shared" si="63"/>
        <v>6.3812903528612024</v>
      </c>
      <c r="DU65" s="256">
        <f t="shared" si="64"/>
        <v>0.82926589307420584</v>
      </c>
      <c r="DV65" s="256">
        <f t="shared" si="65"/>
        <v>5.2917864434312589</v>
      </c>
      <c r="DW65" s="120">
        <f t="shared" si="66"/>
        <v>237.58524000196874</v>
      </c>
      <c r="DX65" s="120">
        <f t="shared" si="67"/>
        <v>2.2451640763178728</v>
      </c>
      <c r="DY65" s="256">
        <f t="shared" si="68"/>
        <v>211.58155192545399</v>
      </c>
      <c r="DZ65" s="256">
        <f t="shared" si="176"/>
        <v>123</v>
      </c>
      <c r="EA65" s="256">
        <f t="shared" si="177"/>
        <v>175</v>
      </c>
      <c r="EB65" s="170">
        <f t="shared" si="178"/>
        <v>1259.4139995562739</v>
      </c>
      <c r="EC65" s="256">
        <f t="shared" si="69"/>
        <v>37.583371201837416</v>
      </c>
      <c r="ED65" s="256">
        <v>0</v>
      </c>
      <c r="EE65" s="427">
        <f t="shared" si="187"/>
        <v>242081.89255361876</v>
      </c>
      <c r="EF65" s="275">
        <f t="shared" si="70"/>
        <v>1.2376018627418208</v>
      </c>
      <c r="EG65" s="256">
        <f t="shared" si="71"/>
        <v>1.1129449727410348</v>
      </c>
      <c r="EH65" s="256">
        <f t="shared" si="72"/>
        <v>1.3773827713934497</v>
      </c>
      <c r="EI65" s="473">
        <f t="shared" si="73"/>
        <v>59.396310000492186</v>
      </c>
      <c r="EJ65" s="473">
        <f t="shared" si="74"/>
        <v>42</v>
      </c>
      <c r="EK65" s="473">
        <f t="shared" si="75"/>
        <v>168</v>
      </c>
      <c r="EL65" s="473">
        <f t="shared" si="76"/>
        <v>31.227791138873869</v>
      </c>
      <c r="EM65" s="473">
        <f t="shared" si="205"/>
        <v>15.597465525562338</v>
      </c>
      <c r="EN65" s="473">
        <f t="shared" si="206"/>
        <v>178.18893000147656</v>
      </c>
      <c r="EO65" s="427">
        <f t="shared" si="79"/>
        <v>40026.446582219818</v>
      </c>
      <c r="EP65" s="261">
        <f t="shared" si="80"/>
        <v>1.2376018627418208</v>
      </c>
      <c r="EQ65" s="256">
        <f t="shared" si="207"/>
        <v>0.73316709184280981</v>
      </c>
      <c r="ER65" s="256">
        <f t="shared" si="82"/>
        <v>0.90736895856566502</v>
      </c>
      <c r="ES65" s="473">
        <f t="shared" si="83"/>
        <v>237.58524000196874</v>
      </c>
      <c r="ET65" s="473">
        <f t="shared" si="84"/>
        <v>42</v>
      </c>
      <c r="EU65" s="473">
        <f t="shared" si="85"/>
        <v>168</v>
      </c>
      <c r="EV65" s="473">
        <f t="shared" si="86"/>
        <v>31.227791138873869</v>
      </c>
      <c r="EW65" s="473">
        <f t="shared" si="208"/>
        <v>15.597465525562338</v>
      </c>
      <c r="EX65" s="473">
        <f t="shared" si="209"/>
        <v>178.18893000147656</v>
      </c>
      <c r="EY65" s="572">
        <f t="shared" si="179"/>
        <v>60760</v>
      </c>
      <c r="EZ65" s="589"/>
      <c r="FA65" s="589"/>
      <c r="FB65" s="589"/>
      <c r="FC65" s="589"/>
      <c r="FD65" s="589"/>
      <c r="FE65" s="589"/>
      <c r="FF65" s="589"/>
      <c r="FG65" s="589"/>
      <c r="FH65" s="589"/>
      <c r="FI65" s="577"/>
      <c r="FJ65" s="276">
        <f t="shared" si="98"/>
        <v>1.1026113333944008</v>
      </c>
      <c r="FK65" s="256">
        <f t="shared" si="210"/>
        <v>0.2946984680833955</v>
      </c>
      <c r="FL65" s="256">
        <f t="shared" si="100"/>
        <v>0.32493787084271997</v>
      </c>
      <c r="FM65" s="483">
        <f t="shared" si="211"/>
        <v>21.382671600177186</v>
      </c>
      <c r="FN65" s="483">
        <f t="shared" si="102"/>
        <v>32</v>
      </c>
      <c r="FO65" s="483">
        <f t="shared" si="103"/>
        <v>168</v>
      </c>
      <c r="FP65" s="483">
        <f t="shared" si="104"/>
        <v>73.227791138873869</v>
      </c>
      <c r="FQ65" s="483">
        <f t="shared" si="181"/>
        <v>4500</v>
      </c>
      <c r="FR65" s="483">
        <f t="shared" si="212"/>
        <v>1.1760414574428346</v>
      </c>
      <c r="FS65" s="483">
        <f t="shared" si="213"/>
        <v>216.33524000196874</v>
      </c>
      <c r="FT65" s="484">
        <f t="shared" si="214"/>
        <v>45</v>
      </c>
      <c r="FU65" s="427">
        <f t="shared" si="108"/>
        <v>70656.446582219825</v>
      </c>
      <c r="FV65" s="276">
        <f t="shared" si="109"/>
        <v>1.8034371011348636</v>
      </c>
      <c r="FW65" s="256">
        <f t="shared" si="215"/>
        <v>1.1216416535542972</v>
      </c>
      <c r="FX65" s="256">
        <f t="shared" si="111"/>
        <v>2.0228101721980769</v>
      </c>
      <c r="FY65" s="483">
        <f t="shared" si="216"/>
        <v>105.72543180087609</v>
      </c>
      <c r="FZ65" s="483">
        <f t="shared" si="113"/>
        <v>65</v>
      </c>
      <c r="GA65" s="483">
        <f t="shared" si="114"/>
        <v>168</v>
      </c>
      <c r="GB65" s="483">
        <f t="shared" si="115"/>
        <v>73.227791138873869</v>
      </c>
      <c r="GC65" s="483">
        <f t="shared" si="116"/>
        <v>2300</v>
      </c>
      <c r="GD65" s="483">
        <f t="shared" si="217"/>
        <v>1.1253698943156074</v>
      </c>
      <c r="GE65" s="483">
        <f t="shared" si="218"/>
        <v>131.85980820109265</v>
      </c>
      <c r="GF65" s="484">
        <f t="shared" si="219"/>
        <v>70</v>
      </c>
      <c r="GG65" s="493">
        <f t="shared" si="220"/>
        <v>23</v>
      </c>
      <c r="GH65" s="493">
        <f t="shared" si="121"/>
        <v>93</v>
      </c>
      <c r="GI65" s="427">
        <f t="shared" si="122"/>
        <v>93923.446582219825</v>
      </c>
      <c r="GJ65" s="185">
        <f t="shared" si="221"/>
        <v>1.0062801714691578</v>
      </c>
      <c r="GK65" s="256">
        <f t="shared" si="182"/>
        <v>1.7207422732688056</v>
      </c>
      <c r="GL65" s="256">
        <f t="shared" si="124"/>
        <v>1.7315488297991621</v>
      </c>
      <c r="GM65" s="256">
        <f t="shared" si="125"/>
        <v>237.58524000196874</v>
      </c>
      <c r="GN65" s="256">
        <f t="shared" si="126"/>
        <v>168</v>
      </c>
      <c r="GO65" s="256">
        <f t="shared" si="127"/>
        <v>73.227791138873869</v>
      </c>
      <c r="GP65" s="256">
        <f t="shared" si="222"/>
        <v>237.58524000196874</v>
      </c>
      <c r="GQ65" s="256">
        <f t="shared" si="223"/>
        <v>0.74838802543929095</v>
      </c>
      <c r="GR65" s="427">
        <f t="shared" si="129"/>
        <v>137636.44658221983</v>
      </c>
      <c r="GS65" s="185">
        <f t="shared" si="130"/>
        <v>1.0062801714691578</v>
      </c>
      <c r="GT65" s="256">
        <f t="shared" si="184"/>
        <v>2.0401414520504364</v>
      </c>
      <c r="GU65" s="256">
        <f t="shared" si="131"/>
        <v>2.0529538901906497</v>
      </c>
      <c r="GV65" s="256">
        <f t="shared" si="132"/>
        <v>237.58524000196874</v>
      </c>
      <c r="GW65" s="256">
        <f t="shared" si="133"/>
        <v>168</v>
      </c>
      <c r="GX65" s="256">
        <f t="shared" si="134"/>
        <v>73.227791138873869</v>
      </c>
      <c r="GY65" s="256">
        <f t="shared" si="224"/>
        <v>237.58524000196874</v>
      </c>
      <c r="GZ65" s="256">
        <f t="shared" si="225"/>
        <v>0.74838802543929095</v>
      </c>
      <c r="HA65" s="427">
        <f t="shared" si="137"/>
        <v>116088.44658221983</v>
      </c>
      <c r="HB65" s="185">
        <f t="shared" si="138"/>
        <v>1.0062801714691578</v>
      </c>
      <c r="HC65" s="256">
        <f t="shared" si="185"/>
        <v>0.26684582320845035</v>
      </c>
      <c r="HD65" s="256">
        <f t="shared" si="139"/>
        <v>0.268521660734028</v>
      </c>
      <c r="HE65" s="256">
        <f t="shared" si="140"/>
        <v>237.58524000196874</v>
      </c>
      <c r="HF65" s="256">
        <f t="shared" si="141"/>
        <v>168</v>
      </c>
      <c r="HG65" s="256">
        <f t="shared" si="142"/>
        <v>73.227791138873869</v>
      </c>
      <c r="HH65" s="256">
        <f t="shared" si="226"/>
        <v>237.58524000196874</v>
      </c>
      <c r="HI65" s="256">
        <f t="shared" si="200"/>
        <v>0.74838802543929095</v>
      </c>
      <c r="HJ65" s="427">
        <f t="shared" si="145"/>
        <v>887541.91138873866</v>
      </c>
      <c r="HK65" s="185">
        <f t="shared" si="227"/>
        <v>1.0062801714691578</v>
      </c>
      <c r="HL65" s="256">
        <f t="shared" si="186"/>
        <v>1.5499793977521563</v>
      </c>
      <c r="HM65" s="256">
        <f t="shared" si="147"/>
        <v>1.5597135341437018</v>
      </c>
      <c r="HN65" s="256">
        <f t="shared" si="148"/>
        <v>237.58524000196874</v>
      </c>
      <c r="HO65" s="256">
        <f t="shared" si="149"/>
        <v>168</v>
      </c>
      <c r="HP65" s="256">
        <f t="shared" si="150"/>
        <v>73.227791138873869</v>
      </c>
      <c r="HQ65" s="256">
        <f t="shared" si="228"/>
        <v>237.58524000196874</v>
      </c>
      <c r="HR65" s="256">
        <f t="shared" si="201"/>
        <v>0.74838802543929095</v>
      </c>
      <c r="HS65" s="466">
        <f t="shared" si="153"/>
        <v>152800</v>
      </c>
    </row>
    <row r="66" spans="1:227" s="72" customFormat="1" hidden="1" outlineLevel="1" x14ac:dyDescent="0.3">
      <c r="B66" s="111" t="s">
        <v>125</v>
      </c>
      <c r="C66" s="4" t="s">
        <v>233</v>
      </c>
      <c r="D66" s="117">
        <v>5000</v>
      </c>
      <c r="E66" s="132">
        <v>13.212941973304229</v>
      </c>
      <c r="F66" s="125">
        <f t="shared" si="0"/>
        <v>580.8189075764983</v>
      </c>
      <c r="G66" s="125">
        <f t="shared" si="1"/>
        <v>6.2694559613648355</v>
      </c>
      <c r="H66" s="168">
        <f t="shared" si="188"/>
        <v>420</v>
      </c>
      <c r="I66" s="528">
        <f t="shared" si="238"/>
        <v>420</v>
      </c>
      <c r="J66" s="373">
        <f t="shared" si="155"/>
        <v>204.48323422585895</v>
      </c>
      <c r="K66" s="114">
        <v>0.09</v>
      </c>
      <c r="L66" s="168">
        <f t="shared" si="156"/>
        <v>1382.9021608964244</v>
      </c>
      <c r="M66" s="373">
        <f t="shared" si="157"/>
        <v>30.66</v>
      </c>
      <c r="N66" s="373">
        <f t="shared" si="158"/>
        <v>124.4611944806782</v>
      </c>
      <c r="O66" s="121">
        <v>59.70910439395081</v>
      </c>
      <c r="P66" s="116">
        <v>7.0000000000000001E-3</v>
      </c>
      <c r="Q66" s="395">
        <f t="shared" si="3"/>
        <v>0.98920583355744296</v>
      </c>
      <c r="S66" s="189">
        <f t="shared" si="4"/>
        <v>1.0071703117820978</v>
      </c>
      <c r="T66" s="168">
        <f t="shared" si="5"/>
        <v>2.0898186537882784</v>
      </c>
      <c r="U66" s="382">
        <f t="shared" si="6"/>
        <v>580.8189075764983</v>
      </c>
      <c r="V66" s="427">
        <f t="shared" si="159"/>
        <v>66217.317476137425</v>
      </c>
      <c r="W66" s="132"/>
      <c r="X66" s="255"/>
      <c r="Y66" s="255"/>
      <c r="Z66" s="255"/>
      <c r="AA66" s="111"/>
      <c r="AB66" s="111"/>
      <c r="AC66" s="111"/>
      <c r="AD66" s="111"/>
      <c r="AE66" s="111"/>
      <c r="AF66" s="111"/>
      <c r="AG66" s="111"/>
      <c r="AH66" s="460"/>
      <c r="AI66" s="262">
        <f t="shared" si="7"/>
        <v>1.4082276218685028</v>
      </c>
      <c r="AJ66" s="256">
        <f t="shared" si="160"/>
        <v>0.84872165725288939</v>
      </c>
      <c r="AK66" s="256">
        <f t="shared" si="8"/>
        <v>1.1951932810215309</v>
      </c>
      <c r="AL66" s="170">
        <f t="shared" si="9"/>
        <v>243.65419025317951</v>
      </c>
      <c r="AM66" s="170">
        <f t="shared" si="10"/>
        <v>6.2694559613648355</v>
      </c>
      <c r="AN66" s="170">
        <f t="shared" si="11"/>
        <v>176.4711867285198</v>
      </c>
      <c r="AO66" s="170">
        <f t="shared" si="161"/>
        <v>91</v>
      </c>
      <c r="AP66" s="170">
        <f t="shared" si="162"/>
        <v>130</v>
      </c>
      <c r="AQ66" s="170">
        <f t="shared" si="12"/>
        <v>0</v>
      </c>
      <c r="AR66" s="256">
        <f t="shared" si="197"/>
        <v>79.734052748302645</v>
      </c>
      <c r="AS66" s="256">
        <f t="shared" si="14"/>
        <v>337.16471732331877</v>
      </c>
      <c r="AT66" s="428">
        <f t="shared" si="203"/>
        <v>195600</v>
      </c>
      <c r="AU66" s="112"/>
      <c r="AV66" s="256"/>
      <c r="AW66" s="256"/>
      <c r="AX66" s="120"/>
      <c r="AY66" s="120"/>
      <c r="AZ66" s="120"/>
      <c r="BA66" s="120"/>
      <c r="BB66" s="256"/>
      <c r="BC66" s="256"/>
      <c r="BD66" s="256"/>
      <c r="BE66" s="257"/>
      <c r="BF66" s="146">
        <f t="shared" si="16"/>
        <v>1.0243220420896799</v>
      </c>
      <c r="BG66" s="256">
        <f t="shared" si="17"/>
        <v>0.23491078576534255</v>
      </c>
      <c r="BH66" s="256">
        <f t="shared" si="18"/>
        <v>0.24062429578404698</v>
      </c>
      <c r="BI66" s="120">
        <f t="shared" si="19"/>
        <v>10.422970535769039</v>
      </c>
      <c r="BJ66" s="120">
        <f t="shared" si="20"/>
        <v>6.2694559613648355</v>
      </c>
      <c r="BK66" s="256">
        <v>0</v>
      </c>
      <c r="BL66" s="170">
        <f t="shared" si="21"/>
        <v>7.5370267185154036</v>
      </c>
      <c r="BM66" s="170">
        <f t="shared" si="163"/>
        <v>412.46297328148461</v>
      </c>
      <c r="BN66" s="170">
        <f t="shared" si="22"/>
        <v>0</v>
      </c>
      <c r="BO66" s="170">
        <f t="shared" si="198"/>
        <v>2.7522911670391625</v>
      </c>
      <c r="BP66" s="170">
        <f t="shared" si="204"/>
        <v>570.39593704072922</v>
      </c>
      <c r="BQ66" s="390">
        <f t="shared" si="25"/>
        <v>13956.939027220587</v>
      </c>
      <c r="BR66" s="428">
        <f t="shared" si="164"/>
        <v>41549.807901405322</v>
      </c>
      <c r="BS66" s="147">
        <f t="shared" si="26"/>
        <v>3.6113713709971478</v>
      </c>
      <c r="BT66" s="256">
        <f t="shared" si="27"/>
        <v>1.362353067615796</v>
      </c>
      <c r="BU66" s="256">
        <f t="shared" si="28"/>
        <v>4.9199628655778271</v>
      </c>
      <c r="BV66" s="170">
        <f t="shared" si="29"/>
        <v>580.8189075764983</v>
      </c>
      <c r="BW66" s="170">
        <f t="shared" si="30"/>
        <v>6.2694559613648355</v>
      </c>
      <c r="BX66" s="170">
        <f t="shared" si="31"/>
        <v>458.38567009983382</v>
      </c>
      <c r="BY66" s="170">
        <f t="shared" si="165"/>
        <v>1091.3944526186519</v>
      </c>
      <c r="BZ66" s="256">
        <f t="shared" si="32"/>
        <v>162.56659956180587</v>
      </c>
      <c r="CA66" s="256">
        <v>0</v>
      </c>
      <c r="CB66" s="466">
        <f t="shared" si="33"/>
        <v>308541.25605200563</v>
      </c>
      <c r="CC66" s="146">
        <f t="shared" si="34"/>
        <v>1.024272370421458</v>
      </c>
      <c r="CD66" s="256">
        <f t="shared" si="35"/>
        <v>0.30522995957407589</v>
      </c>
      <c r="CE66" s="256">
        <f t="shared" si="166"/>
        <v>0.31263861421658451</v>
      </c>
      <c r="CF66" s="120">
        <f t="shared" si="36"/>
        <v>11.117835238153642</v>
      </c>
      <c r="CG66" s="120">
        <f t="shared" si="37"/>
        <v>6.2694559613648355</v>
      </c>
      <c r="CH66" s="256">
        <v>0</v>
      </c>
      <c r="CI66" s="170">
        <f t="shared" si="167"/>
        <v>8.0394951664164314</v>
      </c>
      <c r="CJ66" s="170">
        <f t="shared" si="168"/>
        <v>411.96050483358357</v>
      </c>
      <c r="CK66" s="170">
        <f t="shared" si="38"/>
        <v>0</v>
      </c>
      <c r="CL66" s="256">
        <f t="shared" si="199"/>
        <v>3.4749504575191494</v>
      </c>
      <c r="CM66" s="256">
        <f t="shared" si="40"/>
        <v>569.70107233834472</v>
      </c>
      <c r="CN66" s="390">
        <f t="shared" si="169"/>
        <v>4220.7349623686268</v>
      </c>
      <c r="CO66" s="428">
        <f t="shared" si="170"/>
        <v>31886.461761499009</v>
      </c>
      <c r="CP66" s="147">
        <f t="shared" si="41"/>
        <v>3.0874119903253749</v>
      </c>
      <c r="CQ66" s="256">
        <f t="shared" si="42"/>
        <v>1.3851713645740511</v>
      </c>
      <c r="CR66" s="256">
        <f t="shared" si="43"/>
        <v>4.2765946796412866</v>
      </c>
      <c r="CS66" s="120">
        <f t="shared" si="44"/>
        <v>580.8189075764983</v>
      </c>
      <c r="CT66" s="120">
        <f t="shared" si="45"/>
        <v>6.2694559613648355</v>
      </c>
      <c r="CU66" s="256">
        <f t="shared" si="46"/>
        <v>429.3447247210089</v>
      </c>
      <c r="CV66" s="170">
        <f t="shared" si="171"/>
        <v>1022.2493445738307</v>
      </c>
      <c r="CW66" s="256">
        <f t="shared" si="47"/>
        <v>190.15549767168955</v>
      </c>
      <c r="CX66" s="256">
        <v>0</v>
      </c>
      <c r="CY66" s="466">
        <f t="shared" si="48"/>
        <v>283541.25605200563</v>
      </c>
      <c r="CZ66" s="147">
        <f t="shared" si="49"/>
        <v>3.6113713709971478</v>
      </c>
      <c r="DA66" s="256">
        <f t="shared" si="50"/>
        <v>1.4467553846922214</v>
      </c>
      <c r="DB66" s="256">
        <f t="shared" si="51"/>
        <v>5.2247709771134536</v>
      </c>
      <c r="DC66" s="120">
        <f t="shared" si="52"/>
        <v>580.8189075764983</v>
      </c>
      <c r="DD66" s="120">
        <f t="shared" si="53"/>
        <v>6.2694559613648355</v>
      </c>
      <c r="DE66" s="256">
        <f t="shared" si="54"/>
        <v>458.38567009983382</v>
      </c>
      <c r="DF66" s="170">
        <f t="shared" si="172"/>
        <v>1091.3944526186519</v>
      </c>
      <c r="DG66" s="256">
        <f t="shared" si="55"/>
        <v>162.56659956180587</v>
      </c>
      <c r="DH66" s="256">
        <v>0</v>
      </c>
      <c r="DI66" s="466">
        <f t="shared" si="173"/>
        <v>290541.25605200563</v>
      </c>
      <c r="DJ66" s="147">
        <f t="shared" si="56"/>
        <v>3.0874119903253749</v>
      </c>
      <c r="DK66" s="256">
        <f t="shared" si="174"/>
        <v>1.4100361078477623</v>
      </c>
      <c r="DL66" s="256">
        <f t="shared" si="57"/>
        <v>4.3533623861609048</v>
      </c>
      <c r="DM66" s="120">
        <f t="shared" si="58"/>
        <v>580.8189075764983</v>
      </c>
      <c r="DN66" s="120">
        <f t="shared" si="59"/>
        <v>6.2694559613648355</v>
      </c>
      <c r="DO66" s="256">
        <f t="shared" si="60"/>
        <v>429.3447247210089</v>
      </c>
      <c r="DP66" s="170">
        <f t="shared" si="175"/>
        <v>1022.2493445738307</v>
      </c>
      <c r="DQ66" s="256">
        <f t="shared" si="61"/>
        <v>190.15549767168955</v>
      </c>
      <c r="DR66" s="256">
        <v>0</v>
      </c>
      <c r="DS66" s="427">
        <f t="shared" si="62"/>
        <v>278541.25605200563</v>
      </c>
      <c r="DT66" s="176">
        <f t="shared" si="63"/>
        <v>6.3887022287239335</v>
      </c>
      <c r="DU66" s="256">
        <f t="shared" si="64"/>
        <v>1.0529285095669332</v>
      </c>
      <c r="DV66" s="256">
        <f t="shared" si="65"/>
        <v>6.7268467157572358</v>
      </c>
      <c r="DW66" s="120">
        <f t="shared" si="66"/>
        <v>580.8189075764983</v>
      </c>
      <c r="DX66" s="120">
        <f t="shared" si="67"/>
        <v>6.2694559613648355</v>
      </c>
      <c r="DY66" s="256">
        <f t="shared" si="68"/>
        <v>516.46756085748359</v>
      </c>
      <c r="DZ66" s="256">
        <f t="shared" si="176"/>
        <v>299</v>
      </c>
      <c r="EA66" s="256">
        <f t="shared" si="177"/>
        <v>427</v>
      </c>
      <c r="EB66" s="170">
        <f t="shared" si="178"/>
        <v>1229.6846687082943</v>
      </c>
      <c r="EC66" s="256">
        <f t="shared" si="69"/>
        <v>91.894776516314025</v>
      </c>
      <c r="ED66" s="256">
        <v>0</v>
      </c>
      <c r="EE66" s="427">
        <f t="shared" si="187"/>
        <v>466331.70747359219</v>
      </c>
      <c r="EF66" s="275">
        <f t="shared" si="70"/>
        <v>1.2385695072474938</v>
      </c>
      <c r="EG66" s="256">
        <f t="shared" si="71"/>
        <v>1.3899211750023925</v>
      </c>
      <c r="EH66" s="256">
        <f t="shared" si="72"/>
        <v>1.7215139848355709</v>
      </c>
      <c r="EI66" s="473">
        <f t="shared" si="73"/>
        <v>145.20472689412458</v>
      </c>
      <c r="EJ66" s="473">
        <f t="shared" si="74"/>
        <v>105</v>
      </c>
      <c r="EK66" s="473">
        <f t="shared" si="75"/>
        <v>420</v>
      </c>
      <c r="EL66" s="473">
        <f t="shared" si="76"/>
        <v>99.483234225858951</v>
      </c>
      <c r="EM66" s="473">
        <f t="shared" si="205"/>
        <v>38.391000377319422</v>
      </c>
      <c r="EN66" s="473">
        <f t="shared" si="206"/>
        <v>435.61418068237373</v>
      </c>
      <c r="EO66" s="427">
        <f t="shared" si="79"/>
        <v>78352.317476137425</v>
      </c>
      <c r="EP66" s="261">
        <f t="shared" si="80"/>
        <v>1.2385695072474938</v>
      </c>
      <c r="EQ66" s="256">
        <f t="shared" si="207"/>
        <v>0.71694236452003568</v>
      </c>
      <c r="ER66" s="256">
        <f t="shared" si="82"/>
        <v>0.88798295114843373</v>
      </c>
      <c r="ES66" s="473">
        <f t="shared" si="83"/>
        <v>580.8189075764983</v>
      </c>
      <c r="ET66" s="473">
        <f t="shared" si="84"/>
        <v>105</v>
      </c>
      <c r="EU66" s="473">
        <f t="shared" si="85"/>
        <v>420</v>
      </c>
      <c r="EV66" s="473">
        <f t="shared" si="86"/>
        <v>99.483234225858951</v>
      </c>
      <c r="EW66" s="473">
        <f t="shared" si="208"/>
        <v>38.391000377319422</v>
      </c>
      <c r="EX66" s="473">
        <f t="shared" si="209"/>
        <v>435.61418068237373</v>
      </c>
      <c r="EY66" s="572">
        <f t="shared" si="179"/>
        <v>151900</v>
      </c>
      <c r="EZ66" s="589"/>
      <c r="FA66" s="589"/>
      <c r="FB66" s="589"/>
      <c r="FC66" s="589"/>
      <c r="FD66" s="589"/>
      <c r="FE66" s="589"/>
      <c r="FF66" s="589"/>
      <c r="FG66" s="589"/>
      <c r="FH66" s="589"/>
      <c r="FI66" s="577"/>
      <c r="FJ66" s="276">
        <f t="shared" si="98"/>
        <v>1.1045097033217151</v>
      </c>
      <c r="FK66" s="256">
        <f t="shared" si="210"/>
        <v>0.32610146005292295</v>
      </c>
      <c r="FL66" s="256">
        <f t="shared" si="100"/>
        <v>0.36018222689583207</v>
      </c>
      <c r="FM66" s="483">
        <f t="shared" si="211"/>
        <v>52.273701681884845</v>
      </c>
      <c r="FN66" s="483">
        <f t="shared" si="102"/>
        <v>78</v>
      </c>
      <c r="FO66" s="483">
        <f t="shared" si="103"/>
        <v>420</v>
      </c>
      <c r="FP66" s="483">
        <f t="shared" si="104"/>
        <v>204.48323422585895</v>
      </c>
      <c r="FQ66" s="483">
        <f t="shared" si="181"/>
        <v>11100</v>
      </c>
      <c r="FR66" s="483">
        <f t="shared" si="212"/>
        <v>3.1352926874259754</v>
      </c>
      <c r="FS66" s="483">
        <f t="shared" si="213"/>
        <v>528.40224090983168</v>
      </c>
      <c r="FT66" s="484">
        <f t="shared" si="214"/>
        <v>111</v>
      </c>
      <c r="FU66" s="427">
        <f t="shared" si="108"/>
        <v>157531.31747613742</v>
      </c>
      <c r="FV66" s="276">
        <f t="shared" si="109"/>
        <v>1.8021234235252901</v>
      </c>
      <c r="FW66" s="256">
        <f t="shared" si="215"/>
        <v>1.2073249796213585</v>
      </c>
      <c r="FX66" s="256">
        <f t="shared" si="111"/>
        <v>2.1757486255828438</v>
      </c>
      <c r="FY66" s="483">
        <f t="shared" si="216"/>
        <v>258.46441387154175</v>
      </c>
      <c r="FZ66" s="483">
        <f t="shared" si="113"/>
        <v>158</v>
      </c>
      <c r="GA66" s="483">
        <f t="shared" si="114"/>
        <v>420</v>
      </c>
      <c r="GB66" s="483">
        <f t="shared" si="115"/>
        <v>204.48323422585895</v>
      </c>
      <c r="GC66" s="483">
        <f t="shared" si="116"/>
        <v>5500</v>
      </c>
      <c r="GD66" s="483">
        <f t="shared" si="217"/>
        <v>3.4213970436408374</v>
      </c>
      <c r="GE66" s="483">
        <f t="shared" si="218"/>
        <v>322.35449370495655</v>
      </c>
      <c r="GF66" s="484">
        <f t="shared" si="219"/>
        <v>171</v>
      </c>
      <c r="GG66" s="493">
        <f t="shared" si="220"/>
        <v>55</v>
      </c>
      <c r="GH66" s="493">
        <f t="shared" si="121"/>
        <v>226</v>
      </c>
      <c r="GI66" s="427">
        <f t="shared" si="122"/>
        <v>212977.31747613742</v>
      </c>
      <c r="GJ66" s="185">
        <f t="shared" si="221"/>
        <v>1.0071703117820978</v>
      </c>
      <c r="GK66" s="256">
        <f t="shared" si="182"/>
        <v>1.7404479661852248</v>
      </c>
      <c r="GL66" s="256">
        <f t="shared" si="124"/>
        <v>1.7529275207432908</v>
      </c>
      <c r="GM66" s="256">
        <f t="shared" si="125"/>
        <v>580.8189075764983</v>
      </c>
      <c r="GN66" s="256">
        <f t="shared" si="126"/>
        <v>420</v>
      </c>
      <c r="GO66" s="256">
        <f t="shared" si="127"/>
        <v>204.48323422585895</v>
      </c>
      <c r="GP66" s="256">
        <f t="shared" si="222"/>
        <v>580.8189075764983</v>
      </c>
      <c r="GQ66" s="256">
        <f t="shared" si="223"/>
        <v>2.0898186537882784</v>
      </c>
      <c r="GR66" s="427">
        <f t="shared" si="129"/>
        <v>332517.31747613742</v>
      </c>
      <c r="GS66" s="185">
        <f t="shared" si="130"/>
        <v>1.0071703117820978</v>
      </c>
      <c r="GT66" s="256">
        <f t="shared" si="184"/>
        <v>2.7081719871721552</v>
      </c>
      <c r="GU66" s="256">
        <f t="shared" si="131"/>
        <v>2.7275904246797231</v>
      </c>
      <c r="GV66" s="256">
        <f t="shared" si="132"/>
        <v>580.8189075764983</v>
      </c>
      <c r="GW66" s="256">
        <f t="shared" si="133"/>
        <v>420</v>
      </c>
      <c r="GX66" s="256">
        <f t="shared" si="134"/>
        <v>204.48323422585895</v>
      </c>
      <c r="GY66" s="256">
        <f t="shared" si="224"/>
        <v>580.8189075764983</v>
      </c>
      <c r="GZ66" s="256">
        <f t="shared" si="225"/>
        <v>2.0898186537882784</v>
      </c>
      <c r="HA66" s="427">
        <f t="shared" si="137"/>
        <v>213697.31747613742</v>
      </c>
      <c r="HB66" s="185">
        <f t="shared" si="138"/>
        <v>1.0071703117820978</v>
      </c>
      <c r="HC66" s="256">
        <f t="shared" si="185"/>
        <v>0.25352250360637318</v>
      </c>
      <c r="HD66" s="256">
        <f t="shared" si="139"/>
        <v>0.25534033900100889</v>
      </c>
      <c r="HE66" s="256">
        <f t="shared" si="140"/>
        <v>580.8189075764983</v>
      </c>
      <c r="HF66" s="256">
        <f t="shared" si="141"/>
        <v>420</v>
      </c>
      <c r="HG66" s="256">
        <f t="shared" si="142"/>
        <v>204.48323422585895</v>
      </c>
      <c r="HH66" s="256">
        <f t="shared" si="226"/>
        <v>580.8189075764983</v>
      </c>
      <c r="HI66" s="256">
        <f t="shared" si="200"/>
        <v>2.0898186537882784</v>
      </c>
      <c r="HJ66" s="427">
        <f t="shared" si="145"/>
        <v>2282752.3422585893</v>
      </c>
      <c r="HK66" s="185">
        <f t="shared" si="227"/>
        <v>1.0071703117820978</v>
      </c>
      <c r="HL66" s="256">
        <f t="shared" si="186"/>
        <v>1.5769184984270028</v>
      </c>
      <c r="HM66" s="256">
        <f t="shared" si="147"/>
        <v>1.5882254957156821</v>
      </c>
      <c r="HN66" s="256">
        <f t="shared" si="148"/>
        <v>580.8189075764983</v>
      </c>
      <c r="HO66" s="256">
        <f t="shared" si="149"/>
        <v>420</v>
      </c>
      <c r="HP66" s="256">
        <f t="shared" si="150"/>
        <v>204.48323422585895</v>
      </c>
      <c r="HQ66" s="256">
        <f t="shared" si="228"/>
        <v>580.8189075764983</v>
      </c>
      <c r="HR66" s="256">
        <f t="shared" si="201"/>
        <v>2.0898186537882784</v>
      </c>
      <c r="HS66" s="466">
        <f t="shared" si="153"/>
        <v>367000</v>
      </c>
    </row>
    <row r="67" spans="1:227" s="72" customFormat="1" hidden="1" outlineLevel="1" x14ac:dyDescent="0.3">
      <c r="B67" s="111" t="s">
        <v>125</v>
      </c>
      <c r="C67" s="4" t="s">
        <v>233</v>
      </c>
      <c r="D67" s="117">
        <v>10000</v>
      </c>
      <c r="E67" s="132">
        <v>13.68763722324814</v>
      </c>
      <c r="F67" s="125">
        <f t="shared" si="0"/>
        <v>1203.3714392105655</v>
      </c>
      <c r="G67" s="125">
        <f t="shared" si="1"/>
        <v>12.88642412867077</v>
      </c>
      <c r="H67" s="168">
        <f t="shared" si="188"/>
        <v>840</v>
      </c>
      <c r="I67" s="528">
        <f t="shared" si="238"/>
        <v>840</v>
      </c>
      <c r="J67" s="373">
        <f t="shared" si="155"/>
        <v>420.30085220713534</v>
      </c>
      <c r="K67" s="114">
        <v>0.09</v>
      </c>
      <c r="L67" s="168">
        <f t="shared" si="156"/>
        <v>1432.5850466792447</v>
      </c>
      <c r="M67" s="373">
        <f t="shared" si="157"/>
        <v>30.66</v>
      </c>
      <c r="N67" s="373">
        <f t="shared" si="158"/>
        <v>128.93265420113204</v>
      </c>
      <c r="O67" s="121">
        <v>61.363924422241745</v>
      </c>
      <c r="P67" s="116">
        <v>7.0000000000000001E-3</v>
      </c>
      <c r="Q67" s="395">
        <f t="shared" si="3"/>
        <v>0.98929139938943167</v>
      </c>
      <c r="S67" s="189">
        <f t="shared" si="4"/>
        <v>1.007113674573751</v>
      </c>
      <c r="T67" s="168">
        <f t="shared" si="5"/>
        <v>4.295474709556923</v>
      </c>
      <c r="U67" s="382">
        <f t="shared" si="6"/>
        <v>1203.3714392105655</v>
      </c>
      <c r="V67" s="427">
        <f t="shared" si="159"/>
        <v>121748.13635314166</v>
      </c>
      <c r="W67" s="132"/>
      <c r="X67" s="255"/>
      <c r="Y67" s="255"/>
      <c r="Z67" s="255"/>
      <c r="AA67" s="111"/>
      <c r="AB67" s="111"/>
      <c r="AC67" s="111"/>
      <c r="AD67" s="111"/>
      <c r="AE67" s="111"/>
      <c r="AF67" s="111"/>
      <c r="AG67" s="111"/>
      <c r="AH67" s="460"/>
      <c r="AI67" s="262">
        <f t="shared" si="7"/>
        <v>1.1900423096079169</v>
      </c>
      <c r="AJ67" s="256">
        <f t="shared" si="160"/>
        <v>0.84304187131618291</v>
      </c>
      <c r="AK67" s="256">
        <f t="shared" si="8"/>
        <v>1.0032554956372906</v>
      </c>
      <c r="AL67" s="170">
        <f t="shared" si="9"/>
        <v>269.46242544681024</v>
      </c>
      <c r="AM67" s="170">
        <f t="shared" si="10"/>
        <v>12.88642412867077</v>
      </c>
      <c r="AN67" s="170">
        <f t="shared" si="11"/>
        <v>189.21039495643691</v>
      </c>
      <c r="AO67" s="170">
        <f t="shared" si="161"/>
        <v>97</v>
      </c>
      <c r="AP67" s="170">
        <f t="shared" si="162"/>
        <v>139</v>
      </c>
      <c r="AQ67" s="170">
        <f t="shared" si="12"/>
        <v>0</v>
      </c>
      <c r="AR67" s="256">
        <f t="shared" si="197"/>
        <v>88.120080092543645</v>
      </c>
      <c r="AS67" s="256">
        <f t="shared" si="14"/>
        <v>933.9090137637553</v>
      </c>
      <c r="AT67" s="428">
        <f t="shared" si="203"/>
        <v>220200</v>
      </c>
      <c r="AU67" s="112"/>
      <c r="AV67" s="256"/>
      <c r="AW67" s="256"/>
      <c r="AX67" s="120"/>
      <c r="AY67" s="120"/>
      <c r="AZ67" s="120"/>
      <c r="BA67" s="120"/>
      <c r="BB67" s="256"/>
      <c r="BC67" s="256"/>
      <c r="BD67" s="256"/>
      <c r="BE67" s="257"/>
      <c r="BF67" s="146">
        <f t="shared" si="16"/>
        <v>1.0241266805713334</v>
      </c>
      <c r="BG67" s="256">
        <f t="shared" si="17"/>
        <v>0.29712894911293941</v>
      </c>
      <c r="BH67" s="256">
        <f t="shared" si="18"/>
        <v>0.30429768435668325</v>
      </c>
      <c r="BI67" s="120">
        <f t="shared" si="19"/>
        <v>21.423680113915157</v>
      </c>
      <c r="BJ67" s="120">
        <f t="shared" si="20"/>
        <v>12.88642412867077</v>
      </c>
      <c r="BK67" s="256">
        <v>0</v>
      </c>
      <c r="BL67" s="170">
        <f t="shared" si="21"/>
        <v>14.954560752658697</v>
      </c>
      <c r="BM67" s="170">
        <f t="shared" si="163"/>
        <v>825.04543924734128</v>
      </c>
      <c r="BN67" s="170">
        <f t="shared" si="22"/>
        <v>0</v>
      </c>
      <c r="BO67" s="170">
        <f t="shared" si="198"/>
        <v>5.6571401924864677</v>
      </c>
      <c r="BP67" s="170">
        <f t="shared" si="204"/>
        <v>1181.9477590966503</v>
      </c>
      <c r="BQ67" s="390">
        <f t="shared" si="25"/>
        <v>17851.144395145817</v>
      </c>
      <c r="BR67" s="428">
        <f t="shared" si="164"/>
        <v>67519.555704281331</v>
      </c>
      <c r="BS67" s="147">
        <f t="shared" si="26"/>
        <v>3.6110546215279187</v>
      </c>
      <c r="BT67" s="256">
        <f t="shared" si="27"/>
        <v>1.8141818644075385</v>
      </c>
      <c r="BU67" s="256">
        <f t="shared" si="28"/>
        <v>6.5511098057609773</v>
      </c>
      <c r="BV67" s="170">
        <f t="shared" si="29"/>
        <v>1203.3714392105655</v>
      </c>
      <c r="BW67" s="170">
        <f t="shared" si="30"/>
        <v>12.88642412867077</v>
      </c>
      <c r="BX67" s="170">
        <f t="shared" si="31"/>
        <v>949.81072723978173</v>
      </c>
      <c r="BY67" s="170">
        <f t="shared" si="165"/>
        <v>1130.7270562378353</v>
      </c>
      <c r="BZ67" s="256">
        <f t="shared" si="32"/>
        <v>336.81513873767165</v>
      </c>
      <c r="CA67" s="256">
        <v>0</v>
      </c>
      <c r="CB67" s="466">
        <f t="shared" si="33"/>
        <v>480024.51808592345</v>
      </c>
      <c r="CC67" s="146">
        <f t="shared" si="34"/>
        <v>1.0240774172582288</v>
      </c>
      <c r="CD67" s="256">
        <f t="shared" si="35"/>
        <v>0.34380022942158106</v>
      </c>
      <c r="CE67" s="256">
        <f t="shared" si="166"/>
        <v>0.35207805099883926</v>
      </c>
      <c r="CF67" s="120">
        <f t="shared" si="36"/>
        <v>22.851925454842831</v>
      </c>
      <c r="CG67" s="120">
        <f t="shared" si="37"/>
        <v>12.88642412867077</v>
      </c>
      <c r="CH67" s="256">
        <v>0</v>
      </c>
      <c r="CI67" s="170">
        <f t="shared" si="167"/>
        <v>15.951531469502605</v>
      </c>
      <c r="CJ67" s="170">
        <f t="shared" si="168"/>
        <v>824.04846853049742</v>
      </c>
      <c r="CK67" s="170">
        <f t="shared" si="38"/>
        <v>0</v>
      </c>
      <c r="CL67" s="256">
        <f t="shared" si="199"/>
        <v>7.1425153470512512</v>
      </c>
      <c r="CM67" s="256">
        <f t="shared" si="40"/>
        <v>1180.5195137557228</v>
      </c>
      <c r="CN67" s="390">
        <f t="shared" si="169"/>
        <v>8374.5540214888679</v>
      </c>
      <c r="CO67" s="428">
        <f t="shared" si="170"/>
        <v>58187.526084566751</v>
      </c>
      <c r="CP67" s="147">
        <f t="shared" si="41"/>
        <v>3.0871425660404412</v>
      </c>
      <c r="CQ67" s="256">
        <f t="shared" si="42"/>
        <v>1.7882368959869925</v>
      </c>
      <c r="CR67" s="256">
        <f t="shared" si="43"/>
        <v>5.5205422397654775</v>
      </c>
      <c r="CS67" s="120">
        <f t="shared" si="44"/>
        <v>1203.3714392105655</v>
      </c>
      <c r="CT67" s="120">
        <f t="shared" si="45"/>
        <v>12.88642412867077</v>
      </c>
      <c r="CU67" s="256">
        <f t="shared" si="46"/>
        <v>889.6421552792533</v>
      </c>
      <c r="CV67" s="170">
        <f t="shared" si="171"/>
        <v>1059.097803903873</v>
      </c>
      <c r="CW67" s="256">
        <f t="shared" si="47"/>
        <v>393.9752821001735</v>
      </c>
      <c r="CX67" s="256">
        <v>0</v>
      </c>
      <c r="CY67" s="466">
        <f t="shared" si="48"/>
        <v>455024.51808592345</v>
      </c>
      <c r="CZ67" s="147">
        <f t="shared" si="49"/>
        <v>3.6110546215279187</v>
      </c>
      <c r="DA67" s="256">
        <f t="shared" si="50"/>
        <v>1.884860523831545</v>
      </c>
      <c r="DB67" s="256">
        <f t="shared" si="51"/>
        <v>6.8063343055174341</v>
      </c>
      <c r="DC67" s="120">
        <f t="shared" si="52"/>
        <v>1203.3714392105655</v>
      </c>
      <c r="DD67" s="120">
        <f t="shared" si="53"/>
        <v>12.88642412867077</v>
      </c>
      <c r="DE67" s="256">
        <f t="shared" si="54"/>
        <v>949.81072723978173</v>
      </c>
      <c r="DF67" s="170">
        <f t="shared" si="172"/>
        <v>1130.7270562378353</v>
      </c>
      <c r="DG67" s="256">
        <f t="shared" si="55"/>
        <v>336.81513873767165</v>
      </c>
      <c r="DH67" s="256">
        <v>0</v>
      </c>
      <c r="DI67" s="466">
        <f t="shared" si="173"/>
        <v>462024.51808592345</v>
      </c>
      <c r="DJ67" s="147">
        <f t="shared" si="56"/>
        <v>3.0871425660404412</v>
      </c>
      <c r="DK67" s="256">
        <f t="shared" si="174"/>
        <v>1.8081051123187699</v>
      </c>
      <c r="DL67" s="256">
        <f t="shared" si="57"/>
        <v>5.5818782561146074</v>
      </c>
      <c r="DM67" s="120">
        <f t="shared" si="58"/>
        <v>1203.3714392105655</v>
      </c>
      <c r="DN67" s="120">
        <f t="shared" si="59"/>
        <v>12.88642412867077</v>
      </c>
      <c r="DO67" s="256">
        <f t="shared" si="60"/>
        <v>889.6421552792533</v>
      </c>
      <c r="DP67" s="170">
        <f t="shared" si="175"/>
        <v>1059.097803903873</v>
      </c>
      <c r="DQ67" s="256">
        <f t="shared" si="61"/>
        <v>393.9752821001735</v>
      </c>
      <c r="DR67" s="256">
        <v>0</v>
      </c>
      <c r="DS67" s="427">
        <f t="shared" si="62"/>
        <v>450024.51808592345</v>
      </c>
      <c r="DT67" s="176">
        <f t="shared" si="63"/>
        <v>6.3882305090378333</v>
      </c>
      <c r="DU67" s="256">
        <f t="shared" si="64"/>
        <v>1.2831214978369503</v>
      </c>
      <c r="DV67" s="256">
        <f t="shared" si="65"/>
        <v>8.1968758992843274</v>
      </c>
      <c r="DW67" s="120">
        <f t="shared" si="66"/>
        <v>1203.3714392105655</v>
      </c>
      <c r="DX67" s="120">
        <f t="shared" si="67"/>
        <v>12.88642412867077</v>
      </c>
      <c r="DY67" s="256">
        <f t="shared" si="68"/>
        <v>1070.1478711608381</v>
      </c>
      <c r="DZ67" s="256">
        <f t="shared" si="176"/>
        <v>619</v>
      </c>
      <c r="EA67" s="256">
        <f t="shared" si="177"/>
        <v>884</v>
      </c>
      <c r="EB67" s="170">
        <f t="shared" si="178"/>
        <v>1273.9855609057597</v>
      </c>
      <c r="EC67" s="256">
        <f t="shared" si="69"/>
        <v>190.39041587784277</v>
      </c>
      <c r="ED67" s="256">
        <v>0</v>
      </c>
      <c r="EE67" s="427">
        <f t="shared" si="187"/>
        <v>792813.85259086965</v>
      </c>
      <c r="EF67" s="275">
        <f t="shared" si="70"/>
        <v>1.238507944574458</v>
      </c>
      <c r="EG67" s="256">
        <f t="shared" si="71"/>
        <v>1.5916698022178855</v>
      </c>
      <c r="EH67" s="256">
        <f t="shared" si="72"/>
        <v>1.9712956951861074</v>
      </c>
      <c r="EI67" s="473">
        <f t="shared" si="73"/>
        <v>300.84285980264139</v>
      </c>
      <c r="EJ67" s="473">
        <f t="shared" si="74"/>
        <v>210</v>
      </c>
      <c r="EK67" s="473">
        <f t="shared" si="75"/>
        <v>840</v>
      </c>
      <c r="EL67" s="473">
        <f t="shared" si="76"/>
        <v>210.30085220713534</v>
      </c>
      <c r="EM67" s="473">
        <f t="shared" si="205"/>
        <v>79.506189660217274</v>
      </c>
      <c r="EN67" s="473">
        <f t="shared" si="206"/>
        <v>902.5285794079241</v>
      </c>
      <c r="EO67" s="427">
        <f t="shared" si="79"/>
        <v>141758.13635314166</v>
      </c>
      <c r="EP67" s="261">
        <f t="shared" si="80"/>
        <v>1.238507944574458</v>
      </c>
      <c r="EQ67" s="256">
        <f t="shared" si="207"/>
        <v>0.74269962097426279</v>
      </c>
      <c r="ER67" s="256">
        <f t="shared" si="82"/>
        <v>0.91983938100906326</v>
      </c>
      <c r="ES67" s="473">
        <f t="shared" si="83"/>
        <v>1203.3714392105655</v>
      </c>
      <c r="ET67" s="473">
        <f t="shared" si="84"/>
        <v>210</v>
      </c>
      <c r="EU67" s="473">
        <f t="shared" si="85"/>
        <v>840</v>
      </c>
      <c r="EV67" s="473">
        <f t="shared" si="86"/>
        <v>210.30085220713534</v>
      </c>
      <c r="EW67" s="473">
        <f t="shared" si="208"/>
        <v>79.506189660217274</v>
      </c>
      <c r="EX67" s="473">
        <f t="shared" si="209"/>
        <v>902.5285794079241</v>
      </c>
      <c r="EY67" s="572">
        <f t="shared" si="179"/>
        <v>303800</v>
      </c>
      <c r="EZ67" s="589"/>
      <c r="FA67" s="589"/>
      <c r="FB67" s="589"/>
      <c r="FC67" s="589"/>
      <c r="FD67" s="589"/>
      <c r="FE67" s="589"/>
      <c r="FF67" s="589"/>
      <c r="FG67" s="589"/>
      <c r="FH67" s="589"/>
      <c r="FI67" s="577"/>
      <c r="FJ67" s="276">
        <f t="shared" si="98"/>
        <v>1.1039887300664342</v>
      </c>
      <c r="FK67" s="256">
        <f t="shared" si="210"/>
        <v>0.34388433888643616</v>
      </c>
      <c r="FL67" s="256">
        <f t="shared" si="100"/>
        <v>0.37964443457697195</v>
      </c>
      <c r="FM67" s="483">
        <f t="shared" si="211"/>
        <v>108.3034295289509</v>
      </c>
      <c r="FN67" s="483">
        <f t="shared" si="102"/>
        <v>160</v>
      </c>
      <c r="FO67" s="483">
        <f t="shared" si="103"/>
        <v>840</v>
      </c>
      <c r="FP67" s="483">
        <f t="shared" si="104"/>
        <v>420.30085220713534</v>
      </c>
      <c r="FQ67" s="483">
        <f t="shared" si="181"/>
        <v>22900</v>
      </c>
      <c r="FR67" s="483">
        <f t="shared" si="212"/>
        <v>6.4615433001359408</v>
      </c>
      <c r="FS67" s="483">
        <f t="shared" si="213"/>
        <v>1095.2325503216769</v>
      </c>
      <c r="FT67" s="484">
        <f t="shared" si="214"/>
        <v>229</v>
      </c>
      <c r="FU67" s="427">
        <f t="shared" si="108"/>
        <v>308164.13635314163</v>
      </c>
      <c r="FV67" s="276">
        <f t="shared" si="109"/>
        <v>1.8026777305851871</v>
      </c>
      <c r="FW67" s="256">
        <f t="shared" si="215"/>
        <v>1.2531721886716074</v>
      </c>
      <c r="FX67" s="256">
        <f t="shared" si="111"/>
        <v>2.2590655971070053</v>
      </c>
      <c r="FY67" s="483">
        <f t="shared" si="216"/>
        <v>535.50029044870166</v>
      </c>
      <c r="FZ67" s="483">
        <f t="shared" si="113"/>
        <v>328</v>
      </c>
      <c r="GA67" s="483">
        <f t="shared" si="114"/>
        <v>840</v>
      </c>
      <c r="GB67" s="483">
        <f t="shared" si="115"/>
        <v>420.30085220713534</v>
      </c>
      <c r="GC67" s="483">
        <f t="shared" si="116"/>
        <v>11500</v>
      </c>
      <c r="GD67" s="483">
        <f t="shared" si="217"/>
        <v>6.8239687866363568</v>
      </c>
      <c r="GE67" s="483">
        <f t="shared" si="218"/>
        <v>667.87114876186388</v>
      </c>
      <c r="GF67" s="484">
        <f t="shared" si="219"/>
        <v>354</v>
      </c>
      <c r="GG67" s="493">
        <f t="shared" si="220"/>
        <v>115</v>
      </c>
      <c r="GH67" s="493">
        <f t="shared" si="121"/>
        <v>469</v>
      </c>
      <c r="GI67" s="427">
        <f t="shared" si="122"/>
        <v>425298.13635314163</v>
      </c>
      <c r="GJ67" s="185">
        <f t="shared" si="221"/>
        <v>1.007113674573751</v>
      </c>
      <c r="GK67" s="256">
        <f t="shared" si="182"/>
        <v>1.825499530467342</v>
      </c>
      <c r="GL67" s="256">
        <f t="shared" si="124"/>
        <v>1.838485540061622</v>
      </c>
      <c r="GM67" s="256">
        <f t="shared" si="125"/>
        <v>1203.3714392105655</v>
      </c>
      <c r="GN67" s="256">
        <f t="shared" si="126"/>
        <v>840</v>
      </c>
      <c r="GO67" s="256">
        <f t="shared" si="127"/>
        <v>420.30085220713534</v>
      </c>
      <c r="GP67" s="256">
        <f t="shared" si="222"/>
        <v>1203.3714392105655</v>
      </c>
      <c r="GQ67" s="256">
        <f t="shared" si="223"/>
        <v>4.295474709556923</v>
      </c>
      <c r="GR67" s="427">
        <f t="shared" si="129"/>
        <v>656848.13635314163</v>
      </c>
      <c r="GS67" s="185">
        <f t="shared" si="130"/>
        <v>1.007113674573751</v>
      </c>
      <c r="GT67" s="256">
        <f t="shared" si="184"/>
        <v>3.189811149430811</v>
      </c>
      <c r="GU67" s="256">
        <f t="shared" si="131"/>
        <v>3.2125024278995844</v>
      </c>
      <c r="GV67" s="256">
        <f t="shared" si="132"/>
        <v>1203.3714392105655</v>
      </c>
      <c r="GW67" s="256">
        <f t="shared" si="133"/>
        <v>840</v>
      </c>
      <c r="GX67" s="256">
        <f t="shared" si="134"/>
        <v>420.30085220713534</v>
      </c>
      <c r="GY67" s="256">
        <f t="shared" si="224"/>
        <v>1203.3714392105655</v>
      </c>
      <c r="GZ67" s="256">
        <f t="shared" si="225"/>
        <v>4.295474709556923</v>
      </c>
      <c r="HA67" s="427">
        <f t="shared" si="137"/>
        <v>375908.13635314163</v>
      </c>
      <c r="HB67" s="185">
        <f t="shared" si="138"/>
        <v>1.007113674573751</v>
      </c>
      <c r="HC67" s="256">
        <f t="shared" si="185"/>
        <v>0.26188196876046915</v>
      </c>
      <c r="HD67" s="256">
        <f t="shared" si="139"/>
        <v>0.26374491186296434</v>
      </c>
      <c r="HE67" s="256">
        <f t="shared" si="140"/>
        <v>1203.3714392105655</v>
      </c>
      <c r="HF67" s="256">
        <f t="shared" si="141"/>
        <v>840</v>
      </c>
      <c r="HG67" s="256">
        <f t="shared" si="142"/>
        <v>420.30085220713534</v>
      </c>
      <c r="HH67" s="256">
        <f t="shared" si="226"/>
        <v>1203.3714392105655</v>
      </c>
      <c r="HI67" s="256">
        <f t="shared" si="200"/>
        <v>4.295474709556923</v>
      </c>
      <c r="HJ67" s="427">
        <f t="shared" si="145"/>
        <v>4578688.5220713532</v>
      </c>
      <c r="HK67" s="185">
        <f t="shared" si="227"/>
        <v>1.007113674573751</v>
      </c>
      <c r="HL67" s="256">
        <f t="shared" si="186"/>
        <v>1.656182271410233</v>
      </c>
      <c r="HM67" s="256">
        <f t="shared" si="147"/>
        <v>1.6679638131238612</v>
      </c>
      <c r="HN67" s="256">
        <f t="shared" si="148"/>
        <v>1203.3714392105655</v>
      </c>
      <c r="HO67" s="256">
        <f t="shared" si="149"/>
        <v>840</v>
      </c>
      <c r="HP67" s="256">
        <f t="shared" si="150"/>
        <v>420.30085220713534</v>
      </c>
      <c r="HQ67" s="256">
        <f t="shared" si="228"/>
        <v>1203.3714392105655</v>
      </c>
      <c r="HR67" s="256">
        <f t="shared" si="201"/>
        <v>4.295474709556923</v>
      </c>
      <c r="HS67" s="466">
        <f t="shared" si="153"/>
        <v>724000</v>
      </c>
    </row>
    <row r="68" spans="1:227" s="72" customFormat="1" hidden="1" outlineLevel="1" x14ac:dyDescent="0.3">
      <c r="B68" s="111" t="s">
        <v>125</v>
      </c>
      <c r="C68" s="4" t="s">
        <v>233</v>
      </c>
      <c r="D68" s="117">
        <v>20000</v>
      </c>
      <c r="E68" s="132">
        <v>14.063663441214132</v>
      </c>
      <c r="F68" s="125">
        <f t="shared" si="0"/>
        <v>2472.8608217468181</v>
      </c>
      <c r="G68" s="125">
        <f t="shared" si="1"/>
        <v>19.714210207856631</v>
      </c>
      <c r="H68" s="168">
        <f t="shared" si="188"/>
        <v>1680</v>
      </c>
      <c r="I68" s="528">
        <f t="shared" si="238"/>
        <v>1680</v>
      </c>
      <c r="J68" s="373">
        <f t="shared" si="155"/>
        <v>642.99446209578059</v>
      </c>
      <c r="K68" s="114">
        <v>0.09</v>
      </c>
      <c r="L68" s="168">
        <f t="shared" si="156"/>
        <v>1471.940965325487</v>
      </c>
      <c r="M68" s="373">
        <f t="shared" si="157"/>
        <v>30.66</v>
      </c>
      <c r="N68" s="373">
        <f t="shared" si="158"/>
        <v>132.47468687929384</v>
      </c>
      <c r="O68" s="121">
        <v>46.938595732991978</v>
      </c>
      <c r="P68" s="116">
        <v>7.0000000000000001E-3</v>
      </c>
      <c r="Q68" s="395">
        <f t="shared" si="3"/>
        <v>0.99202777203048154</v>
      </c>
      <c r="S68" s="189">
        <f t="shared" si="4"/>
        <v>1.0053007324305652</v>
      </c>
      <c r="T68" s="168">
        <f t="shared" si="5"/>
        <v>6.571403402618877</v>
      </c>
      <c r="U68" s="382">
        <f t="shared" si="6"/>
        <v>2472.8608217468181</v>
      </c>
      <c r="V68" s="427">
        <f t="shared" si="159"/>
        <v>199379.11393532489</v>
      </c>
      <c r="W68" s="132"/>
      <c r="X68" s="255"/>
      <c r="Y68" s="255"/>
      <c r="Z68" s="255"/>
      <c r="AA68" s="111"/>
      <c r="AB68" s="111"/>
      <c r="AC68" s="111"/>
      <c r="AD68" s="111"/>
      <c r="AE68" s="111"/>
      <c r="AF68" s="111"/>
      <c r="AG68" s="111"/>
      <c r="AH68" s="460"/>
      <c r="AI68" s="262">
        <f t="shared" si="7"/>
        <v>1.0929567431988878</v>
      </c>
      <c r="AJ68" s="256">
        <f t="shared" si="160"/>
        <v>0.75322901781435747</v>
      </c>
      <c r="AK68" s="256">
        <f t="shared" si="8"/>
        <v>0.82324673419327721</v>
      </c>
      <c r="AL68" s="170">
        <f t="shared" si="9"/>
        <v>285.62663970006474</v>
      </c>
      <c r="AM68" s="170">
        <f t="shared" si="10"/>
        <v>19.714210207856631</v>
      </c>
      <c r="AN68" s="170">
        <f t="shared" si="11"/>
        <v>194.50576956719192</v>
      </c>
      <c r="AO68" s="170">
        <f t="shared" si="161"/>
        <v>100</v>
      </c>
      <c r="AP68" s="170">
        <f t="shared" si="162"/>
        <v>143</v>
      </c>
      <c r="AQ68" s="170">
        <f t="shared" si="12"/>
        <v>0</v>
      </c>
      <c r="AR68" s="256">
        <f t="shared" si="197"/>
        <v>93.345582399692631</v>
      </c>
      <c r="AS68" s="256">
        <f t="shared" si="14"/>
        <v>2187.2341820467536</v>
      </c>
      <c r="AT68" s="428">
        <f t="shared" si="203"/>
        <v>264000</v>
      </c>
      <c r="AU68" s="112"/>
      <c r="AV68" s="256"/>
      <c r="AW68" s="256"/>
      <c r="AX68" s="120"/>
      <c r="AY68" s="120"/>
      <c r="AZ68" s="120"/>
      <c r="BA68" s="120"/>
      <c r="BB68" s="256"/>
      <c r="BC68" s="256"/>
      <c r="BD68" s="256"/>
      <c r="BE68" s="257"/>
      <c r="BF68" s="146">
        <f t="shared" si="16"/>
        <v>1.0179008541965562</v>
      </c>
      <c r="BG68" s="256">
        <f t="shared" si="17"/>
        <v>0.26824103558900336</v>
      </c>
      <c r="BH68" s="256">
        <f t="shared" si="18"/>
        <v>0.27304277925661535</v>
      </c>
      <c r="BI68" s="120">
        <f t="shared" si="19"/>
        <v>32.774874470561649</v>
      </c>
      <c r="BJ68" s="120">
        <f t="shared" si="20"/>
        <v>19.714210207856631</v>
      </c>
      <c r="BK68" s="256">
        <v>0</v>
      </c>
      <c r="BL68" s="170">
        <f t="shared" si="21"/>
        <v>22.266432718865335</v>
      </c>
      <c r="BM68" s="170">
        <f t="shared" si="163"/>
        <v>1657.7335672811346</v>
      </c>
      <c r="BN68" s="170">
        <f t="shared" si="22"/>
        <v>0</v>
      </c>
      <c r="BO68" s="170">
        <f t="shared" si="198"/>
        <v>8.6545382812490601</v>
      </c>
      <c r="BP68" s="170">
        <f t="shared" si="204"/>
        <v>2440.0859472762563</v>
      </c>
      <c r="BQ68" s="390">
        <f t="shared" si="25"/>
        <v>21689.877177404302</v>
      </c>
      <c r="BR68" s="428">
        <f t="shared" si="164"/>
        <v>114418.50992163978</v>
      </c>
      <c r="BS68" s="147">
        <f t="shared" si="26"/>
        <v>3.6009260785911339</v>
      </c>
      <c r="BT68" s="256">
        <f t="shared" si="27"/>
        <v>2.3073879175375533</v>
      </c>
      <c r="BU68" s="256">
        <f t="shared" si="28"/>
        <v>8.308733325687065</v>
      </c>
      <c r="BV68" s="170">
        <f t="shared" si="29"/>
        <v>2472.8608217468181</v>
      </c>
      <c r="BW68" s="170">
        <f t="shared" si="30"/>
        <v>19.714210207856631</v>
      </c>
      <c r="BX68" s="170">
        <f t="shared" si="31"/>
        <v>1958.574447189598</v>
      </c>
      <c r="BY68" s="170">
        <f t="shared" si="165"/>
        <v>1165.8181233271416</v>
      </c>
      <c r="BZ68" s="256">
        <f t="shared" si="32"/>
        <v>692.20388798703061</v>
      </c>
      <c r="CA68" s="256">
        <v>0</v>
      </c>
      <c r="CB68" s="466">
        <f t="shared" si="33"/>
        <v>774567.78011984122</v>
      </c>
      <c r="CC68" s="146">
        <f t="shared" si="34"/>
        <v>1.0178645249002196</v>
      </c>
      <c r="CD68" s="256">
        <f t="shared" si="35"/>
        <v>0.29032773470949258</v>
      </c>
      <c r="CE68" s="256">
        <f t="shared" si="166"/>
        <v>0.29551430175543464</v>
      </c>
      <c r="CF68" s="120">
        <f t="shared" si="36"/>
        <v>34.959866101932427</v>
      </c>
      <c r="CG68" s="120">
        <f t="shared" si="37"/>
        <v>19.714210207856631</v>
      </c>
      <c r="CH68" s="256">
        <v>0</v>
      </c>
      <c r="CI68" s="170">
        <f t="shared" si="167"/>
        <v>23.750861566789691</v>
      </c>
      <c r="CJ68" s="170">
        <f t="shared" si="168"/>
        <v>1656.2491384332104</v>
      </c>
      <c r="CK68" s="170">
        <f t="shared" si="38"/>
        <v>0</v>
      </c>
      <c r="CL68" s="256">
        <f t="shared" si="199"/>
        <v>10.92692957787467</v>
      </c>
      <c r="CM68" s="256">
        <f t="shared" si="40"/>
        <v>2437.9009556448859</v>
      </c>
      <c r="CN68" s="390">
        <f t="shared" si="169"/>
        <v>12469.202322564588</v>
      </c>
      <c r="CO68" s="428">
        <f t="shared" si="170"/>
        <v>105413.0772497491</v>
      </c>
      <c r="CP68" s="147">
        <f t="shared" si="41"/>
        <v>3.0785271913750183</v>
      </c>
      <c r="CQ68" s="256">
        <f t="shared" si="42"/>
        <v>2.2276403714450872</v>
      </c>
      <c r="CR68" s="256">
        <f t="shared" si="43"/>
        <v>6.8578514560984472</v>
      </c>
      <c r="CS68" s="120">
        <f t="shared" si="44"/>
        <v>2472.8608217468181</v>
      </c>
      <c r="CT68" s="120">
        <f t="shared" si="45"/>
        <v>19.714210207856631</v>
      </c>
      <c r="CU68" s="256">
        <f t="shared" si="46"/>
        <v>1834.9314061022569</v>
      </c>
      <c r="CV68" s="170">
        <f t="shared" si="171"/>
        <v>1092.2210750608672</v>
      </c>
      <c r="CW68" s="256">
        <f t="shared" si="47"/>
        <v>809.66477702000441</v>
      </c>
      <c r="CX68" s="256">
        <v>0</v>
      </c>
      <c r="CY68" s="466">
        <f t="shared" si="48"/>
        <v>749567.78011984122</v>
      </c>
      <c r="CZ68" s="147">
        <f t="shared" si="49"/>
        <v>3.6009260785911339</v>
      </c>
      <c r="DA68" s="256">
        <f t="shared" si="50"/>
        <v>2.3622844960160831</v>
      </c>
      <c r="DB68" s="256">
        <f t="shared" si="51"/>
        <v>8.5064118467558281</v>
      </c>
      <c r="DC68" s="120">
        <f t="shared" si="52"/>
        <v>2472.8608217468181</v>
      </c>
      <c r="DD68" s="120">
        <f t="shared" si="53"/>
        <v>19.714210207856631</v>
      </c>
      <c r="DE68" s="256">
        <f t="shared" si="54"/>
        <v>1958.574447189598</v>
      </c>
      <c r="DF68" s="170">
        <f t="shared" si="172"/>
        <v>1165.8181233271416</v>
      </c>
      <c r="DG68" s="256">
        <f t="shared" si="55"/>
        <v>692.20388798703061</v>
      </c>
      <c r="DH68" s="256">
        <v>0</v>
      </c>
      <c r="DI68" s="466">
        <f t="shared" si="173"/>
        <v>756567.78011984122</v>
      </c>
      <c r="DJ68" s="147">
        <f t="shared" si="56"/>
        <v>3.0785271913750183</v>
      </c>
      <c r="DK68" s="256">
        <f t="shared" si="174"/>
        <v>2.2425996567574771</v>
      </c>
      <c r="DL68" s="256">
        <f t="shared" si="57"/>
        <v>6.9039040226961763</v>
      </c>
      <c r="DM68" s="120">
        <f t="shared" si="58"/>
        <v>2472.8608217468181</v>
      </c>
      <c r="DN68" s="120">
        <f t="shared" si="59"/>
        <v>19.714210207856631</v>
      </c>
      <c r="DO68" s="256">
        <f t="shared" si="60"/>
        <v>1834.9314061022569</v>
      </c>
      <c r="DP68" s="170">
        <f t="shared" si="175"/>
        <v>1092.2210750608672</v>
      </c>
      <c r="DQ68" s="256">
        <f t="shared" si="61"/>
        <v>809.66477702000441</v>
      </c>
      <c r="DR68" s="256">
        <v>0</v>
      </c>
      <c r="DS68" s="427">
        <f t="shared" si="62"/>
        <v>744567.78011984122</v>
      </c>
      <c r="DT68" s="176">
        <f t="shared" si="63"/>
        <v>6.3731396552231514</v>
      </c>
      <c r="DU68" s="256">
        <f t="shared" si="64"/>
        <v>1.4906009257167905</v>
      </c>
      <c r="DV68" s="256">
        <f t="shared" si="65"/>
        <v>9.4998078697980173</v>
      </c>
      <c r="DW68" s="120">
        <f t="shared" si="66"/>
        <v>2472.8608217468181</v>
      </c>
      <c r="DX68" s="120">
        <f t="shared" si="67"/>
        <v>19.714210207856631</v>
      </c>
      <c r="DY68" s="256">
        <f t="shared" si="68"/>
        <v>2205.86052936428</v>
      </c>
      <c r="DZ68" s="256">
        <f t="shared" si="176"/>
        <v>1272</v>
      </c>
      <c r="EA68" s="256">
        <f t="shared" si="177"/>
        <v>1817</v>
      </c>
      <c r="EB68" s="170">
        <f t="shared" si="178"/>
        <v>1313.0122198596905</v>
      </c>
      <c r="EC68" s="256">
        <f t="shared" si="69"/>
        <v>391.10629404015447</v>
      </c>
      <c r="ED68" s="256">
        <v>0</v>
      </c>
      <c r="EE68" s="427">
        <f t="shared" si="187"/>
        <v>1400995.9977081472</v>
      </c>
      <c r="EF68" s="275">
        <f t="shared" si="70"/>
        <v>1.2365369147615799</v>
      </c>
      <c r="EG68" s="256">
        <f t="shared" si="71"/>
        <v>1.9718599611847585</v>
      </c>
      <c r="EH68" s="256">
        <f t="shared" si="72"/>
        <v>2.4382776327452897</v>
      </c>
      <c r="EI68" s="473">
        <f t="shared" si="73"/>
        <v>618.21520543670454</v>
      </c>
      <c r="EJ68" s="473">
        <f t="shared" si="74"/>
        <v>420</v>
      </c>
      <c r="EK68" s="473">
        <f t="shared" si="75"/>
        <v>1680</v>
      </c>
      <c r="EL68" s="473">
        <f t="shared" si="76"/>
        <v>222.99446209578059</v>
      </c>
      <c r="EM68" s="473">
        <f t="shared" si="205"/>
        <v>161.125204761795</v>
      </c>
      <c r="EN68" s="473">
        <f t="shared" si="206"/>
        <v>1854.6456163101136</v>
      </c>
      <c r="EO68" s="427">
        <f t="shared" si="79"/>
        <v>235139.11393532489</v>
      </c>
      <c r="EP68" s="261">
        <f t="shared" si="80"/>
        <v>1.2365369147615799</v>
      </c>
      <c r="EQ68" s="256">
        <f t="shared" si="207"/>
        <v>0.76310303501897336</v>
      </c>
      <c r="ER68" s="256">
        <f t="shared" si="82"/>
        <v>0.94360507256755921</v>
      </c>
      <c r="ES68" s="473">
        <f t="shared" si="83"/>
        <v>2472.8608217468181</v>
      </c>
      <c r="ET68" s="473">
        <f t="shared" si="84"/>
        <v>420</v>
      </c>
      <c r="EU68" s="473">
        <f t="shared" si="85"/>
        <v>1680</v>
      </c>
      <c r="EV68" s="473">
        <f t="shared" si="86"/>
        <v>222.99446209578059</v>
      </c>
      <c r="EW68" s="473">
        <f t="shared" si="208"/>
        <v>161.125204761795</v>
      </c>
      <c r="EX68" s="473">
        <f t="shared" si="209"/>
        <v>1854.6456163101136</v>
      </c>
      <c r="EY68" s="572">
        <f t="shared" si="179"/>
        <v>607600</v>
      </c>
      <c r="EZ68" s="589"/>
      <c r="FA68" s="589"/>
      <c r="FB68" s="589"/>
      <c r="FC68" s="589"/>
      <c r="FD68" s="589"/>
      <c r="FE68" s="589"/>
      <c r="FF68" s="589"/>
      <c r="FG68" s="589"/>
      <c r="FH68" s="589"/>
      <c r="FI68" s="577"/>
      <c r="FJ68" s="276">
        <f t="shared" si="98"/>
        <v>1.1021939978948616</v>
      </c>
      <c r="FK68" s="256">
        <f t="shared" si="210"/>
        <v>0.3745542433795</v>
      </c>
      <c r="FL68" s="256">
        <f t="shared" si="100"/>
        <v>0.41283143893893609</v>
      </c>
      <c r="FM68" s="483">
        <f t="shared" si="211"/>
        <v>222.55747395721363</v>
      </c>
      <c r="FN68" s="483">
        <f t="shared" si="102"/>
        <v>330</v>
      </c>
      <c r="FO68" s="483">
        <f t="shared" si="103"/>
        <v>1680</v>
      </c>
      <c r="FP68" s="483">
        <f t="shared" si="104"/>
        <v>642.99446209578059</v>
      </c>
      <c r="FQ68" s="483">
        <f t="shared" si="181"/>
        <v>47100</v>
      </c>
      <c r="FR68" s="483">
        <f t="shared" si="212"/>
        <v>11.022552881763151</v>
      </c>
      <c r="FS68" s="483">
        <f t="shared" si="213"/>
        <v>2250.4441550801516</v>
      </c>
      <c r="FT68" s="484">
        <f t="shared" si="214"/>
        <v>471</v>
      </c>
      <c r="FU68" s="427">
        <f t="shared" si="108"/>
        <v>581933.11393532483</v>
      </c>
      <c r="FV68" s="276">
        <f t="shared" si="109"/>
        <v>1.8004241476769636</v>
      </c>
      <c r="FW68" s="256">
        <f t="shared" si="215"/>
        <v>1.3327455334311953</v>
      </c>
      <c r="FX68" s="256">
        <f t="shared" si="111"/>
        <v>2.39950724109814</v>
      </c>
      <c r="FY68" s="483">
        <f t="shared" si="216"/>
        <v>1100.4230656773341</v>
      </c>
      <c r="FZ68" s="483">
        <f t="shared" si="113"/>
        <v>674</v>
      </c>
      <c r="GA68" s="483">
        <f t="shared" si="114"/>
        <v>1680</v>
      </c>
      <c r="GB68" s="483">
        <f t="shared" si="115"/>
        <v>642.99446209578059</v>
      </c>
      <c r="GC68" s="483">
        <f t="shared" si="116"/>
        <v>23600</v>
      </c>
      <c r="GD68" s="483">
        <f t="shared" si="217"/>
        <v>11.999925001819918</v>
      </c>
      <c r="GE68" s="483">
        <f t="shared" si="218"/>
        <v>1372.4377560694841</v>
      </c>
      <c r="GF68" s="484">
        <f t="shared" si="219"/>
        <v>727</v>
      </c>
      <c r="GG68" s="493">
        <f t="shared" si="220"/>
        <v>236</v>
      </c>
      <c r="GH68" s="493">
        <f t="shared" si="121"/>
        <v>963</v>
      </c>
      <c r="GI68" s="427">
        <f t="shared" si="122"/>
        <v>821608.11393532483</v>
      </c>
      <c r="GJ68" s="185">
        <f t="shared" si="221"/>
        <v>1.0053007324305652</v>
      </c>
      <c r="GK68" s="256">
        <f t="shared" si="182"/>
        <v>1.9387861897318996</v>
      </c>
      <c r="GL68" s="256">
        <f t="shared" si="124"/>
        <v>1.9490631765637434</v>
      </c>
      <c r="GM68" s="256">
        <f t="shared" si="125"/>
        <v>2472.8608217468181</v>
      </c>
      <c r="GN68" s="256">
        <f t="shared" si="126"/>
        <v>1680</v>
      </c>
      <c r="GO68" s="256">
        <f t="shared" si="127"/>
        <v>642.99446209578059</v>
      </c>
      <c r="GP68" s="256">
        <f t="shared" si="222"/>
        <v>2472.8608217468181</v>
      </c>
      <c r="GQ68" s="256">
        <f t="shared" si="223"/>
        <v>6.571403402618877</v>
      </c>
      <c r="GR68" s="427">
        <f t="shared" si="129"/>
        <v>1272079.1139353248</v>
      </c>
      <c r="GS68" s="185">
        <f t="shared" si="130"/>
        <v>1.0053007324305652</v>
      </c>
      <c r="GT68" s="256">
        <f t="shared" si="184"/>
        <v>3.6981446920671388</v>
      </c>
      <c r="GU68" s="256">
        <f t="shared" si="131"/>
        <v>3.7177475675693015</v>
      </c>
      <c r="GV68" s="256">
        <f t="shared" si="132"/>
        <v>2472.8608217468181</v>
      </c>
      <c r="GW68" s="256">
        <f t="shared" si="133"/>
        <v>1680</v>
      </c>
      <c r="GX68" s="256">
        <f t="shared" si="134"/>
        <v>642.99446209578059</v>
      </c>
      <c r="GY68" s="256">
        <f t="shared" si="224"/>
        <v>2472.8608217468181</v>
      </c>
      <c r="GZ68" s="256">
        <f t="shared" si="225"/>
        <v>6.571403402618877</v>
      </c>
      <c r="HA68" s="427">
        <f t="shared" si="137"/>
        <v>666899.11393532483</v>
      </c>
      <c r="HB68" s="185">
        <f t="shared" si="138"/>
        <v>1.0053007324305652</v>
      </c>
      <c r="HC68" s="256">
        <f t="shared" si="185"/>
        <v>0.34828965518439103</v>
      </c>
      <c r="HD68" s="256">
        <f t="shared" si="139"/>
        <v>0.35013584545485732</v>
      </c>
      <c r="HE68" s="256">
        <f t="shared" si="140"/>
        <v>2472.8608217468181</v>
      </c>
      <c r="HF68" s="256">
        <f t="shared" si="141"/>
        <v>1680</v>
      </c>
      <c r="HG68" s="256">
        <f t="shared" si="142"/>
        <v>642.99446209578059</v>
      </c>
      <c r="HH68" s="256">
        <f t="shared" si="226"/>
        <v>2472.8608217468181</v>
      </c>
      <c r="HI68" s="256">
        <f t="shared" si="200"/>
        <v>6.571403402618877</v>
      </c>
      <c r="HJ68" s="427">
        <f t="shared" si="145"/>
        <v>7081144.6209578058</v>
      </c>
      <c r="HK68" s="185">
        <f t="shared" si="227"/>
        <v>1.0053007324305652</v>
      </c>
      <c r="HL68" s="256">
        <f t="shared" si="186"/>
        <v>1.7150830447456185</v>
      </c>
      <c r="HM68" s="256">
        <f t="shared" si="147"/>
        <v>1.724174241062014</v>
      </c>
      <c r="HN68" s="256">
        <f t="shared" si="148"/>
        <v>2472.8608217468181</v>
      </c>
      <c r="HO68" s="256">
        <f t="shared" si="149"/>
        <v>1680</v>
      </c>
      <c r="HP68" s="256">
        <f t="shared" si="150"/>
        <v>642.99446209578059</v>
      </c>
      <c r="HQ68" s="256">
        <f t="shared" si="228"/>
        <v>2472.8608217468181</v>
      </c>
      <c r="HR68" s="256">
        <f t="shared" si="201"/>
        <v>6.571403402618877</v>
      </c>
      <c r="HS68" s="466">
        <f t="shared" si="153"/>
        <v>1438000</v>
      </c>
    </row>
    <row r="69" spans="1:227" s="304" customFormat="1" hidden="1" outlineLevel="1" x14ac:dyDescent="0.3">
      <c r="B69" s="317" t="s">
        <v>125</v>
      </c>
      <c r="C69" s="330" t="s">
        <v>233</v>
      </c>
      <c r="D69" s="331">
        <v>50000</v>
      </c>
      <c r="E69" s="332">
        <v>22.251596452846808</v>
      </c>
      <c r="F69" s="308">
        <f t="shared" si="0"/>
        <v>9781.4309407305755</v>
      </c>
      <c r="G69" s="313">
        <f t="shared" si="1"/>
        <v>74.677849796238775</v>
      </c>
      <c r="H69" s="333">
        <f t="shared" si="188"/>
        <v>4200</v>
      </c>
      <c r="I69" s="530">
        <f t="shared" si="238"/>
        <v>4200</v>
      </c>
      <c r="J69" s="376">
        <f t="shared" si="155"/>
        <v>2435.676770914507</v>
      </c>
      <c r="K69" s="310">
        <v>0.09</v>
      </c>
      <c r="L69" s="333">
        <f t="shared" si="156"/>
        <v>2328.912128745375</v>
      </c>
      <c r="M69" s="376">
        <f t="shared" si="157"/>
        <v>30.66</v>
      </c>
      <c r="N69" s="376">
        <f t="shared" si="158"/>
        <v>209.60209158708375</v>
      </c>
      <c r="O69" s="334">
        <v>71.121761710703595</v>
      </c>
      <c r="P69" s="312">
        <v>7.0000000000000001E-3</v>
      </c>
      <c r="Q69" s="396">
        <f t="shared" si="3"/>
        <v>0.99236534508613916</v>
      </c>
      <c r="S69" s="314">
        <f t="shared" si="4"/>
        <v>1.0050768499434513</v>
      </c>
      <c r="T69" s="311">
        <f t="shared" si="5"/>
        <v>24.892616598746258</v>
      </c>
      <c r="U69" s="381">
        <f t="shared" si="6"/>
        <v>9781.4309407305755</v>
      </c>
      <c r="V69" s="435">
        <f t="shared" si="159"/>
        <v>612208.28334632108</v>
      </c>
      <c r="W69" s="315"/>
      <c r="X69" s="316"/>
      <c r="Y69" s="316"/>
      <c r="Z69" s="316"/>
      <c r="AA69" s="317"/>
      <c r="AB69" s="317"/>
      <c r="AC69" s="317"/>
      <c r="AD69" s="317"/>
      <c r="AE69" s="317"/>
      <c r="AF69" s="317"/>
      <c r="AG69" s="317"/>
      <c r="AH69" s="461"/>
      <c r="AI69" s="318">
        <f t="shared" si="7"/>
        <v>1.0406427182994358</v>
      </c>
      <c r="AJ69" s="319">
        <f t="shared" si="160"/>
        <v>0.81071370220737626</v>
      </c>
      <c r="AK69" s="319">
        <f t="shared" si="8"/>
        <v>0.84366331082768331</v>
      </c>
      <c r="AL69" s="333">
        <f t="shared" si="9"/>
        <v>460.23739687110987</v>
      </c>
      <c r="AM69" s="333">
        <f t="shared" si="10"/>
        <v>74.677849796238775</v>
      </c>
      <c r="AN69" s="333">
        <f t="shared" si="11"/>
        <v>270.50019785709361</v>
      </c>
      <c r="AO69" s="333">
        <f t="shared" si="161"/>
        <v>139</v>
      </c>
      <c r="AP69" s="333">
        <f t="shared" si="162"/>
        <v>199</v>
      </c>
      <c r="AQ69" s="333">
        <f t="shared" si="12"/>
        <v>0</v>
      </c>
      <c r="AR69" s="319">
        <f t="shared" si="197"/>
        <v>149.98096897732609</v>
      </c>
      <c r="AS69" s="319">
        <f t="shared" si="14"/>
        <v>9321.1935438594664</v>
      </c>
      <c r="AT69" s="429">
        <f t="shared" si="203"/>
        <v>413400</v>
      </c>
      <c r="AU69" s="321"/>
      <c r="AV69" s="319"/>
      <c r="AW69" s="319"/>
      <c r="AX69" s="308"/>
      <c r="AY69" s="308"/>
      <c r="AZ69" s="308"/>
      <c r="BA69" s="308"/>
      <c r="BB69" s="319"/>
      <c r="BC69" s="319"/>
      <c r="BD69" s="319"/>
      <c r="BE69" s="320"/>
      <c r="BF69" s="322">
        <f t="shared" si="16"/>
        <v>1.0171357199660926</v>
      </c>
      <c r="BG69" s="319">
        <f t="shared" si="17"/>
        <v>0.44507424498285897</v>
      </c>
      <c r="BH69" s="319">
        <f t="shared" si="18"/>
        <v>0.45270091260900536</v>
      </c>
      <c r="BI69" s="308">
        <f t="shared" si="19"/>
        <v>124.15192528624696</v>
      </c>
      <c r="BJ69" s="308">
        <f t="shared" si="20"/>
        <v>74.677849796238775</v>
      </c>
      <c r="BK69" s="319">
        <v>0</v>
      </c>
      <c r="BL69" s="333">
        <f t="shared" si="21"/>
        <v>53.30897793603306</v>
      </c>
      <c r="BM69" s="333">
        <f t="shared" si="163"/>
        <v>4146.6910220639666</v>
      </c>
      <c r="BN69" s="333">
        <f t="shared" si="22"/>
        <v>0</v>
      </c>
      <c r="BO69" s="333">
        <f t="shared" si="198"/>
        <v>32.783576060548825</v>
      </c>
      <c r="BP69" s="333">
        <f t="shared" si="204"/>
        <v>9657.2790154443283</v>
      </c>
      <c r="BQ69" s="391">
        <f t="shared" si="25"/>
        <v>37987.213416417355</v>
      </c>
      <c r="BR69" s="429">
        <f t="shared" si="164"/>
        <v>261217.01521714212</v>
      </c>
      <c r="BS69" s="323">
        <f t="shared" si="26"/>
        <v>3.5996767064586197</v>
      </c>
      <c r="BT69" s="319">
        <f t="shared" si="27"/>
        <v>4.4822696753561395</v>
      </c>
      <c r="BU69" s="319">
        <f t="shared" si="28"/>
        <v>16.134721742445336</v>
      </c>
      <c r="BV69" s="333">
        <f t="shared" si="29"/>
        <v>9781.4309407305755</v>
      </c>
      <c r="BW69" s="333">
        <f t="shared" si="30"/>
        <v>74.677849796238775</v>
      </c>
      <c r="BX69" s="333">
        <f t="shared" si="31"/>
        <v>7750.4669027882219</v>
      </c>
      <c r="BY69" s="333">
        <f t="shared" si="165"/>
        <v>1845.3492625686242</v>
      </c>
      <c r="BZ69" s="319">
        <f t="shared" si="32"/>
        <v>2738.0538849065988</v>
      </c>
      <c r="CA69" s="319">
        <v>0</v>
      </c>
      <c r="CB69" s="467">
        <f t="shared" si="33"/>
        <v>1576939.8506485696</v>
      </c>
      <c r="CC69" s="322">
        <f t="shared" si="34"/>
        <v>1.0171009695765698</v>
      </c>
      <c r="CD69" s="319">
        <f t="shared" si="35"/>
        <v>0.45714014168699679</v>
      </c>
      <c r="CE69" s="319">
        <f t="shared" si="166"/>
        <v>0.46495768134221493</v>
      </c>
      <c r="CF69" s="308">
        <f t="shared" si="36"/>
        <v>132.4287203053301</v>
      </c>
      <c r="CG69" s="308">
        <f t="shared" si="37"/>
        <v>74.677849796238775</v>
      </c>
      <c r="CH69" s="319">
        <v>0</v>
      </c>
      <c r="CI69" s="333">
        <f t="shared" si="167"/>
        <v>56.862909798435261</v>
      </c>
      <c r="CJ69" s="333">
        <f t="shared" si="168"/>
        <v>4143.1370902015651</v>
      </c>
      <c r="CK69" s="333">
        <f t="shared" si="38"/>
        <v>0</v>
      </c>
      <c r="CL69" s="319">
        <f t="shared" si="199"/>
        <v>41.391442880395275</v>
      </c>
      <c r="CM69" s="319">
        <f t="shared" si="40"/>
        <v>9649.0022204252455</v>
      </c>
      <c r="CN69" s="391">
        <f t="shared" si="169"/>
        <v>29853.027644178514</v>
      </c>
      <c r="CO69" s="429">
        <f t="shared" si="170"/>
        <v>253598.14956495166</v>
      </c>
      <c r="CP69" s="323">
        <f t="shared" si="41"/>
        <v>3.0774644540611451</v>
      </c>
      <c r="CQ69" s="319">
        <f t="shared" si="42"/>
        <v>4.2550951314113723</v>
      </c>
      <c r="CR69" s="319">
        <f t="shared" si="43"/>
        <v>13.094904015567135</v>
      </c>
      <c r="CS69" s="308">
        <f t="shared" si="44"/>
        <v>9781.4309407305755</v>
      </c>
      <c r="CT69" s="308">
        <f t="shared" si="45"/>
        <v>74.677849796238775</v>
      </c>
      <c r="CU69" s="319">
        <f t="shared" si="46"/>
        <v>7261.3953557516925</v>
      </c>
      <c r="CV69" s="333">
        <f t="shared" si="171"/>
        <v>1728.9036561313553</v>
      </c>
      <c r="CW69" s="319">
        <f t="shared" si="47"/>
        <v>3202.6718545913013</v>
      </c>
      <c r="CX69" s="319">
        <v>0</v>
      </c>
      <c r="CY69" s="467">
        <f t="shared" si="48"/>
        <v>1551939.8506485696</v>
      </c>
      <c r="CZ69" s="323">
        <f t="shared" si="49"/>
        <v>3.5996767064586197</v>
      </c>
      <c r="DA69" s="319">
        <f t="shared" si="50"/>
        <v>4.5340233425183749</v>
      </c>
      <c r="DB69" s="319">
        <f t="shared" si="51"/>
        <v>16.321018212603047</v>
      </c>
      <c r="DC69" s="308">
        <f t="shared" si="52"/>
        <v>9781.4309407305755</v>
      </c>
      <c r="DD69" s="308">
        <f t="shared" si="53"/>
        <v>74.677849796238775</v>
      </c>
      <c r="DE69" s="319">
        <f t="shared" si="54"/>
        <v>7750.4669027882219</v>
      </c>
      <c r="DF69" s="333">
        <f t="shared" si="172"/>
        <v>1845.3492625686242</v>
      </c>
      <c r="DG69" s="319">
        <f t="shared" si="55"/>
        <v>2738.0538849065988</v>
      </c>
      <c r="DH69" s="319">
        <v>0</v>
      </c>
      <c r="DI69" s="467">
        <f t="shared" si="173"/>
        <v>1558939.8506485696</v>
      </c>
      <c r="DJ69" s="323">
        <f t="shared" si="56"/>
        <v>3.0774644540611451</v>
      </c>
      <c r="DK69" s="319">
        <f t="shared" si="174"/>
        <v>4.2688483976732359</v>
      </c>
      <c r="DL69" s="319">
        <f t="shared" si="57"/>
        <v>13.137229203615259</v>
      </c>
      <c r="DM69" s="308">
        <f t="shared" si="58"/>
        <v>9781.4309407305755</v>
      </c>
      <c r="DN69" s="308">
        <f t="shared" si="59"/>
        <v>74.677849796238775</v>
      </c>
      <c r="DO69" s="319">
        <f t="shared" si="60"/>
        <v>7261.3953557516925</v>
      </c>
      <c r="DP69" s="333">
        <f t="shared" si="175"/>
        <v>1728.9036561313553</v>
      </c>
      <c r="DQ69" s="319">
        <f t="shared" si="61"/>
        <v>3202.6718545913013</v>
      </c>
      <c r="DR69" s="319">
        <v>0</v>
      </c>
      <c r="DS69" s="435">
        <f t="shared" si="62"/>
        <v>1546939.8506485696</v>
      </c>
      <c r="DT69" s="324">
        <f t="shared" si="63"/>
        <v>6.3712772458936833</v>
      </c>
      <c r="DU69" s="319">
        <f t="shared" si="64"/>
        <v>1.9587242455859646</v>
      </c>
      <c r="DV69" s="319">
        <f t="shared" si="65"/>
        <v>12.479575216882127</v>
      </c>
      <c r="DW69" s="308">
        <f t="shared" si="66"/>
        <v>9781.4309407305755</v>
      </c>
      <c r="DX69" s="308">
        <f t="shared" si="67"/>
        <v>74.677849796238775</v>
      </c>
      <c r="DY69" s="319">
        <f t="shared" si="68"/>
        <v>8728.6099968612798</v>
      </c>
      <c r="DZ69" s="319">
        <f t="shared" si="176"/>
        <v>5030</v>
      </c>
      <c r="EA69" s="319">
        <f t="shared" si="177"/>
        <v>7186</v>
      </c>
      <c r="EB69" s="333">
        <f t="shared" si="178"/>
        <v>2078.2404754431618</v>
      </c>
      <c r="EC69" s="319">
        <f t="shared" si="69"/>
        <v>1546.9596456313559</v>
      </c>
      <c r="ED69" s="319">
        <v>0</v>
      </c>
      <c r="EE69" s="435">
        <f t="shared" si="187"/>
        <v>4216705.8126281202</v>
      </c>
      <c r="EF69" s="325">
        <f t="shared" si="70"/>
        <v>1.2362934526597986</v>
      </c>
      <c r="EG69" s="256">
        <f t="shared" si="71"/>
        <v>2.6380467046396312</v>
      </c>
      <c r="EH69" s="319">
        <f t="shared" si="72"/>
        <v>3.2613998687567336</v>
      </c>
      <c r="EI69" s="474">
        <f t="shared" si="73"/>
        <v>2445.3577351826439</v>
      </c>
      <c r="EJ69" s="474">
        <f t="shared" si="74"/>
        <v>1050</v>
      </c>
      <c r="EK69" s="474">
        <f t="shared" si="75"/>
        <v>4200</v>
      </c>
      <c r="EL69" s="474">
        <f t="shared" si="76"/>
        <v>1385.676770914507</v>
      </c>
      <c r="EM69" s="474">
        <f t="shared" si="205"/>
        <v>636.23205039440722</v>
      </c>
      <c r="EN69" s="474">
        <f t="shared" si="206"/>
        <v>7336.0732055479311</v>
      </c>
      <c r="EO69" s="435">
        <f t="shared" si="79"/>
        <v>695218.28334632108</v>
      </c>
      <c r="EP69" s="326">
        <f t="shared" si="80"/>
        <v>1.2362934526597986</v>
      </c>
      <c r="EQ69" s="256">
        <f t="shared" si="207"/>
        <v>1.2073853202020961</v>
      </c>
      <c r="ER69" s="256">
        <f t="shared" si="82"/>
        <v>1.492682566203406</v>
      </c>
      <c r="ES69" s="474">
        <f t="shared" si="83"/>
        <v>9781.4309407305755</v>
      </c>
      <c r="ET69" s="474">
        <f t="shared" si="84"/>
        <v>1050</v>
      </c>
      <c r="EU69" s="474">
        <f t="shared" si="85"/>
        <v>4200</v>
      </c>
      <c r="EV69" s="474">
        <f t="shared" si="86"/>
        <v>1385.676770914507</v>
      </c>
      <c r="EW69" s="474">
        <f t="shared" si="208"/>
        <v>636.23205039440722</v>
      </c>
      <c r="EX69" s="474">
        <f t="shared" si="209"/>
        <v>7336.0732055479311</v>
      </c>
      <c r="EY69" s="573">
        <f t="shared" si="179"/>
        <v>1519000</v>
      </c>
      <c r="EZ69" s="590"/>
      <c r="FA69" s="590"/>
      <c r="FB69" s="590"/>
      <c r="FC69" s="590"/>
      <c r="FD69" s="590"/>
      <c r="FE69" s="590"/>
      <c r="FF69" s="590"/>
      <c r="FG69" s="590"/>
      <c r="FH69" s="590"/>
      <c r="FI69" s="578"/>
      <c r="FJ69" s="327">
        <f t="shared" si="98"/>
        <v>1.10201595231264</v>
      </c>
      <c r="FK69" s="256">
        <f t="shared" si="210"/>
        <v>0.40657978634726233</v>
      </c>
      <c r="FL69" s="256">
        <f t="shared" si="100"/>
        <v>0.44805741044254804</v>
      </c>
      <c r="FM69" s="485">
        <f t="shared" si="211"/>
        <v>880.32878466575175</v>
      </c>
      <c r="FN69" s="485">
        <f t="shared" si="102"/>
        <v>1305</v>
      </c>
      <c r="FO69" s="485">
        <f t="shared" si="103"/>
        <v>4200</v>
      </c>
      <c r="FP69" s="485">
        <f t="shared" si="104"/>
        <v>2435.676770914507</v>
      </c>
      <c r="FQ69" s="485">
        <f t="shared" si="181"/>
        <v>186400</v>
      </c>
      <c r="FR69" s="485">
        <f t="shared" si="212"/>
        <v>42.499192292061295</v>
      </c>
      <c r="FS69" s="485">
        <f t="shared" si="213"/>
        <v>8901.2087185083547</v>
      </c>
      <c r="FT69" s="486">
        <f t="shared" si="214"/>
        <v>1864</v>
      </c>
      <c r="FU69" s="435">
        <f t="shared" si="108"/>
        <v>2121639.283346321</v>
      </c>
      <c r="FV69" s="327">
        <f t="shared" si="109"/>
        <v>1.7999682983601391</v>
      </c>
      <c r="FW69" s="256">
        <f t="shared" si="215"/>
        <v>1.4114885891809414</v>
      </c>
      <c r="FX69" s="256">
        <f t="shared" si="111"/>
        <v>2.5406347140227727</v>
      </c>
      <c r="FY69" s="485">
        <f t="shared" si="216"/>
        <v>4352.7367686251064</v>
      </c>
      <c r="FZ69" s="485">
        <f t="shared" si="113"/>
        <v>2665</v>
      </c>
      <c r="GA69" s="485">
        <f t="shared" si="114"/>
        <v>4200</v>
      </c>
      <c r="GB69" s="485">
        <f t="shared" si="115"/>
        <v>2435.676770914507</v>
      </c>
      <c r="GC69" s="485">
        <f t="shared" si="116"/>
        <v>93200</v>
      </c>
      <c r="GD69" s="485">
        <f t="shared" si="217"/>
        <v>47.018261000281427</v>
      </c>
      <c r="GE69" s="485">
        <f t="shared" si="218"/>
        <v>5428.6941721054691</v>
      </c>
      <c r="GF69" s="486">
        <f t="shared" si="219"/>
        <v>2875</v>
      </c>
      <c r="GG69" s="494">
        <f t="shared" si="220"/>
        <v>932</v>
      </c>
      <c r="GH69" s="494">
        <f t="shared" si="121"/>
        <v>3807</v>
      </c>
      <c r="GI69" s="435">
        <f t="shared" si="122"/>
        <v>3068116.283346321</v>
      </c>
      <c r="GJ69" s="328">
        <f t="shared" si="221"/>
        <v>1.0050768499434513</v>
      </c>
      <c r="GK69" s="319">
        <f t="shared" si="182"/>
        <v>2.9585813801066316</v>
      </c>
      <c r="GL69" s="256">
        <f t="shared" si="124"/>
        <v>2.9736016538189221</v>
      </c>
      <c r="GM69" s="319">
        <f t="shared" si="125"/>
        <v>9781.4309407305755</v>
      </c>
      <c r="GN69" s="319">
        <f t="shared" si="126"/>
        <v>4200</v>
      </c>
      <c r="GO69" s="319">
        <f t="shared" si="127"/>
        <v>2435.676770914507</v>
      </c>
      <c r="GP69" s="319">
        <f t="shared" si="222"/>
        <v>9781.4309407305755</v>
      </c>
      <c r="GQ69" s="319">
        <f t="shared" si="223"/>
        <v>24.892616598746258</v>
      </c>
      <c r="GR69" s="435">
        <f t="shared" si="129"/>
        <v>3297708.283346321</v>
      </c>
      <c r="GS69" s="328">
        <f t="shared" si="130"/>
        <v>1.0050768499434513</v>
      </c>
      <c r="GT69" s="319">
        <f t="shared" si="184"/>
        <v>5.6730383372430451</v>
      </c>
      <c r="GU69" s="256">
        <f t="shared" si="131"/>
        <v>5.7018395016046739</v>
      </c>
      <c r="GV69" s="319">
        <f t="shared" si="132"/>
        <v>9781.4309407305755</v>
      </c>
      <c r="GW69" s="319">
        <f t="shared" si="133"/>
        <v>4200</v>
      </c>
      <c r="GX69" s="319">
        <f t="shared" si="134"/>
        <v>2435.676770914507</v>
      </c>
      <c r="GY69" s="319">
        <f t="shared" si="224"/>
        <v>9781.4309407305755</v>
      </c>
      <c r="GZ69" s="319">
        <f t="shared" si="225"/>
        <v>24.892616598746258</v>
      </c>
      <c r="HA69" s="435">
        <f t="shared" si="137"/>
        <v>1719808.283346321</v>
      </c>
      <c r="HB69" s="328">
        <f t="shared" si="138"/>
        <v>1.0050768499434513</v>
      </c>
      <c r="HC69" s="319">
        <f t="shared" si="185"/>
        <v>0.37765499079273462</v>
      </c>
      <c r="HD69" s="256">
        <f t="shared" si="139"/>
        <v>0.3795722885113848</v>
      </c>
      <c r="HE69" s="319">
        <f t="shared" si="140"/>
        <v>9781.4309407305755</v>
      </c>
      <c r="HF69" s="319">
        <f t="shared" si="141"/>
        <v>4200</v>
      </c>
      <c r="HG69" s="319">
        <f t="shared" si="142"/>
        <v>2435.676770914507</v>
      </c>
      <c r="HH69" s="319">
        <f t="shared" si="226"/>
        <v>9781.4309407305755</v>
      </c>
      <c r="HI69" s="319">
        <f t="shared" si="200"/>
        <v>24.892616598746258</v>
      </c>
      <c r="HJ69" s="435">
        <f t="shared" si="145"/>
        <v>25834527.709145069</v>
      </c>
      <c r="HK69" s="328">
        <f t="shared" si="227"/>
        <v>1.0050768499434513</v>
      </c>
      <c r="HL69" s="319">
        <f t="shared" si="186"/>
        <v>2.7252900346736952</v>
      </c>
      <c r="HM69" s="256">
        <f t="shared" si="147"/>
        <v>2.7391259232321166</v>
      </c>
      <c r="HN69" s="319">
        <f t="shared" si="148"/>
        <v>9781.4309407305755</v>
      </c>
      <c r="HO69" s="319">
        <f t="shared" si="149"/>
        <v>4200</v>
      </c>
      <c r="HP69" s="319">
        <f t="shared" si="150"/>
        <v>2435.676770914507</v>
      </c>
      <c r="HQ69" s="319">
        <f t="shared" si="228"/>
        <v>9781.4309407305755</v>
      </c>
      <c r="HR69" s="319">
        <f t="shared" si="201"/>
        <v>24.892616598746258</v>
      </c>
      <c r="HS69" s="467">
        <f t="shared" si="153"/>
        <v>3580000</v>
      </c>
    </row>
    <row r="70" spans="1:227" s="72" customFormat="1" hidden="1" outlineLevel="1" x14ac:dyDescent="0.3">
      <c r="B70" s="111" t="s">
        <v>233</v>
      </c>
      <c r="C70" s="4" t="s">
        <v>264</v>
      </c>
      <c r="D70" s="117">
        <v>348</v>
      </c>
      <c r="E70" s="123">
        <v>19.799220718048158</v>
      </c>
      <c r="F70" s="125">
        <f t="shared" si="0"/>
        <v>60.575715786868336</v>
      </c>
      <c r="G70" s="125">
        <f t="shared" si="1"/>
        <v>0.38593624458126846</v>
      </c>
      <c r="H70" s="168">
        <f t="shared" ref="H70" si="239">ROUND($I70+$I70*0.55,1)</f>
        <v>45.3</v>
      </c>
      <c r="I70" s="121">
        <f t="shared" si="238"/>
        <v>29.231999999999999</v>
      </c>
      <c r="J70" s="373">
        <f t="shared" si="155"/>
        <v>12.587613978514952</v>
      </c>
      <c r="K70" s="114">
        <v>0.09</v>
      </c>
      <c r="L70" s="168">
        <f t="shared" si="156"/>
        <v>1337.2122690257913</v>
      </c>
      <c r="M70" s="373">
        <f t="shared" si="157"/>
        <v>30.66</v>
      </c>
      <c r="N70" s="373">
        <f t="shared" si="158"/>
        <v>120.34910421232121</v>
      </c>
      <c r="O70" s="121">
        <v>52.810104622505264</v>
      </c>
      <c r="P70" s="116">
        <v>7.0000000000000001E-3</v>
      </c>
      <c r="Q70" s="395">
        <f t="shared" si="3"/>
        <v>0.99362886200240441</v>
      </c>
      <c r="S70" s="189">
        <f t="shared" si="4"/>
        <v>1.0042384241367079</v>
      </c>
      <c r="T70" s="168">
        <f t="shared" si="5"/>
        <v>0.12864541486042283</v>
      </c>
      <c r="U70" s="382">
        <f t="shared" si="6"/>
        <v>60.575715786868336</v>
      </c>
      <c r="V70" s="427">
        <f t="shared" si="159"/>
        <v>16779.018236562391</v>
      </c>
      <c r="W70" s="132"/>
      <c r="X70" s="255"/>
      <c r="Y70" s="255"/>
      <c r="Z70" s="255"/>
      <c r="AA70" s="111"/>
      <c r="AB70" s="111"/>
      <c r="AC70" s="111"/>
      <c r="AD70" s="111"/>
      <c r="AE70" s="111"/>
      <c r="AF70" s="111"/>
      <c r="AG70" s="111"/>
      <c r="AH70" s="460"/>
      <c r="AI70" s="188">
        <f t="shared" si="7"/>
        <v>3.0734868827121562</v>
      </c>
      <c r="AJ70" s="256">
        <f t="shared" si="160"/>
        <v>0.5547781432223432</v>
      </c>
      <c r="AK70" s="256">
        <f t="shared" si="8"/>
        <v>1.7051033460092777</v>
      </c>
      <c r="AL70" s="170">
        <f t="shared" si="9"/>
        <v>60.575715786868336</v>
      </c>
      <c r="AM70" s="170">
        <f t="shared" si="10"/>
        <v>0.38593624458126846</v>
      </c>
      <c r="AN70" s="170">
        <f t="shared" si="11"/>
        <v>45.045850595569988</v>
      </c>
      <c r="AO70" s="170">
        <f t="shared" si="161"/>
        <v>23</v>
      </c>
      <c r="AP70" s="170">
        <f t="shared" si="162"/>
        <v>33</v>
      </c>
      <c r="AQ70" s="170">
        <f t="shared" si="12"/>
        <v>0</v>
      </c>
      <c r="AR70" s="256">
        <f t="shared" si="197"/>
        <v>19.834687557753568</v>
      </c>
      <c r="AS70" s="256">
        <f t="shared" si="14"/>
        <v>0</v>
      </c>
      <c r="AT70" s="428">
        <f t="shared" si="203"/>
        <v>73668.5</v>
      </c>
      <c r="AU70" s="112"/>
      <c r="AV70" s="256"/>
      <c r="AW70" s="256"/>
      <c r="AX70" s="120"/>
      <c r="AY70" s="120"/>
      <c r="AZ70" s="120"/>
      <c r="BA70" s="120"/>
      <c r="BB70" s="256"/>
      <c r="BC70" s="256"/>
      <c r="BD70" s="256"/>
      <c r="BE70" s="257"/>
      <c r="BF70" s="146">
        <f t="shared" si="16"/>
        <v>1.0142775198518987</v>
      </c>
      <c r="BG70" s="256">
        <f t="shared" si="17"/>
        <v>3.322030966750375E-2</v>
      </c>
      <c r="BH70" s="256">
        <f t="shared" si="18"/>
        <v>3.3694613298267756E-2</v>
      </c>
      <c r="BI70" s="120">
        <f t="shared" si="19"/>
        <v>0.64161900661635884</v>
      </c>
      <c r="BJ70" s="120">
        <f t="shared" si="20"/>
        <v>0.38593624458126846</v>
      </c>
      <c r="BK70" s="256">
        <v>0</v>
      </c>
      <c r="BL70" s="170">
        <f t="shared" si="21"/>
        <v>0.47981836652142151</v>
      </c>
      <c r="BM70" s="170">
        <f t="shared" si="163"/>
        <v>44.820181633478576</v>
      </c>
      <c r="BN70" s="170">
        <f t="shared" si="22"/>
        <v>0</v>
      </c>
      <c r="BO70" s="170">
        <f t="shared" si="198"/>
        <v>0.16942601137117685</v>
      </c>
      <c r="BP70" s="170">
        <f t="shared" si="204"/>
        <v>59.934096780251977</v>
      </c>
      <c r="BQ70" s="390">
        <f t="shared" si="25"/>
        <v>10251.904642423746</v>
      </c>
      <c r="BR70" s="428">
        <f t="shared" si="164"/>
        <v>18086.478305569352</v>
      </c>
      <c r="BS70" s="146">
        <f t="shared" si="26"/>
        <v>3.5950006444631026</v>
      </c>
      <c r="BT70" s="256">
        <f t="shared" si="27"/>
        <v>0.79387900539423428</v>
      </c>
      <c r="BU70" s="256">
        <f t="shared" si="28"/>
        <v>2.8539955360179992</v>
      </c>
      <c r="BV70" s="170">
        <f t="shared" si="29"/>
        <v>60.575715786868336</v>
      </c>
      <c r="BW70" s="170">
        <f t="shared" si="30"/>
        <v>0.38593624458126846</v>
      </c>
      <c r="BX70" s="170">
        <f t="shared" si="31"/>
        <v>48.074636384913404</v>
      </c>
      <c r="BY70" s="170">
        <f t="shared" si="165"/>
        <v>1061.2502513225918</v>
      </c>
      <c r="BZ70" s="256">
        <f t="shared" si="32"/>
        <v>16.957341057877322</v>
      </c>
      <c r="CA70" s="256">
        <v>0</v>
      </c>
      <c r="CB70" s="466">
        <f t="shared" si="33"/>
        <v>55105.4</v>
      </c>
      <c r="CC70" s="146">
        <f t="shared" si="34"/>
        <v>1.0142486469482113</v>
      </c>
      <c r="CD70" s="256">
        <f t="shared" si="35"/>
        <v>7.3894186276784068E-2</v>
      </c>
      <c r="CE70" s="256">
        <f t="shared" si="166"/>
        <v>7.4947078448567322E-2</v>
      </c>
      <c r="CF70" s="120">
        <f t="shared" si="36"/>
        <v>0.68439360705744945</v>
      </c>
      <c r="CG70" s="120">
        <f t="shared" si="37"/>
        <v>0.38593624458126846</v>
      </c>
      <c r="CH70" s="256">
        <v>0</v>
      </c>
      <c r="CI70" s="170">
        <f t="shared" si="167"/>
        <v>0.5118062576228497</v>
      </c>
      <c r="CJ70" s="170">
        <f t="shared" si="168"/>
        <v>44.788193742377146</v>
      </c>
      <c r="CK70" s="170">
        <f t="shared" si="38"/>
        <v>0</v>
      </c>
      <c r="CL70" s="256">
        <f t="shared" si="199"/>
        <v>0.21391159582991107</v>
      </c>
      <c r="CM70" s="256">
        <f t="shared" si="40"/>
        <v>59.891322179810885</v>
      </c>
      <c r="CN70" s="390">
        <f t="shared" si="169"/>
        <v>268.69828525199608</v>
      </c>
      <c r="CO70" s="428">
        <f t="shared" si="170"/>
        <v>8107.910192607309</v>
      </c>
      <c r="CP70" s="146">
        <f t="shared" si="41"/>
        <v>3.0734868827121562</v>
      </c>
      <c r="CQ70" s="256">
        <f t="shared" si="42"/>
        <v>0.90609269941016357</v>
      </c>
      <c r="CR70" s="256">
        <f t="shared" si="43"/>
        <v>2.7848640261583864</v>
      </c>
      <c r="CS70" s="120">
        <f t="shared" si="44"/>
        <v>60.575715786868336</v>
      </c>
      <c r="CT70" s="120">
        <f t="shared" si="45"/>
        <v>0.38593624458126846</v>
      </c>
      <c r="CU70" s="256">
        <f t="shared" si="46"/>
        <v>45.045850595569988</v>
      </c>
      <c r="CV70" s="170">
        <f t="shared" si="171"/>
        <v>994.38963787130217</v>
      </c>
      <c r="CW70" s="256">
        <f t="shared" si="47"/>
        <v>19.834687557753568</v>
      </c>
      <c r="CX70" s="256">
        <v>0</v>
      </c>
      <c r="CY70" s="466">
        <f t="shared" si="48"/>
        <v>45105.4</v>
      </c>
      <c r="CZ70" s="146">
        <f t="shared" si="49"/>
        <v>3.5950006444631026</v>
      </c>
      <c r="DA70" s="256">
        <f t="shared" si="50"/>
        <v>0.83160702406694809</v>
      </c>
      <c r="DB70" s="256">
        <f t="shared" si="51"/>
        <v>2.9896277874607211</v>
      </c>
      <c r="DC70" s="120">
        <f t="shared" si="52"/>
        <v>60.575715786868336</v>
      </c>
      <c r="DD70" s="120">
        <f t="shared" si="53"/>
        <v>0.38593624458126846</v>
      </c>
      <c r="DE70" s="256">
        <f t="shared" si="54"/>
        <v>48.074636384913404</v>
      </c>
      <c r="DF70" s="170">
        <f t="shared" si="172"/>
        <v>1061.2502513225918</v>
      </c>
      <c r="DG70" s="256">
        <f t="shared" si="55"/>
        <v>16.957341057877322</v>
      </c>
      <c r="DH70" s="256">
        <v>0</v>
      </c>
      <c r="DI70" s="466">
        <f t="shared" si="173"/>
        <v>52605.4</v>
      </c>
      <c r="DJ70" s="146">
        <f t="shared" si="56"/>
        <v>3.0734868827121562</v>
      </c>
      <c r="DK70" s="256">
        <f t="shared" si="174"/>
        <v>1.0319217491547916</v>
      </c>
      <c r="DL70" s="256">
        <f t="shared" si="57"/>
        <v>3.1715979600126363</v>
      </c>
      <c r="DM70" s="120">
        <f t="shared" si="58"/>
        <v>60.575715786868336</v>
      </c>
      <c r="DN70" s="120">
        <f t="shared" si="59"/>
        <v>0.38593624458126846</v>
      </c>
      <c r="DO70" s="256">
        <f t="shared" si="60"/>
        <v>45.045850595569988</v>
      </c>
      <c r="DP70" s="170">
        <f t="shared" si="175"/>
        <v>994.38963787130217</v>
      </c>
      <c r="DQ70" s="256">
        <f t="shared" si="61"/>
        <v>19.834687557753568</v>
      </c>
      <c r="DR70" s="256">
        <v>0</v>
      </c>
      <c r="DS70" s="427">
        <f t="shared" si="62"/>
        <v>39605.4</v>
      </c>
      <c r="DT70" s="176">
        <f t="shared" si="63"/>
        <v>6.364304941119129</v>
      </c>
      <c r="DU70" s="256">
        <f t="shared" si="64"/>
        <v>0.7887817727491967</v>
      </c>
      <c r="DV70" s="256">
        <f t="shared" si="65"/>
        <v>5.0200477337724188</v>
      </c>
      <c r="DW70" s="120">
        <f t="shared" si="66"/>
        <v>60.575715786868336</v>
      </c>
      <c r="DX70" s="120">
        <f t="shared" si="67"/>
        <v>0.38593624458126846</v>
      </c>
      <c r="DY70" s="256">
        <f t="shared" si="68"/>
        <v>54.132207963600237</v>
      </c>
      <c r="DZ70" s="256">
        <f t="shared" si="176"/>
        <v>32</v>
      </c>
      <c r="EA70" s="256">
        <f t="shared" si="177"/>
        <v>45</v>
      </c>
      <c r="EB70" s="170">
        <f t="shared" si="178"/>
        <v>1194.9714782251708</v>
      </c>
      <c r="EC70" s="256">
        <f t="shared" si="69"/>
        <v>9.5786818192168237</v>
      </c>
      <c r="ED70" s="256">
        <v>0</v>
      </c>
      <c r="EE70" s="427">
        <f t="shared" si="187"/>
        <v>64816</v>
      </c>
      <c r="EF70" s="275">
        <f t="shared" si="70"/>
        <v>1.2353815907276191</v>
      </c>
      <c r="EG70" s="256">
        <f t="shared" si="71"/>
        <v>0.51890271648927999</v>
      </c>
      <c r="EH70" s="256">
        <f t="shared" si="72"/>
        <v>0.64104286332940952</v>
      </c>
      <c r="EI70" s="473">
        <f t="shared" si="73"/>
        <v>15.143928946717084</v>
      </c>
      <c r="EJ70" s="473">
        <f t="shared" si="74"/>
        <v>11.324999999999999</v>
      </c>
      <c r="EK70" s="473">
        <f t="shared" si="75"/>
        <v>45.3</v>
      </c>
      <c r="EL70" s="473">
        <f t="shared" si="76"/>
        <v>1.2626139785149526</v>
      </c>
      <c r="EM70" s="473">
        <f t="shared" si="205"/>
        <v>3.9146276515396941</v>
      </c>
      <c r="EN70" s="473">
        <f t="shared" si="206"/>
        <v>45.431786840151254</v>
      </c>
      <c r="EO70" s="427">
        <f t="shared" si="79"/>
        <v>21888.393236562391</v>
      </c>
      <c r="EP70" s="261">
        <f t="shared" si="80"/>
        <v>1.2353815907276191</v>
      </c>
      <c r="EQ70" s="256">
        <f t="shared" si="207"/>
        <v>0.69325520859632006</v>
      </c>
      <c r="ER70" s="256">
        <f t="shared" si="82"/>
        <v>0.85643472237592932</v>
      </c>
      <c r="ES70" s="473">
        <f t="shared" si="83"/>
        <v>60.575715786868336</v>
      </c>
      <c r="ET70" s="473">
        <f t="shared" si="84"/>
        <v>11.324999999999999</v>
      </c>
      <c r="EU70" s="473">
        <f t="shared" si="85"/>
        <v>45.3</v>
      </c>
      <c r="EV70" s="473">
        <f t="shared" si="86"/>
        <v>1.2626139785149526</v>
      </c>
      <c r="EW70" s="473">
        <f t="shared" si="208"/>
        <v>3.9146276515396941</v>
      </c>
      <c r="EX70" s="473">
        <f t="shared" si="209"/>
        <v>45.431786840151254</v>
      </c>
      <c r="EY70" s="572">
        <f t="shared" si="179"/>
        <v>16383.499999999998</v>
      </c>
      <c r="EZ70" s="589"/>
      <c r="FA70" s="589"/>
      <c r="FB70" s="589"/>
      <c r="FC70" s="589"/>
      <c r="FD70" s="589"/>
      <c r="FE70" s="589"/>
      <c r="FF70" s="589"/>
      <c r="FG70" s="589"/>
      <c r="FH70" s="589"/>
      <c r="FI70" s="577"/>
      <c r="FJ70" s="276">
        <f t="shared" si="98"/>
        <v>1.1054445317272636</v>
      </c>
      <c r="FK70" s="256">
        <f t="shared" si="210"/>
        <v>0.20149469594952171</v>
      </c>
      <c r="FL70" s="256">
        <f t="shared" si="100"/>
        <v>0.22274120980944639</v>
      </c>
      <c r="FM70" s="483">
        <f t="shared" si="211"/>
        <v>5.4518144208181498</v>
      </c>
      <c r="FN70" s="483">
        <f t="shared" si="102"/>
        <v>8</v>
      </c>
      <c r="FO70" s="483">
        <f t="shared" si="103"/>
        <v>45.3</v>
      </c>
      <c r="FP70" s="483">
        <f t="shared" si="104"/>
        <v>12.587613978514952</v>
      </c>
      <c r="FQ70" s="483">
        <f t="shared" si="181"/>
        <v>1200</v>
      </c>
      <c r="FR70" s="483">
        <f t="shared" si="212"/>
        <v>0.23768170327678584</v>
      </c>
      <c r="FS70" s="483">
        <f t="shared" si="213"/>
        <v>54.909049120201672</v>
      </c>
      <c r="FT70" s="484">
        <f t="shared" si="214"/>
        <v>12</v>
      </c>
      <c r="FU70" s="427">
        <f t="shared" si="108"/>
        <v>27582.018236562391</v>
      </c>
      <c r="FV70" s="276">
        <f t="shared" si="109"/>
        <v>1.805894780196728</v>
      </c>
      <c r="FW70" s="256">
        <f t="shared" si="215"/>
        <v>0.79742290896668711</v>
      </c>
      <c r="FX70" s="256">
        <f t="shared" si="111"/>
        <v>1.4400618689122309</v>
      </c>
      <c r="FY70" s="483">
        <f t="shared" si="216"/>
        <v>26.956193525156412</v>
      </c>
      <c r="FZ70" s="483">
        <f t="shared" si="113"/>
        <v>17</v>
      </c>
      <c r="GA70" s="483">
        <f t="shared" si="114"/>
        <v>45.3</v>
      </c>
      <c r="GB70" s="483">
        <f t="shared" si="115"/>
        <v>12.587613978514952</v>
      </c>
      <c r="GC70" s="483">
        <f t="shared" si="116"/>
        <v>600</v>
      </c>
      <c r="GD70" s="483">
        <f t="shared" si="217"/>
        <v>0.13751203505294907</v>
      </c>
      <c r="GE70" s="483">
        <f t="shared" si="218"/>
        <v>33.619522261711921</v>
      </c>
      <c r="GF70" s="484">
        <f t="shared" si="219"/>
        <v>18</v>
      </c>
      <c r="GG70" s="493">
        <f t="shared" si="220"/>
        <v>6</v>
      </c>
      <c r="GH70" s="493">
        <f t="shared" si="121"/>
        <v>24</v>
      </c>
      <c r="GI70" s="427">
        <f t="shared" si="122"/>
        <v>33793.018236562391</v>
      </c>
      <c r="GJ70" s="185">
        <f t="shared" si="221"/>
        <v>1.0042384241367079</v>
      </c>
      <c r="GK70" s="256">
        <f t="shared" si="182"/>
        <v>1.3969412515680621</v>
      </c>
      <c r="GL70" s="256">
        <f t="shared" si="124"/>
        <v>1.4028620810862713</v>
      </c>
      <c r="GM70" s="256">
        <f t="shared" si="125"/>
        <v>60.575715786868336</v>
      </c>
      <c r="GN70" s="256">
        <f t="shared" si="126"/>
        <v>45.3</v>
      </c>
      <c r="GO70" s="256">
        <f t="shared" si="127"/>
        <v>12.587613978514952</v>
      </c>
      <c r="GP70" s="256">
        <f t="shared" si="222"/>
        <v>60.575715786868336</v>
      </c>
      <c r="GQ70" s="256">
        <f t="shared" si="223"/>
        <v>0.12864541486042283</v>
      </c>
      <c r="GR70" s="427">
        <f t="shared" si="129"/>
        <v>43271.018236562391</v>
      </c>
      <c r="GS70" s="185">
        <f t="shared" si="130"/>
        <v>1.0042384241367079</v>
      </c>
      <c r="GT70" s="256">
        <f t="shared" si="184"/>
        <v>0.87496387671562925</v>
      </c>
      <c r="GU70" s="256">
        <f t="shared" si="131"/>
        <v>0.87867234472944833</v>
      </c>
      <c r="GV70" s="256">
        <f t="shared" si="132"/>
        <v>60.575715786868336</v>
      </c>
      <c r="GW70" s="256">
        <f t="shared" si="133"/>
        <v>45.3</v>
      </c>
      <c r="GX70" s="256">
        <f t="shared" si="134"/>
        <v>12.587613978514952</v>
      </c>
      <c r="GY70" s="256">
        <f t="shared" si="224"/>
        <v>60.575715786868336</v>
      </c>
      <c r="GZ70" s="256">
        <f t="shared" si="225"/>
        <v>0.12864541486042283</v>
      </c>
      <c r="HA70" s="427">
        <f t="shared" si="137"/>
        <v>69085.218236562388</v>
      </c>
      <c r="HB70" s="185">
        <f t="shared" si="138"/>
        <v>1.0042384241367079</v>
      </c>
      <c r="HC70" s="256">
        <f t="shared" si="185"/>
        <v>0.25092752382814415</v>
      </c>
      <c r="HD70" s="256">
        <f t="shared" si="139"/>
        <v>0.25199106110170172</v>
      </c>
      <c r="HE70" s="256">
        <f t="shared" si="140"/>
        <v>60.575715786868336</v>
      </c>
      <c r="HF70" s="256">
        <f t="shared" si="141"/>
        <v>45.3</v>
      </c>
      <c r="HG70" s="256">
        <f t="shared" si="142"/>
        <v>12.587613978514952</v>
      </c>
      <c r="HH70" s="256">
        <f t="shared" si="226"/>
        <v>60.575715786868336</v>
      </c>
      <c r="HI70" s="256">
        <f t="shared" si="200"/>
        <v>0.12864541486042283</v>
      </c>
      <c r="HJ70" s="427">
        <f t="shared" si="145"/>
        <v>240894.53978514951</v>
      </c>
      <c r="HK70" s="185">
        <f t="shared" si="227"/>
        <v>1.0042384241367079</v>
      </c>
      <c r="HL70" s="256">
        <f t="shared" si="186"/>
        <v>1.2462028733534256</v>
      </c>
      <c r="HM70" s="256">
        <f t="shared" si="147"/>
        <v>1.2514848096910816</v>
      </c>
      <c r="HN70" s="256">
        <f t="shared" si="148"/>
        <v>60.575715786868336</v>
      </c>
      <c r="HO70" s="256">
        <f t="shared" si="149"/>
        <v>45.3</v>
      </c>
      <c r="HP70" s="256">
        <f t="shared" si="150"/>
        <v>12.587613978514952</v>
      </c>
      <c r="HQ70" s="256">
        <f t="shared" si="228"/>
        <v>60.575715786868336</v>
      </c>
      <c r="HR70" s="256">
        <f t="shared" si="201"/>
        <v>0.12864541486042283</v>
      </c>
      <c r="HS70" s="466">
        <f t="shared" si="153"/>
        <v>48505</v>
      </c>
    </row>
    <row r="71" spans="1:227" s="72" customFormat="1" hidden="1" outlineLevel="1" x14ac:dyDescent="0.3">
      <c r="B71" s="111" t="s">
        <v>233</v>
      </c>
      <c r="C71" s="4" t="s">
        <v>265</v>
      </c>
      <c r="D71" s="117">
        <v>348</v>
      </c>
      <c r="E71" s="123">
        <v>17.07766736588307</v>
      </c>
      <c r="F71" s="125">
        <f t="shared" si="0"/>
        <v>52.249123305919248</v>
      </c>
      <c r="G71" s="125">
        <f t="shared" si="1"/>
        <v>0.41611038879840628</v>
      </c>
      <c r="H71" s="168">
        <f t="shared" ref="H71" si="240">ROUND($I71+$I71*0.35,1)</f>
        <v>39.5</v>
      </c>
      <c r="I71" s="121">
        <f t="shared" si="238"/>
        <v>29.231999999999999</v>
      </c>
      <c r="J71" s="373">
        <f t="shared" si="155"/>
        <v>13.571767410254608</v>
      </c>
      <c r="K71" s="114">
        <v>0.09</v>
      </c>
      <c r="L71" s="168">
        <f t="shared" si="156"/>
        <v>1322.7626153397277</v>
      </c>
      <c r="M71" s="373">
        <f t="shared" si="157"/>
        <v>30.66</v>
      </c>
      <c r="N71" s="373">
        <f t="shared" si="158"/>
        <v>119.0486353805755</v>
      </c>
      <c r="O71" s="121">
        <v>56.939024192447498</v>
      </c>
      <c r="P71" s="116">
        <v>7.0000000000000001E-3</v>
      </c>
      <c r="Q71" s="395">
        <f t="shared" si="3"/>
        <v>0.99203603118157457</v>
      </c>
      <c r="S71" s="189">
        <f t="shared" si="4"/>
        <v>1.0052952554624874</v>
      </c>
      <c r="T71" s="168">
        <f t="shared" si="5"/>
        <v>0.13870346293280209</v>
      </c>
      <c r="U71" s="382">
        <f t="shared" si="6"/>
        <v>52.249123305919248</v>
      </c>
      <c r="V71" s="427">
        <f t="shared" si="159"/>
        <v>16646.482785640736</v>
      </c>
      <c r="W71" s="132"/>
      <c r="X71" s="255"/>
      <c r="Y71" s="255"/>
      <c r="Z71" s="255"/>
      <c r="AA71" s="111"/>
      <c r="AB71" s="111"/>
      <c r="AC71" s="111"/>
      <c r="AD71" s="111"/>
      <c r="AE71" s="111"/>
      <c r="AF71" s="111"/>
      <c r="AG71" s="111"/>
      <c r="AH71" s="460"/>
      <c r="AI71" s="188">
        <f t="shared" si="7"/>
        <v>3.078501189903097</v>
      </c>
      <c r="AJ71" s="256">
        <f t="shared" si="160"/>
        <v>0.54088229642484342</v>
      </c>
      <c r="AK71" s="256">
        <f t="shared" si="8"/>
        <v>1.6651067931414001</v>
      </c>
      <c r="AL71" s="170">
        <f t="shared" si="9"/>
        <v>52.249123305919248</v>
      </c>
      <c r="AM71" s="170">
        <f t="shared" si="10"/>
        <v>0.41611038879840628</v>
      </c>
      <c r="AN71" s="170">
        <f t="shared" si="11"/>
        <v>38.770732090641026</v>
      </c>
      <c r="AO71" s="170">
        <f t="shared" si="161"/>
        <v>20</v>
      </c>
      <c r="AP71" s="170">
        <f t="shared" si="162"/>
        <v>28</v>
      </c>
      <c r="AQ71" s="170">
        <f t="shared" si="12"/>
        <v>0</v>
      </c>
      <c r="AR71" s="256">
        <f t="shared" si="197"/>
        <v>17.107426778800569</v>
      </c>
      <c r="AS71" s="256">
        <f t="shared" si="14"/>
        <v>0</v>
      </c>
      <c r="AT71" s="428">
        <f t="shared" si="203"/>
        <v>65227.5</v>
      </c>
      <c r="AU71" s="112"/>
      <c r="AV71" s="256"/>
      <c r="AW71" s="256"/>
      <c r="AX71" s="120"/>
      <c r="AY71" s="120"/>
      <c r="AZ71" s="120"/>
      <c r="BA71" s="120"/>
      <c r="BB71" s="256"/>
      <c r="BC71" s="256"/>
      <c r="BD71" s="256"/>
      <c r="BE71" s="257"/>
      <c r="BF71" s="146">
        <f t="shared" si="16"/>
        <v>1.0178821266046116</v>
      </c>
      <c r="BG71" s="256">
        <f t="shared" si="17"/>
        <v>3.6342216880440835E-2</v>
      </c>
      <c r="BH71" s="256">
        <f t="shared" si="18"/>
        <v>3.6992093003789132E-2</v>
      </c>
      <c r="BI71" s="120">
        <f t="shared" si="19"/>
        <v>0.69178352137735044</v>
      </c>
      <c r="BJ71" s="120">
        <f t="shared" si="20"/>
        <v>0.41611038879840628</v>
      </c>
      <c r="BK71" s="256">
        <v>0</v>
      </c>
      <c r="BL71" s="170">
        <f t="shared" si="21"/>
        <v>0.52298387734497498</v>
      </c>
      <c r="BM71" s="170">
        <f t="shared" si="163"/>
        <v>38.977016122655023</v>
      </c>
      <c r="BN71" s="170">
        <f t="shared" si="22"/>
        <v>0</v>
      </c>
      <c r="BO71" s="170">
        <f t="shared" si="198"/>
        <v>0.18267246068250034</v>
      </c>
      <c r="BP71" s="170">
        <f t="shared" si="204"/>
        <v>51.557339784541895</v>
      </c>
      <c r="BQ71" s="390">
        <f t="shared" si="25"/>
        <v>10274.566535606113</v>
      </c>
      <c r="BR71" s="428">
        <f t="shared" si="164"/>
        <v>17825.399197821134</v>
      </c>
      <c r="BS71" s="146">
        <f t="shared" si="26"/>
        <v>3.6008955107645959</v>
      </c>
      <c r="BT71" s="256">
        <f t="shared" si="27"/>
        <v>0.74983088793079256</v>
      </c>
      <c r="BU71" s="256">
        <f t="shared" si="28"/>
        <v>2.7000626781826216</v>
      </c>
      <c r="BV71" s="170">
        <f t="shared" si="29"/>
        <v>52.249123305919248</v>
      </c>
      <c r="BW71" s="170">
        <f t="shared" si="30"/>
        <v>0.41611038879840628</v>
      </c>
      <c r="BX71" s="170">
        <f t="shared" si="31"/>
        <v>41.383188255936993</v>
      </c>
      <c r="BY71" s="170">
        <f t="shared" si="165"/>
        <v>1047.6756520490378</v>
      </c>
      <c r="BZ71" s="256">
        <f t="shared" si="32"/>
        <v>14.625593421769405</v>
      </c>
      <c r="CA71" s="256">
        <v>0</v>
      </c>
      <c r="CB71" s="466">
        <f t="shared" si="33"/>
        <v>50361</v>
      </c>
      <c r="CC71" s="146">
        <f t="shared" si="34"/>
        <v>1.0178458359817544</v>
      </c>
      <c r="CD71" s="256">
        <f t="shared" si="35"/>
        <v>8.2302151931400377E-2</v>
      </c>
      <c r="CE71" s="256">
        <f t="shared" si="166"/>
        <v>8.3770902635713573E-2</v>
      </c>
      <c r="CF71" s="120">
        <f t="shared" si="36"/>
        <v>0.73790242280250717</v>
      </c>
      <c r="CG71" s="120">
        <f t="shared" si="37"/>
        <v>0.41611038879840628</v>
      </c>
      <c r="CH71" s="256">
        <v>0</v>
      </c>
      <c r="CI71" s="170">
        <f t="shared" si="167"/>
        <v>0.55784946916797329</v>
      </c>
      <c r="CJ71" s="170">
        <f t="shared" si="168"/>
        <v>38.942150530832023</v>
      </c>
      <c r="CK71" s="170">
        <f t="shared" si="38"/>
        <v>0</v>
      </c>
      <c r="CL71" s="256">
        <f t="shared" si="199"/>
        <v>0.23063611816466331</v>
      </c>
      <c r="CM71" s="256">
        <f t="shared" si="40"/>
        <v>51.511220883116742</v>
      </c>
      <c r="CN71" s="390">
        <f t="shared" si="169"/>
        <v>292.87097131318598</v>
      </c>
      <c r="CO71" s="428">
        <f t="shared" si="170"/>
        <v>7848.7591443425426</v>
      </c>
      <c r="CP71" s="146">
        <f t="shared" si="41"/>
        <v>3.078501189903097</v>
      </c>
      <c r="CQ71" s="256">
        <f t="shared" si="42"/>
        <v>0.87412105720996691</v>
      </c>
      <c r="CR71" s="256">
        <f t="shared" si="43"/>
        <v>2.6909827147402363</v>
      </c>
      <c r="CS71" s="120">
        <f t="shared" si="44"/>
        <v>52.249123305919248</v>
      </c>
      <c r="CT71" s="120">
        <f t="shared" si="45"/>
        <v>0.41611038879840628</v>
      </c>
      <c r="CU71" s="256">
        <f t="shared" si="46"/>
        <v>38.770732090641026</v>
      </c>
      <c r="CV71" s="170">
        <f t="shared" si="171"/>
        <v>981.53752128205133</v>
      </c>
      <c r="CW71" s="256">
        <f t="shared" si="47"/>
        <v>17.107426778800569</v>
      </c>
      <c r="CX71" s="256">
        <v>0</v>
      </c>
      <c r="CY71" s="466">
        <f t="shared" si="48"/>
        <v>40361</v>
      </c>
      <c r="CZ71" s="146">
        <f t="shared" si="49"/>
        <v>3.6008955107645959</v>
      </c>
      <c r="DA71" s="256">
        <f t="shared" si="50"/>
        <v>0.7889980014434016</v>
      </c>
      <c r="DB71" s="256">
        <f t="shared" si="51"/>
        <v>2.8410993613997828</v>
      </c>
      <c r="DC71" s="120">
        <f t="shared" si="52"/>
        <v>52.249123305919248</v>
      </c>
      <c r="DD71" s="120">
        <f t="shared" si="53"/>
        <v>0.41611038879840628</v>
      </c>
      <c r="DE71" s="256">
        <f t="shared" si="54"/>
        <v>41.383188255936993</v>
      </c>
      <c r="DF71" s="170">
        <f t="shared" si="172"/>
        <v>1047.6756520490378</v>
      </c>
      <c r="DG71" s="256">
        <f t="shared" si="55"/>
        <v>14.625593421769405</v>
      </c>
      <c r="DH71" s="256">
        <v>0</v>
      </c>
      <c r="DI71" s="466">
        <f t="shared" si="173"/>
        <v>47861</v>
      </c>
      <c r="DJ71" s="146">
        <f t="shared" si="56"/>
        <v>3.078501189903097</v>
      </c>
      <c r="DK71" s="256">
        <f t="shared" si="174"/>
        <v>1.0120306356688413</v>
      </c>
      <c r="DL71" s="256">
        <f t="shared" si="57"/>
        <v>3.1155375161249155</v>
      </c>
      <c r="DM71" s="120">
        <f t="shared" si="58"/>
        <v>52.249123305919248</v>
      </c>
      <c r="DN71" s="120">
        <f t="shared" si="59"/>
        <v>0.41611038879840628</v>
      </c>
      <c r="DO71" s="256">
        <f t="shared" si="60"/>
        <v>38.770732090641026</v>
      </c>
      <c r="DP71" s="170">
        <f t="shared" si="175"/>
        <v>981.53752128205133</v>
      </c>
      <c r="DQ71" s="256">
        <f t="shared" si="61"/>
        <v>17.107426778800569</v>
      </c>
      <c r="DR71" s="256">
        <v>0</v>
      </c>
      <c r="DS71" s="427">
        <f t="shared" si="62"/>
        <v>34861</v>
      </c>
      <c r="DT71" s="176">
        <f t="shared" si="63"/>
        <v>6.3730940909245897</v>
      </c>
      <c r="DU71" s="256">
        <f t="shared" si="64"/>
        <v>0.76551254473873775</v>
      </c>
      <c r="DV71" s="256">
        <f t="shared" si="65"/>
        <v>4.8786834754030952</v>
      </c>
      <c r="DW71" s="120">
        <f t="shared" si="66"/>
        <v>52.249123305919248</v>
      </c>
      <c r="DX71" s="120">
        <f t="shared" si="67"/>
        <v>0.41611038879840628</v>
      </c>
      <c r="DY71" s="256">
        <f t="shared" si="68"/>
        <v>46.608100586528913</v>
      </c>
      <c r="DZ71" s="256">
        <f t="shared" si="176"/>
        <v>27</v>
      </c>
      <c r="EA71" s="256">
        <f t="shared" si="177"/>
        <v>38</v>
      </c>
      <c r="EB71" s="170">
        <f t="shared" si="178"/>
        <v>1179.9519135830105</v>
      </c>
      <c r="EC71" s="256">
        <f t="shared" si="69"/>
        <v>8.2636836901112094</v>
      </c>
      <c r="ED71" s="256">
        <v>0</v>
      </c>
      <c r="EE71" s="427">
        <f t="shared" si="187"/>
        <v>57640</v>
      </c>
      <c r="EF71" s="275">
        <f t="shared" si="70"/>
        <v>1.2365309589559521</v>
      </c>
      <c r="EG71" s="256">
        <f t="shared" si="71"/>
        <v>0.45256441261674463</v>
      </c>
      <c r="EH71" s="256">
        <f t="shared" si="72"/>
        <v>0.55960990712232039</v>
      </c>
      <c r="EI71" s="473">
        <f t="shared" si="73"/>
        <v>13.062280826479812</v>
      </c>
      <c r="EJ71" s="473">
        <f t="shared" si="74"/>
        <v>9.875</v>
      </c>
      <c r="EK71" s="473">
        <f t="shared" si="75"/>
        <v>39.5</v>
      </c>
      <c r="EL71" s="473">
        <f t="shared" si="76"/>
        <v>3.6967674102546084</v>
      </c>
      <c r="EM71" s="473">
        <f t="shared" si="205"/>
        <v>3.4042736695527549</v>
      </c>
      <c r="EN71" s="473">
        <f t="shared" si="206"/>
        <v>39.186842479439434</v>
      </c>
      <c r="EO71" s="427">
        <f t="shared" si="79"/>
        <v>21647.107785640736</v>
      </c>
      <c r="EP71" s="261">
        <f t="shared" si="80"/>
        <v>1.2365309589559521</v>
      </c>
      <c r="EQ71" s="256">
        <f t="shared" si="207"/>
        <v>0.68576402868995112</v>
      </c>
      <c r="ER71" s="256">
        <f t="shared" si="82"/>
        <v>0.84796845201348237</v>
      </c>
      <c r="ES71" s="473">
        <f t="shared" si="83"/>
        <v>52.249123305919248</v>
      </c>
      <c r="ET71" s="473">
        <f t="shared" si="84"/>
        <v>9.875</v>
      </c>
      <c r="EU71" s="473">
        <f t="shared" si="85"/>
        <v>39.5</v>
      </c>
      <c r="EV71" s="473">
        <f t="shared" si="86"/>
        <v>3.6967674102546084</v>
      </c>
      <c r="EW71" s="473">
        <f t="shared" si="208"/>
        <v>3.4042736695527549</v>
      </c>
      <c r="EX71" s="473">
        <f t="shared" si="209"/>
        <v>39.186842479439434</v>
      </c>
      <c r="EY71" s="572">
        <f t="shared" si="179"/>
        <v>14285.833333333332</v>
      </c>
      <c r="EZ71" s="589"/>
      <c r="FA71" s="589"/>
      <c r="FB71" s="589"/>
      <c r="FC71" s="589"/>
      <c r="FD71" s="589"/>
      <c r="FE71" s="589"/>
      <c r="FF71" s="589"/>
      <c r="FG71" s="589"/>
      <c r="FH71" s="589"/>
      <c r="FI71" s="577"/>
      <c r="FJ71" s="276">
        <f t="shared" si="98"/>
        <v>1.1027139106174912</v>
      </c>
      <c r="FK71" s="256">
        <f t="shared" si="210"/>
        <v>0.17751862593793882</v>
      </c>
      <c r="FL71" s="256">
        <f t="shared" si="100"/>
        <v>0.19575225821546813</v>
      </c>
      <c r="FM71" s="483">
        <f t="shared" si="211"/>
        <v>4.7024210975327323</v>
      </c>
      <c r="FN71" s="483">
        <f t="shared" si="102"/>
        <v>7</v>
      </c>
      <c r="FO71" s="483">
        <f t="shared" si="103"/>
        <v>39.5</v>
      </c>
      <c r="FP71" s="483">
        <f t="shared" si="104"/>
        <v>13.571767410254608</v>
      </c>
      <c r="FQ71" s="483">
        <f t="shared" si="181"/>
        <v>1000</v>
      </c>
      <c r="FR71" s="483">
        <f t="shared" si="212"/>
        <v>0.23275188488345672</v>
      </c>
      <c r="FS71" s="483">
        <f t="shared" si="213"/>
        <v>47.526901083697027</v>
      </c>
      <c r="FT71" s="484">
        <f t="shared" si="214"/>
        <v>10</v>
      </c>
      <c r="FU71" s="427">
        <f t="shared" si="108"/>
        <v>26071.482785640736</v>
      </c>
      <c r="FV71" s="276">
        <f t="shared" si="109"/>
        <v>1.7939740215569879</v>
      </c>
      <c r="FW71" s="256">
        <f t="shared" si="215"/>
        <v>0.74494515646138149</v>
      </c>
      <c r="FX71" s="256">
        <f t="shared" si="111"/>
        <v>1.3364122581764242</v>
      </c>
      <c r="FY71" s="483">
        <f t="shared" si="216"/>
        <v>23.250859871134068</v>
      </c>
      <c r="FZ71" s="483">
        <f t="shared" si="113"/>
        <v>14</v>
      </c>
      <c r="GA71" s="483">
        <f t="shared" si="114"/>
        <v>39.5</v>
      </c>
      <c r="GB71" s="483">
        <f t="shared" si="115"/>
        <v>13.571767410254608</v>
      </c>
      <c r="GC71" s="483">
        <f t="shared" si="116"/>
        <v>500</v>
      </c>
      <c r="GD71" s="483">
        <f t="shared" si="217"/>
        <v>0.35847922808212473</v>
      </c>
      <c r="GE71" s="483">
        <f t="shared" si="218"/>
        <v>28.99826343478518</v>
      </c>
      <c r="GF71" s="484">
        <f t="shared" si="219"/>
        <v>15</v>
      </c>
      <c r="GG71" s="493">
        <f t="shared" si="220"/>
        <v>5</v>
      </c>
      <c r="GH71" s="493">
        <f t="shared" si="121"/>
        <v>20</v>
      </c>
      <c r="GI71" s="427">
        <f t="shared" si="122"/>
        <v>30916.482785640736</v>
      </c>
      <c r="GJ71" s="185">
        <f t="shared" si="221"/>
        <v>1.0052952554624874</v>
      </c>
      <c r="GK71" s="256">
        <f t="shared" si="182"/>
        <v>1.3217110977488777</v>
      </c>
      <c r="GL71" s="256">
        <f t="shared" si="124"/>
        <v>1.3287098956590628</v>
      </c>
      <c r="GM71" s="256">
        <f t="shared" si="125"/>
        <v>52.249123305919248</v>
      </c>
      <c r="GN71" s="256">
        <f t="shared" si="126"/>
        <v>39.5</v>
      </c>
      <c r="GO71" s="256">
        <f t="shared" si="127"/>
        <v>13.571767410254608</v>
      </c>
      <c r="GP71" s="256">
        <f t="shared" si="222"/>
        <v>52.249123305919248</v>
      </c>
      <c r="GQ71" s="256">
        <f t="shared" si="223"/>
        <v>0.13870346293280209</v>
      </c>
      <c r="GR71" s="427">
        <f t="shared" si="129"/>
        <v>39426.482785640736</v>
      </c>
      <c r="GS71" s="185">
        <f t="shared" si="130"/>
        <v>1.0052952554624874</v>
      </c>
      <c r="GT71" s="256">
        <f t="shared" si="184"/>
        <v>0.77224094927525522</v>
      </c>
      <c r="GU71" s="256">
        <f t="shared" si="131"/>
        <v>0.77633016238026153</v>
      </c>
      <c r="GV71" s="256">
        <f t="shared" si="132"/>
        <v>52.249123305919248</v>
      </c>
      <c r="GW71" s="256">
        <f t="shared" si="133"/>
        <v>39.5</v>
      </c>
      <c r="GX71" s="256">
        <f t="shared" si="134"/>
        <v>13.571767410254608</v>
      </c>
      <c r="GY71" s="256">
        <f t="shared" si="224"/>
        <v>52.249123305919248</v>
      </c>
      <c r="GZ71" s="256">
        <f t="shared" si="225"/>
        <v>0.13870346293280209</v>
      </c>
      <c r="HA71" s="427">
        <f t="shared" si="137"/>
        <v>67479.482785640736</v>
      </c>
      <c r="HB71" s="185">
        <f t="shared" si="138"/>
        <v>1.0052952554624874</v>
      </c>
      <c r="HC71" s="256">
        <f t="shared" si="185"/>
        <v>0.20941868109664039</v>
      </c>
      <c r="HD71" s="256">
        <f t="shared" si="139"/>
        <v>0.21052760651166427</v>
      </c>
      <c r="HE71" s="256">
        <f t="shared" si="140"/>
        <v>52.249123305919248</v>
      </c>
      <c r="HF71" s="256">
        <f t="shared" si="141"/>
        <v>39.5</v>
      </c>
      <c r="HG71" s="256">
        <f t="shared" si="142"/>
        <v>13.571767410254608</v>
      </c>
      <c r="HH71" s="256">
        <f t="shared" si="226"/>
        <v>52.249123305919248</v>
      </c>
      <c r="HI71" s="256">
        <f t="shared" si="200"/>
        <v>0.13870346293280209</v>
      </c>
      <c r="HJ71" s="427">
        <f t="shared" si="145"/>
        <v>248833.67410254609</v>
      </c>
      <c r="HK71" s="185">
        <f t="shared" si="227"/>
        <v>1.0052952554624874</v>
      </c>
      <c r="HL71" s="256">
        <f t="shared" si="186"/>
        <v>1.1958788260008364</v>
      </c>
      <c r="HM71" s="256">
        <f t="shared" si="147"/>
        <v>1.2022113098866904</v>
      </c>
      <c r="HN71" s="256">
        <f t="shared" si="148"/>
        <v>52.249123305919248</v>
      </c>
      <c r="HO71" s="256">
        <f t="shared" si="149"/>
        <v>39.5</v>
      </c>
      <c r="HP71" s="256">
        <f t="shared" si="150"/>
        <v>13.571767410254608</v>
      </c>
      <c r="HQ71" s="256">
        <f t="shared" si="228"/>
        <v>52.249123305919248</v>
      </c>
      <c r="HR71" s="256">
        <f t="shared" si="201"/>
        <v>0.13870346293280209</v>
      </c>
      <c r="HS71" s="466">
        <f t="shared" si="153"/>
        <v>43575</v>
      </c>
    </row>
    <row r="72" spans="1:227" s="72" customFormat="1" hidden="1" outlineLevel="1" x14ac:dyDescent="0.3">
      <c r="B72" s="111" t="s">
        <v>233</v>
      </c>
      <c r="C72" s="4" t="s">
        <v>266</v>
      </c>
      <c r="D72" s="117">
        <v>348</v>
      </c>
      <c r="E72" s="123">
        <v>15.503026107996773</v>
      </c>
      <c r="F72" s="125">
        <f t="shared" si="0"/>
        <v>47.431508377416129</v>
      </c>
      <c r="G72" s="125">
        <f t="shared" si="1"/>
        <v>3.8797524494350366</v>
      </c>
      <c r="H72" s="168">
        <f t="shared" ref="H72" si="241">ROUND($I72+$I72*0.2,1)</f>
        <v>35.1</v>
      </c>
      <c r="I72" s="121">
        <f t="shared" si="238"/>
        <v>29.231999999999999</v>
      </c>
      <c r="J72" s="373">
        <f t="shared" si="155"/>
        <v>15.540144394116144</v>
      </c>
      <c r="K72" s="114">
        <v>0.09</v>
      </c>
      <c r="L72" s="168">
        <f t="shared" si="156"/>
        <v>1351.3250249976106</v>
      </c>
      <c r="M72" s="373">
        <f t="shared" si="157"/>
        <v>249.66</v>
      </c>
      <c r="N72" s="373">
        <f t="shared" si="158"/>
        <v>121.61925224978494</v>
      </c>
      <c r="O72" s="121">
        <v>65.197157515544745</v>
      </c>
      <c r="P72" s="116">
        <v>5.7000000000000002E-2</v>
      </c>
      <c r="Q72" s="395">
        <f t="shared" si="3"/>
        <v>0.91820305568687477</v>
      </c>
      <c r="S72" s="189">
        <f t="shared" si="4"/>
        <v>1.0530839284944233</v>
      </c>
      <c r="T72" s="168">
        <f t="shared" si="5"/>
        <v>1.2932508164783456</v>
      </c>
      <c r="U72" s="382">
        <f t="shared" si="6"/>
        <v>47.431508377416129</v>
      </c>
      <c r="V72" s="427">
        <f t="shared" si="159"/>
        <v>16741.423103058583</v>
      </c>
      <c r="W72" s="132"/>
      <c r="X72" s="255"/>
      <c r="Y72" s="255"/>
      <c r="Z72" s="255"/>
      <c r="AA72" s="111"/>
      <c r="AB72" s="111"/>
      <c r="AC72" s="111"/>
      <c r="AD72" s="111"/>
      <c r="AE72" s="111"/>
      <c r="AF72" s="111"/>
      <c r="AG72" s="111"/>
      <c r="AH72" s="460"/>
      <c r="AI72" s="188">
        <f t="shared" si="7"/>
        <v>3.3114675529262274</v>
      </c>
      <c r="AJ72" s="256">
        <f t="shared" si="160"/>
        <v>0.57501341463042677</v>
      </c>
      <c r="AK72" s="256">
        <f t="shared" si="8"/>
        <v>1.9041382650459735</v>
      </c>
      <c r="AL72" s="170">
        <f t="shared" si="9"/>
        <v>47.431508377416129</v>
      </c>
      <c r="AM72" s="170">
        <f t="shared" si="10"/>
        <v>3.8797524494350366</v>
      </c>
      <c r="AN72" s="170">
        <f t="shared" si="11"/>
        <v>31.69387883362706</v>
      </c>
      <c r="AO72" s="170">
        <f t="shared" si="161"/>
        <v>16</v>
      </c>
      <c r="AP72" s="170">
        <f t="shared" si="162"/>
        <v>23</v>
      </c>
      <c r="AQ72" s="170">
        <f t="shared" si="12"/>
        <v>0</v>
      </c>
      <c r="AR72" s="256">
        <f t="shared" si="197"/>
        <v>15.495021469109432</v>
      </c>
      <c r="AS72" s="256">
        <f t="shared" si="14"/>
        <v>0</v>
      </c>
      <c r="AT72" s="428">
        <f t="shared" si="203"/>
        <v>57789.5</v>
      </c>
      <c r="AU72" s="112"/>
      <c r="AV72" s="256"/>
      <c r="AW72" s="256"/>
      <c r="AX72" s="120"/>
      <c r="AY72" s="120"/>
      <c r="AZ72" s="120"/>
      <c r="BA72" s="120"/>
      <c r="BB72" s="256"/>
      <c r="BC72" s="256"/>
      <c r="BD72" s="256"/>
      <c r="BE72" s="257"/>
      <c r="BF72" s="146">
        <f t="shared" si="16"/>
        <v>1.2021015367258376</v>
      </c>
      <c r="BG72" s="256">
        <f t="shared" si="17"/>
        <v>0.29531722327909599</v>
      </c>
      <c r="BH72" s="256">
        <f t="shared" si="18"/>
        <v>0.35500128792540858</v>
      </c>
      <c r="BI72" s="120">
        <f t="shared" si="19"/>
        <v>6.4500884471857489</v>
      </c>
      <c r="BJ72" s="120">
        <f t="shared" si="20"/>
        <v>3.8797524494350366</v>
      </c>
      <c r="BK72" s="256">
        <v>0</v>
      </c>
      <c r="BL72" s="170">
        <f t="shared" si="21"/>
        <v>4.7731584392120272</v>
      </c>
      <c r="BM72" s="170">
        <f t="shared" si="163"/>
        <v>30.326841560787976</v>
      </c>
      <c r="BN72" s="170">
        <f t="shared" si="22"/>
        <v>0</v>
      </c>
      <c r="BO72" s="170">
        <f t="shared" si="198"/>
        <v>1.7032113253019812</v>
      </c>
      <c r="BP72" s="170">
        <f t="shared" si="204"/>
        <v>40.981419930230381</v>
      </c>
      <c r="BQ72" s="390">
        <f t="shared" si="25"/>
        <v>12505.908180586313</v>
      </c>
      <c r="BR72" s="428">
        <f t="shared" si="164"/>
        <v>20453.01615427206</v>
      </c>
      <c r="BS72" s="146">
        <f t="shared" si="26"/>
        <v>3.8748802784882881</v>
      </c>
      <c r="BT72" s="256">
        <f t="shared" si="27"/>
        <v>0.75879744519484527</v>
      </c>
      <c r="BU72" s="256">
        <f t="shared" si="28"/>
        <v>2.9402492557528035</v>
      </c>
      <c r="BV72" s="170">
        <f t="shared" si="29"/>
        <v>47.431508377416129</v>
      </c>
      <c r="BW72" s="170">
        <f t="shared" si="30"/>
        <v>3.8797524494350366</v>
      </c>
      <c r="BX72" s="170">
        <f t="shared" si="31"/>
        <v>34.065454252497865</v>
      </c>
      <c r="BY72" s="170">
        <f t="shared" si="165"/>
        <v>970.52576217942635</v>
      </c>
      <c r="BZ72" s="256">
        <f t="shared" si="32"/>
        <v>13.242024821182165</v>
      </c>
      <c r="CA72" s="256">
        <v>0</v>
      </c>
      <c r="CB72" s="466">
        <f t="shared" si="33"/>
        <v>46761.8</v>
      </c>
      <c r="CC72" s="146">
        <f t="shared" si="34"/>
        <v>1.2016173319684254</v>
      </c>
      <c r="CD72" s="256">
        <f t="shared" si="35"/>
        <v>0.56467326437641474</v>
      </c>
      <c r="CE72" s="256">
        <f t="shared" si="166"/>
        <v>0.67852118137388873</v>
      </c>
      <c r="CF72" s="120">
        <f t="shared" si="36"/>
        <v>6.8800943436647986</v>
      </c>
      <c r="CG72" s="120">
        <f t="shared" si="37"/>
        <v>3.8797524494350366</v>
      </c>
      <c r="CH72" s="256">
        <v>0</v>
      </c>
      <c r="CI72" s="170">
        <f t="shared" si="167"/>
        <v>5.0913690018261626</v>
      </c>
      <c r="CJ72" s="170">
        <f t="shared" si="168"/>
        <v>30.008630998173839</v>
      </c>
      <c r="CK72" s="170">
        <f t="shared" si="38"/>
        <v>0</v>
      </c>
      <c r="CL72" s="256">
        <f t="shared" si="199"/>
        <v>2.1504174576401933</v>
      </c>
      <c r="CM72" s="256">
        <f t="shared" si="40"/>
        <v>40.551414033751328</v>
      </c>
      <c r="CN72" s="390">
        <f t="shared" si="169"/>
        <v>2672.9687259587354</v>
      </c>
      <c r="CO72" s="428">
        <f t="shared" si="170"/>
        <v>10666.217231223529</v>
      </c>
      <c r="CP72" s="146">
        <f t="shared" si="41"/>
        <v>3.3114675529262274</v>
      </c>
      <c r="CQ72" s="256">
        <f t="shared" si="42"/>
        <v>0.90392031197561173</v>
      </c>
      <c r="CR72" s="256">
        <f t="shared" si="43"/>
        <v>2.9933027835381911</v>
      </c>
      <c r="CS72" s="120">
        <f t="shared" si="44"/>
        <v>47.431508377416129</v>
      </c>
      <c r="CT72" s="120">
        <f t="shared" si="45"/>
        <v>3.8797524494350366</v>
      </c>
      <c r="CU72" s="256">
        <f t="shared" si="46"/>
        <v>31.69387883362706</v>
      </c>
      <c r="CV72" s="170">
        <f t="shared" si="171"/>
        <v>902.9595109295459</v>
      </c>
      <c r="CW72" s="256">
        <f t="shared" si="47"/>
        <v>15.495021469109432</v>
      </c>
      <c r="CX72" s="256">
        <v>0</v>
      </c>
      <c r="CY72" s="466">
        <f t="shared" si="48"/>
        <v>36761.800000000003</v>
      </c>
      <c r="CZ72" s="146">
        <f t="shared" si="49"/>
        <v>3.8748802784882881</v>
      </c>
      <c r="DA72" s="256">
        <f t="shared" si="50"/>
        <v>0.80165592842388489</v>
      </c>
      <c r="DB72" s="256">
        <f t="shared" si="51"/>
        <v>3.1063207471829304</v>
      </c>
      <c r="DC72" s="120">
        <f t="shared" si="52"/>
        <v>47.431508377416129</v>
      </c>
      <c r="DD72" s="120">
        <f t="shared" si="53"/>
        <v>3.8797524494350366</v>
      </c>
      <c r="DE72" s="256">
        <f t="shared" si="54"/>
        <v>34.065454252497865</v>
      </c>
      <c r="DF72" s="170">
        <f t="shared" si="172"/>
        <v>970.52576217942635</v>
      </c>
      <c r="DG72" s="256">
        <f t="shared" si="55"/>
        <v>13.242024821182165</v>
      </c>
      <c r="DH72" s="256">
        <v>0</v>
      </c>
      <c r="DI72" s="466">
        <f t="shared" si="173"/>
        <v>44261.8</v>
      </c>
      <c r="DJ72" s="146">
        <f t="shared" si="56"/>
        <v>3.3114675529262274</v>
      </c>
      <c r="DK72" s="256">
        <f t="shared" si="174"/>
        <v>1.0629502371835611</v>
      </c>
      <c r="DL72" s="256">
        <f t="shared" si="57"/>
        <v>3.5199252208086</v>
      </c>
      <c r="DM72" s="120">
        <f t="shared" si="58"/>
        <v>47.431508377416129</v>
      </c>
      <c r="DN72" s="120">
        <f t="shared" si="59"/>
        <v>3.8797524494350366</v>
      </c>
      <c r="DO72" s="256">
        <f t="shared" si="60"/>
        <v>31.69387883362706</v>
      </c>
      <c r="DP72" s="170">
        <f t="shared" si="175"/>
        <v>902.9595109295459</v>
      </c>
      <c r="DQ72" s="256">
        <f t="shared" si="61"/>
        <v>15.495021469109432</v>
      </c>
      <c r="DR72" s="256">
        <v>0</v>
      </c>
      <c r="DS72" s="427">
        <f t="shared" si="62"/>
        <v>31261.8</v>
      </c>
      <c r="DT72" s="176">
        <f t="shared" si="63"/>
        <v>6.7766503699638996</v>
      </c>
      <c r="DU72" s="256">
        <f t="shared" si="64"/>
        <v>0.77250686704599092</v>
      </c>
      <c r="DV72" s="256">
        <f t="shared" si="65"/>
        <v>5.2350089463668672</v>
      </c>
      <c r="DW72" s="120">
        <f t="shared" si="66"/>
        <v>47.431508377416129</v>
      </c>
      <c r="DX72" s="120">
        <f t="shared" si="67"/>
        <v>3.8797524494350366</v>
      </c>
      <c r="DY72" s="256">
        <f t="shared" si="68"/>
        <v>38.808605090239482</v>
      </c>
      <c r="DZ72" s="256">
        <f t="shared" si="176"/>
        <v>25</v>
      </c>
      <c r="EA72" s="256">
        <f t="shared" si="177"/>
        <v>35</v>
      </c>
      <c r="EB72" s="170">
        <f t="shared" si="178"/>
        <v>1105.6582646791876</v>
      </c>
      <c r="EC72" s="256">
        <f t="shared" si="69"/>
        <v>7.5717733726204486</v>
      </c>
      <c r="ED72" s="256">
        <v>0</v>
      </c>
      <c r="EE72" s="427">
        <f t="shared" si="187"/>
        <v>53272</v>
      </c>
      <c r="EF72" s="275">
        <f t="shared" si="70"/>
        <v>1.2882129041061559</v>
      </c>
      <c r="EG72" s="256">
        <f t="shared" si="71"/>
        <v>0.41059987855931634</v>
      </c>
      <c r="EH72" s="256">
        <f t="shared" si="72"/>
        <v>0.52894006198453181</v>
      </c>
      <c r="EI72" s="473">
        <f t="shared" si="73"/>
        <v>11.857877094354032</v>
      </c>
      <c r="EJ72" s="473">
        <f t="shared" si="74"/>
        <v>8.7750000000000004</v>
      </c>
      <c r="EK72" s="473">
        <f t="shared" si="75"/>
        <v>35.1</v>
      </c>
      <c r="EL72" s="473">
        <f t="shared" si="76"/>
        <v>6.7651443941161435</v>
      </c>
      <c r="EM72" s="473">
        <f t="shared" si="205"/>
        <v>4.2577200900668535</v>
      </c>
      <c r="EN72" s="473">
        <f t="shared" si="206"/>
        <v>35.573631283062099</v>
      </c>
      <c r="EO72" s="427">
        <f t="shared" si="79"/>
        <v>21659.548103058583</v>
      </c>
      <c r="EP72" s="261">
        <f t="shared" si="80"/>
        <v>1.2882129041061559</v>
      </c>
      <c r="EQ72" s="256">
        <f t="shared" si="207"/>
        <v>0.70057172954945257</v>
      </c>
      <c r="ER72" s="256">
        <f t="shared" si="82"/>
        <v>0.90248554225757271</v>
      </c>
      <c r="ES72" s="473">
        <f t="shared" si="83"/>
        <v>47.431508377416129</v>
      </c>
      <c r="ET72" s="473">
        <f t="shared" si="84"/>
        <v>8.7750000000000004</v>
      </c>
      <c r="EU72" s="473">
        <f t="shared" si="85"/>
        <v>35.1</v>
      </c>
      <c r="EV72" s="473">
        <f t="shared" si="86"/>
        <v>6.7651443941161435</v>
      </c>
      <c r="EW72" s="473">
        <f t="shared" si="208"/>
        <v>4.2577200900668535</v>
      </c>
      <c r="EX72" s="473">
        <f t="shared" si="209"/>
        <v>35.573631283062099</v>
      </c>
      <c r="EY72" s="572">
        <f t="shared" si="179"/>
        <v>12694.5</v>
      </c>
      <c r="EZ72" s="589"/>
      <c r="FA72" s="589"/>
      <c r="FB72" s="589"/>
      <c r="FC72" s="589"/>
      <c r="FD72" s="589"/>
      <c r="FE72" s="589"/>
      <c r="FF72" s="589"/>
      <c r="FG72" s="589"/>
      <c r="FH72" s="589"/>
      <c r="FI72" s="577"/>
      <c r="FJ72" s="276">
        <f t="shared" si="98"/>
        <v>1.1515059319313645</v>
      </c>
      <c r="FK72" s="256">
        <f t="shared" si="210"/>
        <v>0.16541102192522344</v>
      </c>
      <c r="FL72" s="256">
        <f t="shared" si="100"/>
        <v>0.19047177295372381</v>
      </c>
      <c r="FM72" s="483">
        <f t="shared" si="211"/>
        <v>4.2688357539674513</v>
      </c>
      <c r="FN72" s="483">
        <f t="shared" si="102"/>
        <v>6</v>
      </c>
      <c r="FO72" s="483">
        <f t="shared" si="103"/>
        <v>35.1</v>
      </c>
      <c r="FP72" s="483">
        <f t="shared" si="104"/>
        <v>15.540144394116144</v>
      </c>
      <c r="FQ72" s="483">
        <f t="shared" si="181"/>
        <v>900</v>
      </c>
      <c r="FR72" s="483">
        <f t="shared" si="212"/>
        <v>1.3786275315576946</v>
      </c>
      <c r="FS72" s="483">
        <f t="shared" si="213"/>
        <v>43.181508377416129</v>
      </c>
      <c r="FT72" s="484">
        <f t="shared" si="214"/>
        <v>9</v>
      </c>
      <c r="FU72" s="427">
        <f t="shared" si="108"/>
        <v>25177.423103058583</v>
      </c>
      <c r="FV72" s="276">
        <f t="shared" si="109"/>
        <v>1.8616785363098216</v>
      </c>
      <c r="FW72" s="256">
        <f t="shared" si="215"/>
        <v>0.70014677609065834</v>
      </c>
      <c r="FX72" s="256">
        <f t="shared" si="111"/>
        <v>1.3034482253144972</v>
      </c>
      <c r="FY72" s="483">
        <f t="shared" si="216"/>
        <v>21.107021227950177</v>
      </c>
      <c r="FZ72" s="483">
        <f t="shared" si="113"/>
        <v>13</v>
      </c>
      <c r="GA72" s="483">
        <f t="shared" si="114"/>
        <v>35.1</v>
      </c>
      <c r="GB72" s="483">
        <f t="shared" si="115"/>
        <v>15.540144394116144</v>
      </c>
      <c r="GC72" s="483">
        <f t="shared" si="116"/>
        <v>500</v>
      </c>
      <c r="GD72" s="483">
        <f t="shared" si="217"/>
        <v>1.2373393560698682</v>
      </c>
      <c r="GE72" s="483">
        <f t="shared" si="218"/>
        <v>26.324487149465952</v>
      </c>
      <c r="GF72" s="484">
        <f t="shared" si="219"/>
        <v>14</v>
      </c>
      <c r="GG72" s="493">
        <f t="shared" si="220"/>
        <v>5</v>
      </c>
      <c r="GH72" s="493">
        <f t="shared" si="121"/>
        <v>19</v>
      </c>
      <c r="GI72" s="427">
        <f t="shared" si="122"/>
        <v>30226.423103058583</v>
      </c>
      <c r="GJ72" s="185">
        <f t="shared" si="221"/>
        <v>1.0530839284944233</v>
      </c>
      <c r="GK72" s="256">
        <f t="shared" si="182"/>
        <v>1.2569874874182607</v>
      </c>
      <c r="GL72" s="256">
        <f t="shared" si="124"/>
        <v>1.3237133213187566</v>
      </c>
      <c r="GM72" s="256">
        <f t="shared" si="125"/>
        <v>47.431508377416129</v>
      </c>
      <c r="GN72" s="256">
        <f t="shared" si="126"/>
        <v>35.1</v>
      </c>
      <c r="GO72" s="256">
        <f t="shared" si="127"/>
        <v>15.540144394116144</v>
      </c>
      <c r="GP72" s="256">
        <f t="shared" si="222"/>
        <v>47.431508377416129</v>
      </c>
      <c r="GQ72" s="256">
        <f t="shared" si="223"/>
        <v>1.2932508164783456</v>
      </c>
      <c r="GR72" s="427">
        <f t="shared" si="129"/>
        <v>36705.42310305858</v>
      </c>
      <c r="GS72" s="185">
        <f t="shared" si="130"/>
        <v>1.0530839284944233</v>
      </c>
      <c r="GT72" s="256">
        <f t="shared" si="184"/>
        <v>0.69425915062759491</v>
      </c>
      <c r="GU72" s="256">
        <f t="shared" si="131"/>
        <v>0.73111315373610919</v>
      </c>
      <c r="GV72" s="256">
        <f t="shared" si="132"/>
        <v>47.431508377416129</v>
      </c>
      <c r="GW72" s="256">
        <f t="shared" si="133"/>
        <v>35.1</v>
      </c>
      <c r="GX72" s="256">
        <f t="shared" si="134"/>
        <v>15.540144394116144</v>
      </c>
      <c r="GY72" s="256">
        <f t="shared" si="224"/>
        <v>47.431508377416129</v>
      </c>
      <c r="GZ72" s="256">
        <f t="shared" si="225"/>
        <v>1.2932508164783456</v>
      </c>
      <c r="HA72" s="427">
        <f t="shared" si="137"/>
        <v>66456.823103058588</v>
      </c>
      <c r="HB72" s="185">
        <f t="shared" si="138"/>
        <v>1.0530839284944233</v>
      </c>
      <c r="HC72" s="256">
        <f t="shared" si="185"/>
        <v>0.17275442543648051</v>
      </c>
      <c r="HD72" s="256">
        <f t="shared" si="139"/>
        <v>0.18192490900344582</v>
      </c>
      <c r="HE72" s="256">
        <f t="shared" si="140"/>
        <v>47.431508377416129</v>
      </c>
      <c r="HF72" s="256">
        <f t="shared" si="141"/>
        <v>35.1</v>
      </c>
      <c r="HG72" s="256">
        <f t="shared" si="142"/>
        <v>15.540144394116144</v>
      </c>
      <c r="HH72" s="256">
        <f t="shared" si="226"/>
        <v>47.431508377416129</v>
      </c>
      <c r="HI72" s="256">
        <f t="shared" si="200"/>
        <v>1.2932508164783456</v>
      </c>
      <c r="HJ72" s="427">
        <f t="shared" si="145"/>
        <v>267074.24394116143</v>
      </c>
      <c r="HK72" s="185">
        <f t="shared" si="227"/>
        <v>1.0530839284944233</v>
      </c>
      <c r="HL72" s="256">
        <f t="shared" si="186"/>
        <v>1.1582341549124584</v>
      </c>
      <c r="HM72" s="256">
        <f t="shared" si="147"/>
        <v>1.2197177739716303</v>
      </c>
      <c r="HN72" s="256">
        <f t="shared" si="148"/>
        <v>47.431508377416129</v>
      </c>
      <c r="HO72" s="256">
        <f t="shared" si="149"/>
        <v>35.1</v>
      </c>
      <c r="HP72" s="256">
        <f t="shared" si="150"/>
        <v>15.540144394116144</v>
      </c>
      <c r="HQ72" s="256">
        <f t="shared" si="228"/>
        <v>47.431508377416129</v>
      </c>
      <c r="HR72" s="256">
        <f t="shared" si="201"/>
        <v>1.2932508164783456</v>
      </c>
      <c r="HS72" s="466">
        <f t="shared" si="153"/>
        <v>39835</v>
      </c>
    </row>
    <row r="73" spans="1:227" s="72" customFormat="1" ht="15.6" hidden="1" customHeight="1" outlineLevel="1" x14ac:dyDescent="0.3">
      <c r="B73" s="111" t="s">
        <v>233</v>
      </c>
      <c r="C73" s="4" t="s">
        <v>267</v>
      </c>
      <c r="D73" s="117">
        <v>348</v>
      </c>
      <c r="E73" s="123">
        <v>13.549926003882973</v>
      </c>
      <c r="F73" s="125">
        <f t="shared" si="0"/>
        <v>41.455998608879952</v>
      </c>
      <c r="G73" s="125">
        <f t="shared" si="1"/>
        <v>10.113869181842645</v>
      </c>
      <c r="H73" s="168">
        <f t="shared" ref="H73" si="242">ROUND($I73+$I73*0.1,1)</f>
        <v>32.200000000000003</v>
      </c>
      <c r="I73" s="121">
        <f t="shared" si="238"/>
        <v>29.231999999999999</v>
      </c>
      <c r="J73" s="373">
        <f t="shared" si="155"/>
        <v>14.707659572815993</v>
      </c>
      <c r="K73" s="114">
        <v>0.09</v>
      </c>
      <c r="L73" s="168">
        <f t="shared" si="156"/>
        <v>1287.4533729465822</v>
      </c>
      <c r="M73" s="373">
        <f t="shared" si="157"/>
        <v>687.66</v>
      </c>
      <c r="N73" s="373">
        <f t="shared" si="158"/>
        <v>115.8708035651924</v>
      </c>
      <c r="O73" s="121">
        <v>61.704548782503863</v>
      </c>
      <c r="P73" s="116">
        <v>0.157</v>
      </c>
      <c r="Q73" s="395">
        <f t="shared" si="3"/>
        <v>0.75603363756201414</v>
      </c>
      <c r="S73" s="189">
        <f t="shared" si="4"/>
        <v>1.1504123872940744</v>
      </c>
      <c r="T73" s="168">
        <f t="shared" si="5"/>
        <v>3.3712897272808817</v>
      </c>
      <c r="U73" s="382">
        <f t="shared" si="6"/>
        <v>41.455998608879952</v>
      </c>
      <c r="V73" s="427">
        <f t="shared" si="159"/>
        <v>16463.225531650558</v>
      </c>
      <c r="W73" s="132"/>
      <c r="X73" s="255"/>
      <c r="Y73" s="255"/>
      <c r="Z73" s="255"/>
      <c r="AA73" s="111"/>
      <c r="AB73" s="111"/>
      <c r="AC73" s="111"/>
      <c r="AD73" s="111"/>
      <c r="AE73" s="111"/>
      <c r="AF73" s="111"/>
      <c r="AG73" s="111"/>
      <c r="AH73" s="460"/>
      <c r="AI73" s="188">
        <f t="shared" si="7"/>
        <v>3.8268783460573714</v>
      </c>
      <c r="AJ73" s="256">
        <f t="shared" si="160"/>
        <v>0.60913535300027344</v>
      </c>
      <c r="AK73" s="256">
        <f t="shared" si="8"/>
        <v>2.3310868922147594</v>
      </c>
      <c r="AL73" s="170">
        <f t="shared" si="9"/>
        <v>41.455998608879952</v>
      </c>
      <c r="AM73" s="170">
        <f t="shared" si="10"/>
        <v>10.113869181842645</v>
      </c>
      <c r="AN73" s="170">
        <f t="shared" si="11"/>
        <v>20.978129774817319</v>
      </c>
      <c r="AO73" s="170">
        <f t="shared" si="161"/>
        <v>11</v>
      </c>
      <c r="AP73" s="170">
        <f t="shared" si="162"/>
        <v>15</v>
      </c>
      <c r="AQ73" s="170">
        <f t="shared" si="12"/>
        <v>0</v>
      </c>
      <c r="AR73" s="256">
        <f t="shared" si="197"/>
        <v>13.475700852589757</v>
      </c>
      <c r="AS73" s="256">
        <f t="shared" si="14"/>
        <v>0</v>
      </c>
      <c r="AT73" s="428">
        <f t="shared" si="203"/>
        <v>51469</v>
      </c>
      <c r="AU73" s="112"/>
      <c r="AV73" s="256"/>
      <c r="AW73" s="256"/>
      <c r="AX73" s="120"/>
      <c r="AY73" s="120"/>
      <c r="AZ73" s="120"/>
      <c r="BA73" s="120"/>
      <c r="BB73" s="256"/>
      <c r="BC73" s="256"/>
      <c r="BD73" s="256"/>
      <c r="BE73" s="257"/>
      <c r="BF73" s="146">
        <f t="shared" si="16"/>
        <v>1.7732767977969524</v>
      </c>
      <c r="BG73" s="256">
        <f t="shared" si="17"/>
        <v>0.6088721636026988</v>
      </c>
      <c r="BH73" s="256">
        <f t="shared" si="18"/>
        <v>1.0796988805410959</v>
      </c>
      <c r="BI73" s="120">
        <f t="shared" si="19"/>
        <v>16.8143075148134</v>
      </c>
      <c r="BJ73" s="120">
        <f t="shared" si="20"/>
        <v>10.113869181842645</v>
      </c>
      <c r="BK73" s="256">
        <v>0</v>
      </c>
      <c r="BL73" s="170">
        <f t="shared" si="21"/>
        <v>13.060129297211484</v>
      </c>
      <c r="BM73" s="170">
        <f t="shared" si="163"/>
        <v>19.139870702788521</v>
      </c>
      <c r="BN73" s="170">
        <f t="shared" si="22"/>
        <v>0</v>
      </c>
      <c r="BO73" s="170">
        <f t="shared" si="198"/>
        <v>4.4399885708289224</v>
      </c>
      <c r="BP73" s="170">
        <f t="shared" si="204"/>
        <v>24.641691094066552</v>
      </c>
      <c r="BQ73" s="390">
        <f t="shared" si="25"/>
        <v>16856.56788103603</v>
      </c>
      <c r="BR73" s="428">
        <f t="shared" si="164"/>
        <v>25860.286629131697</v>
      </c>
      <c r="BS73" s="146">
        <f t="shared" si="26"/>
        <v>4.4817871987103244</v>
      </c>
      <c r="BT73" s="256">
        <f t="shared" si="27"/>
        <v>0.75064311049193677</v>
      </c>
      <c r="BU73" s="256">
        <f t="shared" si="28"/>
        <v>3.3642226834028617</v>
      </c>
      <c r="BV73" s="170">
        <f t="shared" si="29"/>
        <v>41.455998608879952</v>
      </c>
      <c r="BW73" s="170">
        <f t="shared" si="30"/>
        <v>10.113869181842645</v>
      </c>
      <c r="BX73" s="170">
        <f t="shared" si="31"/>
        <v>23.050929705261318</v>
      </c>
      <c r="BY73" s="170">
        <f t="shared" si="165"/>
        <v>715.86738215097262</v>
      </c>
      <c r="BZ73" s="256">
        <f t="shared" si="32"/>
        <v>11.506540918667961</v>
      </c>
      <c r="CA73" s="256">
        <v>0</v>
      </c>
      <c r="CB73" s="466">
        <f t="shared" si="33"/>
        <v>44389.599999999999</v>
      </c>
      <c r="CC73" s="146">
        <f t="shared" si="34"/>
        <v>1.7705469672855192</v>
      </c>
      <c r="CD73" s="256">
        <f t="shared" si="35"/>
        <v>0.95482334841026328</v>
      </c>
      <c r="CE73" s="256">
        <f t="shared" si="166"/>
        <v>1.6905595838211964</v>
      </c>
      <c r="CF73" s="120">
        <f t="shared" si="36"/>
        <v>17.93526134913429</v>
      </c>
      <c r="CG73" s="120">
        <f t="shared" si="37"/>
        <v>10.113869181842645</v>
      </c>
      <c r="CH73" s="256">
        <v>0</v>
      </c>
      <c r="CI73" s="170">
        <f t="shared" si="167"/>
        <v>13.930804583692245</v>
      </c>
      <c r="CJ73" s="170">
        <f t="shared" si="168"/>
        <v>18.26919541630776</v>
      </c>
      <c r="CK73" s="170">
        <f t="shared" si="38"/>
        <v>0</v>
      </c>
      <c r="CL73" s="256">
        <f t="shared" si="199"/>
        <v>5.6057805585226506</v>
      </c>
      <c r="CM73" s="256">
        <f t="shared" si="40"/>
        <v>23.520737259745662</v>
      </c>
      <c r="CN73" s="390">
        <f t="shared" si="169"/>
        <v>7313.6724064384289</v>
      </c>
      <c r="CO73" s="428">
        <f t="shared" si="170"/>
        <v>16443.639071073805</v>
      </c>
      <c r="CP73" s="146">
        <f t="shared" si="41"/>
        <v>3.8268783460573714</v>
      </c>
      <c r="CQ73" s="256">
        <f t="shared" si="42"/>
        <v>0.91165897491017855</v>
      </c>
      <c r="CR73" s="256">
        <f t="shared" si="43"/>
        <v>3.488807990072623</v>
      </c>
      <c r="CS73" s="120">
        <f t="shared" si="44"/>
        <v>41.455998608879952</v>
      </c>
      <c r="CT73" s="120">
        <f t="shared" si="45"/>
        <v>10.113869181842645</v>
      </c>
      <c r="CU73" s="256">
        <f t="shared" si="46"/>
        <v>20.978129774817319</v>
      </c>
      <c r="CV73" s="170">
        <f t="shared" si="171"/>
        <v>651.49471350364342</v>
      </c>
      <c r="CW73" s="256">
        <f t="shared" si="47"/>
        <v>13.475700852589757</v>
      </c>
      <c r="CX73" s="256">
        <v>0</v>
      </c>
      <c r="CY73" s="466">
        <f t="shared" si="48"/>
        <v>34389.599999999999</v>
      </c>
      <c r="CZ73" s="146">
        <f t="shared" si="49"/>
        <v>4.4817871987103244</v>
      </c>
      <c r="DA73" s="256">
        <f t="shared" si="50"/>
        <v>0.79544200511565821</v>
      </c>
      <c r="DB73" s="256">
        <f t="shared" si="51"/>
        <v>3.5650017958438291</v>
      </c>
      <c r="DC73" s="120">
        <f t="shared" si="52"/>
        <v>41.455998608879952</v>
      </c>
      <c r="DD73" s="120">
        <f t="shared" si="53"/>
        <v>10.113869181842645</v>
      </c>
      <c r="DE73" s="256">
        <f t="shared" si="54"/>
        <v>23.050929705261318</v>
      </c>
      <c r="DF73" s="170">
        <f t="shared" si="172"/>
        <v>715.86738215097262</v>
      </c>
      <c r="DG73" s="256">
        <f t="shared" si="55"/>
        <v>11.506540918667961</v>
      </c>
      <c r="DH73" s="256">
        <v>0</v>
      </c>
      <c r="DI73" s="466">
        <f t="shared" si="173"/>
        <v>41889.599999999999</v>
      </c>
      <c r="DJ73" s="146">
        <f t="shared" si="56"/>
        <v>3.8268783460573714</v>
      </c>
      <c r="DK73" s="256">
        <f t="shared" si="174"/>
        <v>1.0852205459255606</v>
      </c>
      <c r="DL73" s="256">
        <f t="shared" si="57"/>
        <v>4.1530070078990873</v>
      </c>
      <c r="DM73" s="120">
        <f t="shared" si="58"/>
        <v>41.455998608879952</v>
      </c>
      <c r="DN73" s="120">
        <f t="shared" si="59"/>
        <v>10.113869181842645</v>
      </c>
      <c r="DO73" s="256">
        <f t="shared" si="60"/>
        <v>20.978129774817319</v>
      </c>
      <c r="DP73" s="170">
        <f t="shared" si="175"/>
        <v>651.49471350364342</v>
      </c>
      <c r="DQ73" s="256">
        <f t="shared" si="61"/>
        <v>13.475700852589757</v>
      </c>
      <c r="DR73" s="256">
        <v>0</v>
      </c>
      <c r="DS73" s="427">
        <f t="shared" si="62"/>
        <v>28889.599999999999</v>
      </c>
      <c r="DT73" s="176">
        <f t="shared" si="63"/>
        <v>7.6373495854272591</v>
      </c>
      <c r="DU73" s="256">
        <f t="shared" si="64"/>
        <v>0.78048055043294828</v>
      </c>
      <c r="DV73" s="256">
        <f t="shared" si="65"/>
        <v>5.9608028082831161</v>
      </c>
      <c r="DW73" s="120">
        <f t="shared" si="66"/>
        <v>41.455998608879952</v>
      </c>
      <c r="DX73" s="120">
        <f t="shared" si="67"/>
        <v>10.113869181842645</v>
      </c>
      <c r="DY73" s="256">
        <f t="shared" si="68"/>
        <v>27.196529566149316</v>
      </c>
      <c r="DZ73" s="256">
        <f t="shared" si="176"/>
        <v>21</v>
      </c>
      <c r="EA73" s="256">
        <f t="shared" si="177"/>
        <v>30</v>
      </c>
      <c r="EB73" s="170">
        <f t="shared" si="178"/>
        <v>844.61271944563089</v>
      </c>
      <c r="EC73" s="256">
        <f t="shared" si="69"/>
        <v>6.7523251638398856</v>
      </c>
      <c r="ED73" s="256">
        <v>0</v>
      </c>
      <c r="EE73" s="427">
        <f t="shared" si="187"/>
        <v>48784</v>
      </c>
      <c r="EF73" s="275">
        <f t="shared" si="70"/>
        <v>1.3917381696785185</v>
      </c>
      <c r="EG73" s="256">
        <f t="shared" si="71"/>
        <v>0.36446798223355076</v>
      </c>
      <c r="EH73" s="256">
        <f t="shared" si="72"/>
        <v>0.50724400250014468</v>
      </c>
      <c r="EI73" s="473">
        <f t="shared" si="73"/>
        <v>10.363999652219988</v>
      </c>
      <c r="EJ73" s="473">
        <f t="shared" si="74"/>
        <v>8.0500000000000007</v>
      </c>
      <c r="EK73" s="473">
        <f t="shared" si="75"/>
        <v>32.200000000000003</v>
      </c>
      <c r="EL73" s="473">
        <f t="shared" si="76"/>
        <v>6.6576595728159926</v>
      </c>
      <c r="EM73" s="473">
        <f t="shared" si="205"/>
        <v>5.9622896403358787</v>
      </c>
      <c r="EN73" s="473">
        <f t="shared" si="206"/>
        <v>31.091998956659964</v>
      </c>
      <c r="EO73" s="427">
        <f t="shared" si="79"/>
        <v>21326.975531650558</v>
      </c>
      <c r="EP73" s="261">
        <f t="shared" si="80"/>
        <v>1.3917381696785185</v>
      </c>
      <c r="EQ73" s="256">
        <f t="shared" si="207"/>
        <v>0.66745854588244435</v>
      </c>
      <c r="ER73" s="256">
        <f t="shared" si="82"/>
        <v>0.92892753498271852</v>
      </c>
      <c r="ES73" s="473">
        <f t="shared" si="83"/>
        <v>41.455998608879952</v>
      </c>
      <c r="ET73" s="473">
        <f t="shared" si="84"/>
        <v>8.0500000000000007</v>
      </c>
      <c r="EU73" s="473">
        <f t="shared" si="85"/>
        <v>32.200000000000003</v>
      </c>
      <c r="EV73" s="473">
        <f t="shared" si="86"/>
        <v>6.6576595728159926</v>
      </c>
      <c r="EW73" s="473">
        <f t="shared" si="208"/>
        <v>5.9622896403358787</v>
      </c>
      <c r="EX73" s="473">
        <f t="shared" si="209"/>
        <v>31.091998956659964</v>
      </c>
      <c r="EY73" s="572">
        <f t="shared" si="179"/>
        <v>11645.666666666668</v>
      </c>
      <c r="EZ73" s="589"/>
      <c r="FA73" s="589"/>
      <c r="FB73" s="589"/>
      <c r="FC73" s="589"/>
      <c r="FD73" s="589"/>
      <c r="FE73" s="589"/>
      <c r="FF73" s="589"/>
      <c r="FG73" s="589"/>
      <c r="FH73" s="589"/>
      <c r="FI73" s="577"/>
      <c r="FJ73" s="276">
        <f t="shared" si="98"/>
        <v>1.2540050352540821</v>
      </c>
      <c r="FK73" s="256">
        <f t="shared" si="210"/>
        <v>0.15108620585721799</v>
      </c>
      <c r="FL73" s="256">
        <f t="shared" si="100"/>
        <v>0.18946286290238615</v>
      </c>
      <c r="FM73" s="483">
        <f t="shared" si="211"/>
        <v>3.7310398747991957</v>
      </c>
      <c r="FN73" s="483">
        <f t="shared" si="102"/>
        <v>6</v>
      </c>
      <c r="FO73" s="483">
        <f t="shared" si="103"/>
        <v>32.200000000000003</v>
      </c>
      <c r="FP73" s="483">
        <f t="shared" si="104"/>
        <v>14.707659572815993</v>
      </c>
      <c r="FQ73" s="483">
        <f t="shared" si="181"/>
        <v>800</v>
      </c>
      <c r="FR73" s="483">
        <f t="shared" si="212"/>
        <v>3.4459105247768655</v>
      </c>
      <c r="FS73" s="483">
        <f t="shared" si="213"/>
        <v>37.678220831102173</v>
      </c>
      <c r="FT73" s="484">
        <f t="shared" si="214"/>
        <v>8</v>
      </c>
      <c r="FU73" s="427">
        <f t="shared" si="108"/>
        <v>24510.225531650558</v>
      </c>
      <c r="FV73" s="276">
        <f t="shared" si="109"/>
        <v>1.9450065757195827</v>
      </c>
      <c r="FW73" s="256">
        <f t="shared" si="215"/>
        <v>0.65429845892760241</v>
      </c>
      <c r="FX73" s="256">
        <f t="shared" si="111"/>
        <v>1.272614805097376</v>
      </c>
      <c r="FY73" s="483">
        <f t="shared" si="216"/>
        <v>18.447919380951578</v>
      </c>
      <c r="FZ73" s="483">
        <f t="shared" si="113"/>
        <v>11</v>
      </c>
      <c r="GA73" s="483">
        <f t="shared" si="114"/>
        <v>32.200000000000003</v>
      </c>
      <c r="GB73" s="483">
        <f t="shared" si="115"/>
        <v>14.707659572815993</v>
      </c>
      <c r="GC73" s="483">
        <f t="shared" si="116"/>
        <v>400</v>
      </c>
      <c r="GD73" s="483">
        <f t="shared" si="217"/>
        <v>3.5059019762963954</v>
      </c>
      <c r="GE73" s="483">
        <f t="shared" si="218"/>
        <v>23.008079227928373</v>
      </c>
      <c r="GF73" s="484">
        <f t="shared" si="219"/>
        <v>12</v>
      </c>
      <c r="GG73" s="493">
        <f t="shared" si="220"/>
        <v>4</v>
      </c>
      <c r="GH73" s="493">
        <f t="shared" si="121"/>
        <v>16</v>
      </c>
      <c r="GI73" s="427">
        <f t="shared" si="122"/>
        <v>27989.225531650558</v>
      </c>
      <c r="GJ73" s="185">
        <f t="shared" si="221"/>
        <v>1.1504123872940744</v>
      </c>
      <c r="GK73" s="256">
        <f t="shared" si="182"/>
        <v>1.1016302805560612</v>
      </c>
      <c r="GL73" s="256">
        <f t="shared" si="124"/>
        <v>1.2673291209699393</v>
      </c>
      <c r="GM73" s="256">
        <f t="shared" si="125"/>
        <v>41.455998608879952</v>
      </c>
      <c r="GN73" s="256">
        <f t="shared" si="126"/>
        <v>32.200000000000003</v>
      </c>
      <c r="GO73" s="256">
        <f t="shared" si="127"/>
        <v>14.707659572815993</v>
      </c>
      <c r="GP73" s="256">
        <f t="shared" si="222"/>
        <v>41.455998608879952</v>
      </c>
      <c r="GQ73" s="256">
        <f t="shared" si="223"/>
        <v>3.3712897272808817</v>
      </c>
      <c r="GR73" s="427">
        <f t="shared" si="129"/>
        <v>34571.225531650562</v>
      </c>
      <c r="GS73" s="185">
        <f t="shared" si="130"/>
        <v>1.1504123872940744</v>
      </c>
      <c r="GT73" s="256">
        <f t="shared" si="184"/>
        <v>0.58196103455232562</v>
      </c>
      <c r="GU73" s="256">
        <f t="shared" si="131"/>
        <v>0.66949518307147016</v>
      </c>
      <c r="GV73" s="256">
        <f t="shared" si="132"/>
        <v>41.455998608879952</v>
      </c>
      <c r="GW73" s="256">
        <f t="shared" si="133"/>
        <v>32.200000000000003</v>
      </c>
      <c r="GX73" s="256">
        <f t="shared" si="134"/>
        <v>14.707659572815993</v>
      </c>
      <c r="GY73" s="256">
        <f t="shared" si="224"/>
        <v>41.455998608879952</v>
      </c>
      <c r="GZ73" s="256">
        <f t="shared" si="225"/>
        <v>3.3712897272808817</v>
      </c>
      <c r="HA73" s="427">
        <f t="shared" si="137"/>
        <v>65442.025531650565</v>
      </c>
      <c r="HB73" s="185">
        <f t="shared" si="138"/>
        <v>1.1504123872940744</v>
      </c>
      <c r="HC73" s="256">
        <f t="shared" si="185"/>
        <v>0.14773070375464611</v>
      </c>
      <c r="HD73" s="256">
        <f t="shared" si="139"/>
        <v>0.16995123158301612</v>
      </c>
      <c r="HE73" s="256">
        <f t="shared" si="140"/>
        <v>41.455998608879952</v>
      </c>
      <c r="HF73" s="256">
        <f t="shared" si="141"/>
        <v>32.200000000000003</v>
      </c>
      <c r="HG73" s="256">
        <f t="shared" si="142"/>
        <v>14.707659572815993</v>
      </c>
      <c r="HH73" s="256">
        <f t="shared" si="226"/>
        <v>41.455998608879952</v>
      </c>
      <c r="HI73" s="256">
        <f t="shared" si="200"/>
        <v>3.3712897272808817</v>
      </c>
      <c r="HJ73" s="427">
        <f t="shared" si="145"/>
        <v>257798.19572815995</v>
      </c>
      <c r="HK73" s="185">
        <f t="shared" si="227"/>
        <v>1.1504123872940744</v>
      </c>
      <c r="HL73" s="256">
        <f t="shared" si="186"/>
        <v>1.0191252042172616</v>
      </c>
      <c r="HM73" s="256">
        <f t="shared" si="147"/>
        <v>1.172414259135141</v>
      </c>
      <c r="HN73" s="256">
        <f t="shared" si="148"/>
        <v>41.455998608879952</v>
      </c>
      <c r="HO73" s="256">
        <f t="shared" si="149"/>
        <v>32.200000000000003</v>
      </c>
      <c r="HP73" s="256">
        <f t="shared" si="150"/>
        <v>14.707659572815993</v>
      </c>
      <c r="HQ73" s="256">
        <f t="shared" si="228"/>
        <v>41.455998608879952</v>
      </c>
      <c r="HR73" s="256">
        <f t="shared" si="201"/>
        <v>3.3712897272808817</v>
      </c>
      <c r="HS73" s="466">
        <f t="shared" si="153"/>
        <v>37370</v>
      </c>
    </row>
    <row r="74" spans="1:227" s="109" customFormat="1" ht="15" customHeight="1" collapsed="1" x14ac:dyDescent="0.3">
      <c r="A74" s="109" t="s">
        <v>368</v>
      </c>
      <c r="B74" s="105" t="s">
        <v>125</v>
      </c>
      <c r="C74" s="105" t="s">
        <v>293</v>
      </c>
      <c r="D74" s="128">
        <v>348</v>
      </c>
      <c r="E74" s="129">
        <v>17.7</v>
      </c>
      <c r="F74" s="127">
        <f t="shared" si="0"/>
        <v>54.153149999999997</v>
      </c>
      <c r="G74" s="127">
        <f t="shared" si="1"/>
        <v>0.41217120000000002</v>
      </c>
      <c r="H74" s="169">
        <f t="shared" ref="H74:H75" si="243">I74</f>
        <v>29.231999999999999</v>
      </c>
      <c r="I74" s="130">
        <f t="shared" si="238"/>
        <v>29.231999999999999</v>
      </c>
      <c r="J74" s="375">
        <f t="shared" si="155"/>
        <v>13.443287671232877</v>
      </c>
      <c r="K74" s="131">
        <v>0.09</v>
      </c>
      <c r="L74" s="169">
        <f t="shared" si="156"/>
        <v>1852.5297619047619</v>
      </c>
      <c r="M74" s="375">
        <f t="shared" si="157"/>
        <v>30.66</v>
      </c>
      <c r="N74" s="375">
        <f t="shared" si="158"/>
        <v>166.72767857142856</v>
      </c>
      <c r="O74" s="130">
        <v>56.4</v>
      </c>
      <c r="P74" s="165">
        <v>7.0000000000000001E-3</v>
      </c>
      <c r="Q74" s="397">
        <f t="shared" si="3"/>
        <v>0.99238878624789129</v>
      </c>
      <c r="S74" s="285">
        <f t="shared" si="4"/>
        <v>1.0050613016185781</v>
      </c>
      <c r="T74" s="383">
        <f t="shared" si="5"/>
        <v>0.1373904</v>
      </c>
      <c r="U74" s="384">
        <f t="shared" si="6"/>
        <v>54.153149999999997</v>
      </c>
      <c r="V74" s="436">
        <f t="shared" si="159"/>
        <v>16112.526027397262</v>
      </c>
      <c r="W74" s="192"/>
      <c r="X74" s="286"/>
      <c r="Y74" s="286"/>
      <c r="Z74" s="286"/>
      <c r="AA74" s="69"/>
      <c r="AB74" s="69"/>
      <c r="AC74" s="69"/>
      <c r="AD74" s="69"/>
      <c r="AE74" s="69"/>
      <c r="AF74" s="69"/>
      <c r="AG74" s="69"/>
      <c r="AH74" s="462"/>
      <c r="AI74" s="187">
        <f t="shared" si="7"/>
        <v>3.0773906581162911</v>
      </c>
      <c r="AJ74" s="287">
        <f t="shared" si="160"/>
        <v>0.67614338367365368</v>
      </c>
      <c r="AK74" s="287">
        <f t="shared" si="8"/>
        <v>2.0807573324644411</v>
      </c>
      <c r="AL74" s="173">
        <f t="shared" si="9"/>
        <v>54.153149999999997</v>
      </c>
      <c r="AM74" s="173">
        <f t="shared" si="10"/>
        <v>0.41217120000000002</v>
      </c>
      <c r="AN74" s="173">
        <f t="shared" si="11"/>
        <v>40.202691299999998</v>
      </c>
      <c r="AO74" s="173">
        <f t="shared" si="161"/>
        <v>21</v>
      </c>
      <c r="AP74" s="173">
        <f t="shared" si="162"/>
        <v>30</v>
      </c>
      <c r="AQ74" s="173">
        <f t="shared" si="12"/>
        <v>0</v>
      </c>
      <c r="AR74" s="287">
        <f t="shared" si="197"/>
        <v>17.731034912999998</v>
      </c>
      <c r="AS74" s="287">
        <f t="shared" si="14"/>
        <v>0</v>
      </c>
      <c r="AT74" s="430">
        <f t="shared" si="203"/>
        <v>54070.639999999992</v>
      </c>
      <c r="AU74" s="113"/>
      <c r="AV74" s="287"/>
      <c r="AW74" s="287"/>
      <c r="AX74" s="172"/>
      <c r="AY74" s="172"/>
      <c r="AZ74" s="172"/>
      <c r="BA74" s="172"/>
      <c r="BB74" s="287"/>
      <c r="BC74" s="287"/>
      <c r="BD74" s="287"/>
      <c r="BE74" s="288"/>
      <c r="BF74" s="148">
        <f t="shared" si="16"/>
        <v>1.0170826125325922</v>
      </c>
      <c r="BG74" s="287">
        <f t="shared" si="17"/>
        <v>3.7286648597863459E-2</v>
      </c>
      <c r="BH74" s="287">
        <f t="shared" si="18"/>
        <v>3.7923601968499684E-2</v>
      </c>
      <c r="BI74" s="172">
        <f t="shared" si="19"/>
        <v>0.68523462000000002</v>
      </c>
      <c r="BJ74" s="172">
        <f t="shared" si="20"/>
        <v>0.41217120000000002</v>
      </c>
      <c r="BK74" s="287">
        <v>0</v>
      </c>
      <c r="BL74" s="173">
        <f t="shared" si="21"/>
        <v>0.36989128816772432</v>
      </c>
      <c r="BM74" s="173">
        <f t="shared" si="163"/>
        <v>28.862108711832274</v>
      </c>
      <c r="BN74" s="173">
        <f t="shared" si="22"/>
        <v>0</v>
      </c>
      <c r="BO74" s="173">
        <f t="shared" si="198"/>
        <v>0.1809431568</v>
      </c>
      <c r="BP74" s="173">
        <f t="shared" si="204"/>
        <v>53.467915379999994</v>
      </c>
      <c r="BQ74" s="392">
        <f t="shared" si="25"/>
        <v>10194.192926288055</v>
      </c>
      <c r="BR74" s="430">
        <f t="shared" si="164"/>
        <v>17209.427163072374</v>
      </c>
      <c r="BS74" s="148">
        <f t="shared" si="26"/>
        <v>3.5995899508480966</v>
      </c>
      <c r="BT74" s="287">
        <f t="shared" si="27"/>
        <v>0.93255776666840795</v>
      </c>
      <c r="BU74" s="287">
        <f t="shared" si="28"/>
        <v>3.3568255654849453</v>
      </c>
      <c r="BV74" s="173">
        <f t="shared" si="29"/>
        <v>54.153149999999997</v>
      </c>
      <c r="BW74" s="173">
        <f t="shared" si="30"/>
        <v>0.41217120000000002</v>
      </c>
      <c r="BX74" s="173">
        <f t="shared" si="31"/>
        <v>42.910348799999994</v>
      </c>
      <c r="BY74" s="173">
        <f t="shared" si="165"/>
        <v>1467.9238095238095</v>
      </c>
      <c r="BZ74" s="287">
        <f t="shared" si="32"/>
        <v>15.158760288</v>
      </c>
      <c r="CA74" s="287">
        <v>0</v>
      </c>
      <c r="CB74" s="468">
        <f t="shared" si="33"/>
        <v>41961.775999999998</v>
      </c>
      <c r="CC74" s="148">
        <f t="shared" si="34"/>
        <v>1.0170479716474297</v>
      </c>
      <c r="CD74" s="287">
        <f t="shared" si="35"/>
        <v>8.8549555662136042E-2</v>
      </c>
      <c r="CE74" s="287">
        <f t="shared" si="166"/>
        <v>9.0059145976456631E-2</v>
      </c>
      <c r="CF74" s="172">
        <f t="shared" si="36"/>
        <v>0.73091692800000008</v>
      </c>
      <c r="CG74" s="172">
        <f t="shared" si="37"/>
        <v>0.41217120000000002</v>
      </c>
      <c r="CH74" s="287">
        <v>0</v>
      </c>
      <c r="CI74" s="173">
        <f t="shared" si="167"/>
        <v>0.39455070737890596</v>
      </c>
      <c r="CJ74" s="173">
        <f t="shared" si="168"/>
        <v>28.837449292621095</v>
      </c>
      <c r="CK74" s="173">
        <f t="shared" si="38"/>
        <v>0</v>
      </c>
      <c r="CL74" s="287">
        <f t="shared" si="199"/>
        <v>0.22845275712000002</v>
      </c>
      <c r="CM74" s="287">
        <f t="shared" si="40"/>
        <v>53.422233071999997</v>
      </c>
      <c r="CN74" s="392">
        <f t="shared" si="169"/>
        <v>207.13912137392563</v>
      </c>
      <c r="CO74" s="430">
        <f t="shared" si="170"/>
        <v>7225.9489739438668</v>
      </c>
      <c r="CP74" s="148">
        <f t="shared" si="41"/>
        <v>3.0773906581162911</v>
      </c>
      <c r="CQ74" s="287">
        <f t="shared" si="42"/>
        <v>1.1438508763405386</v>
      </c>
      <c r="CR74" s="287">
        <f t="shared" si="43"/>
        <v>3.5200760011285066</v>
      </c>
      <c r="CS74" s="172">
        <f t="shared" si="44"/>
        <v>54.153149999999997</v>
      </c>
      <c r="CT74" s="172">
        <f t="shared" si="45"/>
        <v>0.41217120000000002</v>
      </c>
      <c r="CU74" s="287">
        <f t="shared" si="46"/>
        <v>40.202691299999998</v>
      </c>
      <c r="CV74" s="173">
        <f t="shared" si="171"/>
        <v>1375.2973214285712</v>
      </c>
      <c r="CW74" s="287">
        <f t="shared" si="47"/>
        <v>17.731034912999998</v>
      </c>
      <c r="CX74" s="287">
        <v>0</v>
      </c>
      <c r="CY74" s="468">
        <f t="shared" si="48"/>
        <v>31961.776000000002</v>
      </c>
      <c r="CZ74" s="148">
        <f t="shared" si="49"/>
        <v>3.5995899508480966</v>
      </c>
      <c r="DA74" s="287">
        <f t="shared" si="50"/>
        <v>0.99163758144083547</v>
      </c>
      <c r="DB74" s="287">
        <f t="shared" si="51"/>
        <v>3.5694886730377422</v>
      </c>
      <c r="DC74" s="172">
        <f t="shared" si="52"/>
        <v>54.153149999999997</v>
      </c>
      <c r="DD74" s="172">
        <f t="shared" si="53"/>
        <v>0.41217120000000002</v>
      </c>
      <c r="DE74" s="287">
        <f t="shared" si="54"/>
        <v>42.910348799999994</v>
      </c>
      <c r="DF74" s="173">
        <f t="shared" si="172"/>
        <v>1467.9238095238095</v>
      </c>
      <c r="DG74" s="287">
        <f t="shared" si="55"/>
        <v>15.158760288</v>
      </c>
      <c r="DH74" s="287">
        <v>0</v>
      </c>
      <c r="DI74" s="468">
        <f t="shared" si="173"/>
        <v>39461.775999999998</v>
      </c>
      <c r="DJ74" s="148">
        <f t="shared" si="56"/>
        <v>3.0773906581162911</v>
      </c>
      <c r="DK74" s="287">
        <f t="shared" si="174"/>
        <v>1.3815968167442727</v>
      </c>
      <c r="DL74" s="287">
        <f t="shared" si="57"/>
        <v>4.2517131371320298</v>
      </c>
      <c r="DM74" s="172">
        <f t="shared" si="58"/>
        <v>54.153149999999997</v>
      </c>
      <c r="DN74" s="172">
        <f t="shared" si="59"/>
        <v>0.41217120000000002</v>
      </c>
      <c r="DO74" s="287">
        <f t="shared" si="60"/>
        <v>40.202691299999998</v>
      </c>
      <c r="DP74" s="173">
        <f t="shared" si="175"/>
        <v>1375.2973214285712</v>
      </c>
      <c r="DQ74" s="287">
        <f t="shared" si="61"/>
        <v>17.731034912999998</v>
      </c>
      <c r="DR74" s="287">
        <v>0</v>
      </c>
      <c r="DS74" s="436">
        <f t="shared" si="62"/>
        <v>26461.776000000002</v>
      </c>
      <c r="DT74" s="289">
        <f t="shared" si="63"/>
        <v>6.371147913795852</v>
      </c>
      <c r="DU74" s="287">
        <f t="shared" si="64"/>
        <v>0.89928733857467413</v>
      </c>
      <c r="DV74" s="287">
        <f t="shared" si="65"/>
        <v>5.729492651063059</v>
      </c>
      <c r="DW74" s="172">
        <f t="shared" si="66"/>
        <v>54.153149999999997</v>
      </c>
      <c r="DX74" s="172">
        <f t="shared" si="67"/>
        <v>0.41217120000000002</v>
      </c>
      <c r="DY74" s="287">
        <f t="shared" si="68"/>
        <v>48.325663799999994</v>
      </c>
      <c r="DZ74" s="287">
        <f t="shared" si="176"/>
        <v>28</v>
      </c>
      <c r="EA74" s="287">
        <f t="shared" si="177"/>
        <v>40</v>
      </c>
      <c r="EB74" s="173">
        <f t="shared" si="178"/>
        <v>1653.1767857142856</v>
      </c>
      <c r="EC74" s="287">
        <f t="shared" si="69"/>
        <v>8.564441124</v>
      </c>
      <c r="ED74" s="287">
        <v>0</v>
      </c>
      <c r="EE74" s="436">
        <f t="shared" si="187"/>
        <v>50847.040000000001</v>
      </c>
      <c r="EF74" s="290">
        <f t="shared" si="70"/>
        <v>1.2362765440912939</v>
      </c>
      <c r="EG74" s="287">
        <f t="shared" si="71"/>
        <v>0.48534473163962111</v>
      </c>
      <c r="EH74" s="287">
        <f t="shared" si="72"/>
        <v>0.60002030752434732</v>
      </c>
      <c r="EI74" s="475">
        <f t="shared" si="73"/>
        <v>13.538287499999999</v>
      </c>
      <c r="EJ74" s="475">
        <f t="shared" si="74"/>
        <v>7.3079999999999998</v>
      </c>
      <c r="EK74" s="475">
        <f t="shared" si="75"/>
        <v>29.231999999999999</v>
      </c>
      <c r="EL74" s="475">
        <f t="shared" si="76"/>
        <v>6.1352876712328772</v>
      </c>
      <c r="EM74" s="475">
        <f t="shared" si="205"/>
        <v>3.5219622749999999</v>
      </c>
      <c r="EN74" s="475">
        <f t="shared" si="206"/>
        <v>40.614862500000001</v>
      </c>
      <c r="EO74" s="436">
        <f t="shared" si="79"/>
        <v>20920.626027397262</v>
      </c>
      <c r="EP74" s="291">
        <f t="shared" si="80"/>
        <v>1.2362765440912939</v>
      </c>
      <c r="EQ74" s="287">
        <f t="shared" si="207"/>
        <v>0.96041289499670801</v>
      </c>
      <c r="ER74" s="287">
        <f t="shared" si="82"/>
        <v>1.187335934727245</v>
      </c>
      <c r="ES74" s="475">
        <f t="shared" si="83"/>
        <v>54.153149999999997</v>
      </c>
      <c r="ET74" s="475">
        <f t="shared" si="84"/>
        <v>7.3079999999999998</v>
      </c>
      <c r="EU74" s="475">
        <f t="shared" si="85"/>
        <v>29.231999999999999</v>
      </c>
      <c r="EV74" s="475">
        <f t="shared" si="86"/>
        <v>6.1352876712328772</v>
      </c>
      <c r="EW74" s="475">
        <f t="shared" si="208"/>
        <v>3.5219622749999999</v>
      </c>
      <c r="EX74" s="475">
        <f t="shared" si="209"/>
        <v>40.614862500000001</v>
      </c>
      <c r="EY74" s="574">
        <f t="shared" si="179"/>
        <v>10572.24</v>
      </c>
      <c r="EZ74" s="588"/>
      <c r="FA74" s="588"/>
      <c r="FB74" s="588"/>
      <c r="FC74" s="588"/>
      <c r="FD74" s="588"/>
      <c r="FE74" s="588"/>
      <c r="FF74" s="588"/>
      <c r="FG74" s="588"/>
      <c r="FH74" s="588"/>
      <c r="FI74" s="576"/>
      <c r="FJ74" s="292">
        <f t="shared" si="98"/>
        <v>1.0986499353506545</v>
      </c>
      <c r="FK74" s="287">
        <f t="shared" si="210"/>
        <v>0.18109610724471414</v>
      </c>
      <c r="FL74" s="287">
        <f t="shared" si="100"/>
        <v>0.19896122651666037</v>
      </c>
      <c r="FM74" s="487">
        <f t="shared" si="211"/>
        <v>4.8737834999999992</v>
      </c>
      <c r="FN74" s="487">
        <f t="shared" si="102"/>
        <v>7</v>
      </c>
      <c r="FO74" s="487">
        <f t="shared" si="103"/>
        <v>29.231999999999999</v>
      </c>
      <c r="FP74" s="487">
        <f t="shared" si="104"/>
        <v>13.443287671232877</v>
      </c>
      <c r="FQ74" s="487">
        <f t="shared" si="181"/>
        <v>1000</v>
      </c>
      <c r="FR74" s="487">
        <f t="shared" si="212"/>
        <v>0.23486606999999998</v>
      </c>
      <c r="FS74" s="487">
        <f t="shared" si="213"/>
        <v>49.430927777777782</v>
      </c>
      <c r="FT74" s="488">
        <f t="shared" si="214"/>
        <v>10</v>
      </c>
      <c r="FU74" s="436">
        <f t="shared" si="108"/>
        <v>25537.52602739726</v>
      </c>
      <c r="FV74" s="292">
        <f t="shared" si="109"/>
        <v>1.7985731515468251</v>
      </c>
      <c r="FW74" s="287">
        <f t="shared" si="215"/>
        <v>0.76850579078830483</v>
      </c>
      <c r="FX74" s="287">
        <f t="shared" si="111"/>
        <v>1.3822138821201064</v>
      </c>
      <c r="FY74" s="487">
        <f t="shared" si="216"/>
        <v>24.09815175</v>
      </c>
      <c r="FZ74" s="487">
        <f t="shared" si="113"/>
        <v>15</v>
      </c>
      <c r="GA74" s="487">
        <f t="shared" si="114"/>
        <v>29.231999999999999</v>
      </c>
      <c r="GB74" s="487">
        <f t="shared" si="115"/>
        <v>13.443287671232877</v>
      </c>
      <c r="GC74" s="487">
        <f t="shared" si="116"/>
        <v>500</v>
      </c>
      <c r="GD74" s="487">
        <f t="shared" si="217"/>
        <v>0.28311791339999903</v>
      </c>
      <c r="GE74" s="487">
        <f t="shared" si="218"/>
        <v>30.054998249999997</v>
      </c>
      <c r="GF74" s="488">
        <f t="shared" si="219"/>
        <v>16</v>
      </c>
      <c r="GG74" s="495">
        <f t="shared" si="220"/>
        <v>5</v>
      </c>
      <c r="GH74" s="495">
        <f t="shared" si="121"/>
        <v>21</v>
      </c>
      <c r="GI74" s="436">
        <f t="shared" si="122"/>
        <v>31167.52602739726</v>
      </c>
      <c r="GJ74" s="187">
        <f t="shared" si="221"/>
        <v>1.0050613016185781</v>
      </c>
      <c r="GK74" s="287">
        <f t="shared" si="182"/>
        <v>1.6712276701477962</v>
      </c>
      <c r="GL74" s="287">
        <f t="shared" si="124"/>
        <v>1.6796862574597278</v>
      </c>
      <c r="GM74" s="287">
        <f t="shared" si="125"/>
        <v>54.153149999999997</v>
      </c>
      <c r="GN74" s="287">
        <f t="shared" si="126"/>
        <v>29.231999999999999</v>
      </c>
      <c r="GO74" s="287">
        <f t="shared" si="127"/>
        <v>13.443287671232877</v>
      </c>
      <c r="GP74" s="287">
        <f t="shared" si="222"/>
        <v>54.153149999999997</v>
      </c>
      <c r="GQ74" s="287">
        <f t="shared" si="223"/>
        <v>0.1373904</v>
      </c>
      <c r="GR74" s="436">
        <f t="shared" si="129"/>
        <v>32321.006027397259</v>
      </c>
      <c r="GS74" s="187">
        <f t="shared" si="130"/>
        <v>1.0050613016185781</v>
      </c>
      <c r="GT74" s="287">
        <f t="shared" si="184"/>
        <v>0.83956942991555272</v>
      </c>
      <c r="GU74" s="287">
        <f t="shared" si="131"/>
        <v>0.84381874403009305</v>
      </c>
      <c r="GV74" s="287">
        <f t="shared" si="132"/>
        <v>54.153149999999997</v>
      </c>
      <c r="GW74" s="287">
        <f t="shared" si="133"/>
        <v>29.231999999999999</v>
      </c>
      <c r="GX74" s="287">
        <f t="shared" si="134"/>
        <v>13.443287671232877</v>
      </c>
      <c r="GY74" s="287">
        <f t="shared" si="224"/>
        <v>54.153149999999997</v>
      </c>
      <c r="GZ74" s="287">
        <f t="shared" si="225"/>
        <v>0.1373904</v>
      </c>
      <c r="HA74" s="436">
        <f t="shared" si="137"/>
        <v>64337.45402739726</v>
      </c>
      <c r="HB74" s="187">
        <f t="shared" si="138"/>
        <v>1.0050613016185781</v>
      </c>
      <c r="HC74" s="287">
        <f t="shared" si="185"/>
        <v>0.22121199289199459</v>
      </c>
      <c r="HD74" s="287">
        <f t="shared" si="139"/>
        <v>0.22233161350966774</v>
      </c>
      <c r="HE74" s="287">
        <f t="shared" si="140"/>
        <v>54.153149999999997</v>
      </c>
      <c r="HF74" s="287">
        <f t="shared" si="141"/>
        <v>29.231999999999999</v>
      </c>
      <c r="HG74" s="287">
        <f t="shared" si="142"/>
        <v>13.443287671232877</v>
      </c>
      <c r="HH74" s="287">
        <f t="shared" si="226"/>
        <v>54.153149999999997</v>
      </c>
      <c r="HI74" s="287">
        <f t="shared" si="200"/>
        <v>0.1373904</v>
      </c>
      <c r="HJ74" s="436">
        <f t="shared" si="145"/>
        <v>244180.97271232877</v>
      </c>
      <c r="HK74" s="187">
        <f t="shared" si="227"/>
        <v>1.0050613016185781</v>
      </c>
      <c r="HL74" s="287">
        <f t="shared" si="186"/>
        <v>1.5500745999678598</v>
      </c>
      <c r="HM74" s="287">
        <f t="shared" si="147"/>
        <v>1.5579199950495939</v>
      </c>
      <c r="HN74" s="287">
        <f t="shared" si="148"/>
        <v>54.153149999999997</v>
      </c>
      <c r="HO74" s="287">
        <f t="shared" si="149"/>
        <v>29.231999999999999</v>
      </c>
      <c r="HP74" s="287">
        <f t="shared" si="150"/>
        <v>13.443287671232877</v>
      </c>
      <c r="HQ74" s="287">
        <f t="shared" si="228"/>
        <v>54.153149999999997</v>
      </c>
      <c r="HR74" s="287">
        <f t="shared" si="201"/>
        <v>0.1373904</v>
      </c>
      <c r="HS74" s="468">
        <f t="shared" si="153"/>
        <v>34847.199999999997</v>
      </c>
    </row>
    <row r="75" spans="1:227" s="72" customFormat="1" hidden="1" outlineLevel="1" x14ac:dyDescent="0.3">
      <c r="B75" s="40" t="s">
        <v>234</v>
      </c>
      <c r="C75" s="40" t="s">
        <v>235</v>
      </c>
      <c r="D75" s="117">
        <v>500</v>
      </c>
      <c r="E75" s="132">
        <v>20.468476364200736</v>
      </c>
      <c r="F75" s="125">
        <f t="shared" si="0"/>
        <v>89.976010684299069</v>
      </c>
      <c r="G75" s="125">
        <f t="shared" si="1"/>
        <v>0</v>
      </c>
      <c r="H75" s="168">
        <f t="shared" si="243"/>
        <v>36.75</v>
      </c>
      <c r="I75" s="528">
        <f t="shared" ref="I75:I86" si="244">$J$8*$P$10*$D75/1000</f>
        <v>36.75</v>
      </c>
      <c r="J75" s="373">
        <f t="shared" si="155"/>
        <v>0</v>
      </c>
      <c r="K75" s="114">
        <v>2.4E-2</v>
      </c>
      <c r="L75" s="168">
        <f t="shared" si="156"/>
        <v>2448.3268213414713</v>
      </c>
      <c r="M75" s="373">
        <f t="shared" si="157"/>
        <v>0</v>
      </c>
      <c r="N75" s="373">
        <f t="shared" si="158"/>
        <v>58.759843712195313</v>
      </c>
      <c r="O75" s="121">
        <v>36.557277205970159</v>
      </c>
      <c r="P75" s="116">
        <v>0</v>
      </c>
      <c r="Q75" s="395">
        <f t="shared" si="3"/>
        <v>1</v>
      </c>
      <c r="S75" s="189">
        <f t="shared" si="4"/>
        <v>1</v>
      </c>
      <c r="T75" s="168">
        <f t="shared" si="5"/>
        <v>0</v>
      </c>
      <c r="U75" s="382">
        <f t="shared" si="6"/>
        <v>89.976010684299069</v>
      </c>
      <c r="V75" s="427">
        <f t="shared" si="159"/>
        <v>4337.5</v>
      </c>
      <c r="W75" s="132"/>
      <c r="X75" s="255"/>
      <c r="Y75" s="255"/>
      <c r="Z75" s="255"/>
      <c r="AA75" s="111"/>
      <c r="AB75" s="111"/>
      <c r="AC75" s="111"/>
      <c r="AD75" s="111"/>
      <c r="AE75" s="111"/>
      <c r="AF75" s="111"/>
      <c r="AG75" s="111"/>
      <c r="AH75" s="460"/>
      <c r="AI75" s="188">
        <f t="shared" si="7"/>
        <v>3.0534351145038165</v>
      </c>
      <c r="AJ75" s="256">
        <f t="shared" si="160"/>
        <v>0.85129334977318993</v>
      </c>
      <c r="AK75" s="256">
        <f t="shared" si="8"/>
        <v>2.5993690069410378</v>
      </c>
      <c r="AL75" s="170">
        <f t="shared" si="9"/>
        <v>89.976010684299069</v>
      </c>
      <c r="AM75" s="170">
        <f t="shared" si="10"/>
        <v>0</v>
      </c>
      <c r="AN75" s="170">
        <f t="shared" si="11"/>
        <v>67.482008013224302</v>
      </c>
      <c r="AO75" s="170">
        <f t="shared" si="161"/>
        <v>35</v>
      </c>
      <c r="AP75" s="170">
        <f t="shared" si="162"/>
        <v>50</v>
      </c>
      <c r="AQ75" s="170">
        <f t="shared" si="12"/>
        <v>0</v>
      </c>
      <c r="AR75" s="256">
        <f t="shared" si="197"/>
        <v>29.467143499107948</v>
      </c>
      <c r="AS75" s="256">
        <f t="shared" si="14"/>
        <v>0</v>
      </c>
      <c r="AT75" s="428">
        <f t="shared" si="203"/>
        <v>71078.75</v>
      </c>
      <c r="AU75" s="112"/>
      <c r="AV75" s="256"/>
      <c r="AW75" s="256"/>
      <c r="AX75" s="120"/>
      <c r="AY75" s="120"/>
      <c r="AZ75" s="120"/>
      <c r="BA75" s="120"/>
      <c r="BB75" s="256"/>
      <c r="BC75" s="256"/>
      <c r="BD75" s="256"/>
      <c r="BE75" s="257"/>
      <c r="BF75" s="149">
        <f t="shared" si="16"/>
        <v>1</v>
      </c>
      <c r="BG75" s="256">
        <f t="shared" si="17"/>
        <v>0</v>
      </c>
      <c r="BH75" s="256">
        <f t="shared" si="18"/>
        <v>0</v>
      </c>
      <c r="BI75" s="120">
        <f t="shared" si="19"/>
        <v>0</v>
      </c>
      <c r="BJ75" s="120">
        <f t="shared" si="20"/>
        <v>0</v>
      </c>
      <c r="BK75" s="256">
        <v>0</v>
      </c>
      <c r="BL75" s="170">
        <f t="shared" si="21"/>
        <v>0</v>
      </c>
      <c r="BM75" s="170">
        <f t="shared" si="163"/>
        <v>36.75</v>
      </c>
      <c r="BN75" s="170">
        <f t="shared" si="22"/>
        <v>0</v>
      </c>
      <c r="BO75" s="170">
        <f t="shared" si="198"/>
        <v>0</v>
      </c>
      <c r="BP75" s="170">
        <f t="shared" si="204"/>
        <v>89.976010684299069</v>
      </c>
      <c r="BQ75" s="390">
        <f t="shared" si="25"/>
        <v>0</v>
      </c>
      <c r="BR75" s="428">
        <f t="shared" si="164"/>
        <v>4337.5</v>
      </c>
      <c r="BS75" s="146">
        <f t="shared" si="26"/>
        <v>3.5714285714285712</v>
      </c>
      <c r="BT75" s="256">
        <f t="shared" si="27"/>
        <v>1.3465123243443944</v>
      </c>
      <c r="BU75" s="256">
        <f t="shared" si="28"/>
        <v>4.8089725869442654</v>
      </c>
      <c r="BV75" s="170">
        <f t="shared" si="29"/>
        <v>89.976010684299069</v>
      </c>
      <c r="BW75" s="170">
        <f t="shared" si="30"/>
        <v>0</v>
      </c>
      <c r="BX75" s="170">
        <f t="shared" si="31"/>
        <v>71.980808547439253</v>
      </c>
      <c r="BY75" s="170">
        <f t="shared" si="165"/>
        <v>1958.6614570731767</v>
      </c>
      <c r="BZ75" s="256">
        <f t="shared" si="32"/>
        <v>25.193282991603741</v>
      </c>
      <c r="CA75" s="256">
        <v>0</v>
      </c>
      <c r="CB75" s="466">
        <f t="shared" si="33"/>
        <v>48111.5</v>
      </c>
      <c r="CC75" s="149">
        <f t="shared" si="34"/>
        <v>1</v>
      </c>
      <c r="CD75" s="256">
        <f t="shared" si="35"/>
        <v>0</v>
      </c>
      <c r="CE75" s="256">
        <f t="shared" si="166"/>
        <v>0</v>
      </c>
      <c r="CF75" s="120">
        <f t="shared" si="36"/>
        <v>0</v>
      </c>
      <c r="CG75" s="120">
        <f t="shared" si="37"/>
        <v>0</v>
      </c>
      <c r="CH75" s="256">
        <v>0</v>
      </c>
      <c r="CI75" s="170">
        <f t="shared" si="167"/>
        <v>0</v>
      </c>
      <c r="CJ75" s="170">
        <f t="shared" si="168"/>
        <v>36.75</v>
      </c>
      <c r="CK75" s="170">
        <f t="shared" si="38"/>
        <v>0</v>
      </c>
      <c r="CL75" s="256">
        <f t="shared" si="199"/>
        <v>0</v>
      </c>
      <c r="CM75" s="256">
        <f t="shared" si="40"/>
        <v>89.976010684299069</v>
      </c>
      <c r="CN75" s="390">
        <f t="shared" si="169"/>
        <v>0</v>
      </c>
      <c r="CO75" s="428">
        <f t="shared" si="170"/>
        <v>4337.5</v>
      </c>
      <c r="CP75" s="146">
        <f t="shared" si="41"/>
        <v>3.0534351145038165</v>
      </c>
      <c r="CQ75" s="256">
        <f t="shared" si="42"/>
        <v>1.5876800227015762</v>
      </c>
      <c r="CR75" s="256">
        <f t="shared" si="43"/>
        <v>4.8478779319132093</v>
      </c>
      <c r="CS75" s="120">
        <f t="shared" si="44"/>
        <v>89.976010684299069</v>
      </c>
      <c r="CT75" s="120">
        <f t="shared" si="45"/>
        <v>0</v>
      </c>
      <c r="CU75" s="256">
        <f t="shared" si="46"/>
        <v>67.482008013224302</v>
      </c>
      <c r="CV75" s="170">
        <f t="shared" si="171"/>
        <v>1836.2451160061034</v>
      </c>
      <c r="CW75" s="256">
        <f t="shared" si="47"/>
        <v>29.467143499107948</v>
      </c>
      <c r="CX75" s="256">
        <v>0</v>
      </c>
      <c r="CY75" s="466">
        <f t="shared" si="48"/>
        <v>38111.5</v>
      </c>
      <c r="CZ75" s="146">
        <f t="shared" si="49"/>
        <v>3.5714285714285712</v>
      </c>
      <c r="DA75" s="256">
        <f t="shared" si="50"/>
        <v>1.4203156592678454</v>
      </c>
      <c r="DB75" s="256">
        <f t="shared" si="51"/>
        <v>5.07255592595659</v>
      </c>
      <c r="DC75" s="120">
        <f t="shared" si="52"/>
        <v>89.976010684299069</v>
      </c>
      <c r="DD75" s="120">
        <f t="shared" si="53"/>
        <v>0</v>
      </c>
      <c r="DE75" s="256">
        <f t="shared" si="54"/>
        <v>71.980808547439253</v>
      </c>
      <c r="DF75" s="170">
        <f t="shared" si="172"/>
        <v>1958.6614570731767</v>
      </c>
      <c r="DG75" s="256">
        <f t="shared" si="55"/>
        <v>25.193282991603741</v>
      </c>
      <c r="DH75" s="256">
        <v>0</v>
      </c>
      <c r="DI75" s="466">
        <f t="shared" si="173"/>
        <v>45611.5</v>
      </c>
      <c r="DJ75" s="146">
        <f t="shared" si="56"/>
        <v>3.0534351145038165</v>
      </c>
      <c r="DK75" s="256">
        <f t="shared" si="174"/>
        <v>1.8554456920163478</v>
      </c>
      <c r="DL75" s="256">
        <f t="shared" si="57"/>
        <v>5.6654830290575502</v>
      </c>
      <c r="DM75" s="120">
        <f t="shared" si="58"/>
        <v>89.976010684299069</v>
      </c>
      <c r="DN75" s="120">
        <f t="shared" si="59"/>
        <v>0</v>
      </c>
      <c r="DO75" s="256">
        <f t="shared" si="60"/>
        <v>67.482008013224302</v>
      </c>
      <c r="DP75" s="170">
        <f t="shared" si="175"/>
        <v>1836.2451160061034</v>
      </c>
      <c r="DQ75" s="256">
        <f t="shared" si="61"/>
        <v>29.467143499107948</v>
      </c>
      <c r="DR75" s="256">
        <v>0</v>
      </c>
      <c r="DS75" s="427">
        <f t="shared" si="62"/>
        <v>32611.5</v>
      </c>
      <c r="DT75" s="176">
        <f t="shared" si="63"/>
        <v>6.3291139240506329</v>
      </c>
      <c r="DU75" s="256">
        <f t="shared" si="64"/>
        <v>1.1297315985114798</v>
      </c>
      <c r="DV75" s="256">
        <f t="shared" si="65"/>
        <v>7.1501999905789857</v>
      </c>
      <c r="DW75" s="120">
        <f t="shared" si="66"/>
        <v>89.976010684299069</v>
      </c>
      <c r="DX75" s="120">
        <f t="shared" si="67"/>
        <v>0</v>
      </c>
      <c r="DY75" s="256">
        <f t="shared" si="68"/>
        <v>80.978409615869168</v>
      </c>
      <c r="DZ75" s="256">
        <f t="shared" si="176"/>
        <v>46</v>
      </c>
      <c r="EA75" s="256">
        <f t="shared" si="177"/>
        <v>66</v>
      </c>
      <c r="EB75" s="170">
        <f t="shared" si="178"/>
        <v>2203.4941392073242</v>
      </c>
      <c r="EC75" s="256">
        <f t="shared" si="69"/>
        <v>14.216209688119253</v>
      </c>
      <c r="ED75" s="256">
        <v>0</v>
      </c>
      <c r="EE75" s="427">
        <f t="shared" si="187"/>
        <v>67060</v>
      </c>
      <c r="EF75" s="275">
        <f t="shared" si="70"/>
        <v>1.2307692307692306</v>
      </c>
      <c r="EG75" s="256">
        <f t="shared" si="71"/>
        <v>0.81277918746449818</v>
      </c>
      <c r="EH75" s="256">
        <f t="shared" si="72"/>
        <v>1.0003436153409206</v>
      </c>
      <c r="EI75" s="473">
        <f t="shared" si="73"/>
        <v>22.494002671074767</v>
      </c>
      <c r="EJ75" s="473">
        <f t="shared" si="74"/>
        <v>9.1875</v>
      </c>
      <c r="EK75" s="473">
        <f t="shared" si="75"/>
        <v>36.75</v>
      </c>
      <c r="EL75" s="473">
        <f t="shared" si="76"/>
        <v>0</v>
      </c>
      <c r="EM75" s="473">
        <f t="shared" si="205"/>
        <v>5.6235006677686918</v>
      </c>
      <c r="EN75" s="473">
        <f t="shared" si="206"/>
        <v>67.482008013224302</v>
      </c>
      <c r="EO75" s="427">
        <f t="shared" si="79"/>
        <v>20756.5625</v>
      </c>
      <c r="EP75" s="261">
        <f t="shared" si="80"/>
        <v>1.2307692307692306</v>
      </c>
      <c r="EQ75" s="256">
        <f t="shared" si="207"/>
        <v>1.2692938589903939</v>
      </c>
      <c r="ER75" s="256">
        <f t="shared" si="82"/>
        <v>1.5622078264497155</v>
      </c>
      <c r="ES75" s="473">
        <f t="shared" si="83"/>
        <v>89.976010684299069</v>
      </c>
      <c r="ET75" s="473">
        <f t="shared" si="84"/>
        <v>9.1875</v>
      </c>
      <c r="EU75" s="473">
        <f t="shared" si="85"/>
        <v>36.75</v>
      </c>
      <c r="EV75" s="473">
        <f t="shared" si="86"/>
        <v>0</v>
      </c>
      <c r="EW75" s="473">
        <f t="shared" si="208"/>
        <v>5.6235006677686918</v>
      </c>
      <c r="EX75" s="473">
        <f t="shared" si="209"/>
        <v>67.482008013224302</v>
      </c>
      <c r="EY75" s="572">
        <f t="shared" si="179"/>
        <v>13291.25</v>
      </c>
      <c r="EZ75" s="589"/>
      <c r="FA75" s="589"/>
      <c r="FB75" s="589"/>
      <c r="FC75" s="589"/>
      <c r="FD75" s="589"/>
      <c r="FE75" s="589"/>
      <c r="FF75" s="589"/>
      <c r="FG75" s="589"/>
      <c r="FH75" s="589"/>
      <c r="FI75" s="577"/>
      <c r="FJ75" s="276">
        <f t="shared" si="98"/>
        <v>1.0264427695986318</v>
      </c>
      <c r="FK75" s="256">
        <f t="shared" si="210"/>
        <v>0.11579481083964763</v>
      </c>
      <c r="FL75" s="256">
        <f t="shared" si="100"/>
        <v>0.11885674634339757</v>
      </c>
      <c r="FM75" s="483">
        <f t="shared" si="211"/>
        <v>2.1594242564231778</v>
      </c>
      <c r="FN75" s="483">
        <f t="shared" si="102"/>
        <v>4</v>
      </c>
      <c r="FO75" s="483">
        <f t="shared" si="103"/>
        <v>36.75</v>
      </c>
      <c r="FP75" s="483">
        <f t="shared" si="104"/>
        <v>0</v>
      </c>
      <c r="FQ75" s="483">
        <f t="shared" si="181"/>
        <v>500</v>
      </c>
      <c r="FR75" s="483">
        <f t="shared" si="212"/>
        <v>4.3188485128463558E-2</v>
      </c>
      <c r="FS75" s="483">
        <f t="shared" si="213"/>
        <v>87.614899573187955</v>
      </c>
      <c r="FT75" s="484">
        <f t="shared" si="214"/>
        <v>5</v>
      </c>
      <c r="FU75" s="427">
        <f t="shared" si="108"/>
        <v>20017.5</v>
      </c>
      <c r="FV75" s="276">
        <f t="shared" si="109"/>
        <v>1.6290829686648316</v>
      </c>
      <c r="FW75" s="256">
        <f t="shared" si="215"/>
        <v>1.0806964541799586</v>
      </c>
      <c r="FX75" s="256">
        <f t="shared" si="111"/>
        <v>1.7605441878010442</v>
      </c>
      <c r="FY75" s="483">
        <f t="shared" si="216"/>
        <v>37.070116401931216</v>
      </c>
      <c r="FZ75" s="483">
        <f t="shared" si="113"/>
        <v>20</v>
      </c>
      <c r="GA75" s="483">
        <f t="shared" si="114"/>
        <v>36.75</v>
      </c>
      <c r="GB75" s="483">
        <f t="shared" si="115"/>
        <v>0</v>
      </c>
      <c r="GC75" s="483">
        <f t="shared" si="116"/>
        <v>200</v>
      </c>
      <c r="GD75" s="483">
        <f t="shared" si="217"/>
        <v>2.3251850518184582</v>
      </c>
      <c r="GE75" s="483">
        <f t="shared" si="218"/>
        <v>52.905894282367854</v>
      </c>
      <c r="GF75" s="484">
        <f t="shared" si="219"/>
        <v>26</v>
      </c>
      <c r="GG75" s="493">
        <f t="shared" si="220"/>
        <v>2</v>
      </c>
      <c r="GH75" s="493">
        <f t="shared" si="121"/>
        <v>28</v>
      </c>
      <c r="GI75" s="427">
        <f t="shared" si="122"/>
        <v>32150.5</v>
      </c>
      <c r="GJ75" s="188">
        <f t="shared" si="221"/>
        <v>1</v>
      </c>
      <c r="GK75" s="256">
        <f t="shared" si="182"/>
        <v>2.5447503552089112</v>
      </c>
      <c r="GL75" s="256">
        <f t="shared" si="124"/>
        <v>2.5447503552089112</v>
      </c>
      <c r="GM75" s="256">
        <f t="shared" si="125"/>
        <v>89.976010684299069</v>
      </c>
      <c r="GN75" s="256">
        <f t="shared" si="126"/>
        <v>36.75</v>
      </c>
      <c r="GO75" s="256">
        <f t="shared" si="127"/>
        <v>0</v>
      </c>
      <c r="GP75" s="256">
        <f t="shared" si="222"/>
        <v>89.976010684299069</v>
      </c>
      <c r="GQ75" s="256">
        <f t="shared" si="223"/>
        <v>0</v>
      </c>
      <c r="GR75" s="427">
        <f t="shared" si="129"/>
        <v>35357.5</v>
      </c>
      <c r="GS75" s="188">
        <f t="shared" si="130"/>
        <v>1</v>
      </c>
      <c r="GT75" s="256">
        <f t="shared" si="184"/>
        <v>1.395582744203671</v>
      </c>
      <c r="GU75" s="256">
        <f t="shared" si="131"/>
        <v>1.395582744203671</v>
      </c>
      <c r="GV75" s="256">
        <f t="shared" si="132"/>
        <v>89.976010684299069</v>
      </c>
      <c r="GW75" s="256">
        <f t="shared" si="133"/>
        <v>36.75</v>
      </c>
      <c r="GX75" s="256">
        <f t="shared" si="134"/>
        <v>0</v>
      </c>
      <c r="GY75" s="256">
        <f t="shared" si="224"/>
        <v>89.976010684299069</v>
      </c>
      <c r="GZ75" s="256">
        <f t="shared" si="225"/>
        <v>0</v>
      </c>
      <c r="HA75" s="427">
        <f t="shared" si="137"/>
        <v>64472</v>
      </c>
      <c r="HB75" s="188">
        <f t="shared" si="138"/>
        <v>1</v>
      </c>
      <c r="HC75" s="256">
        <f t="shared" si="185"/>
        <v>0.80182517942769238</v>
      </c>
      <c r="HD75" s="256">
        <f t="shared" si="139"/>
        <v>0.80182517942769238</v>
      </c>
      <c r="HE75" s="256">
        <f t="shared" si="140"/>
        <v>89.976010684299069</v>
      </c>
      <c r="HF75" s="256">
        <f t="shared" si="141"/>
        <v>36.75</v>
      </c>
      <c r="HG75" s="256">
        <f t="shared" si="142"/>
        <v>0</v>
      </c>
      <c r="HH75" s="256">
        <f t="shared" si="226"/>
        <v>89.976010684299069</v>
      </c>
      <c r="HI75" s="256">
        <f t="shared" si="200"/>
        <v>0</v>
      </c>
      <c r="HJ75" s="427">
        <f t="shared" si="145"/>
        <v>112214</v>
      </c>
      <c r="HK75" s="188">
        <f t="shared" si="227"/>
        <v>1</v>
      </c>
      <c r="HL75" s="256">
        <f t="shared" si="186"/>
        <v>2.1818978038023418</v>
      </c>
      <c r="HM75" s="256">
        <f t="shared" si="147"/>
        <v>2.1818978038023418</v>
      </c>
      <c r="HN75" s="256">
        <f t="shared" si="148"/>
        <v>89.976010684299069</v>
      </c>
      <c r="HO75" s="256">
        <f t="shared" si="149"/>
        <v>36.75</v>
      </c>
      <c r="HP75" s="256">
        <f t="shared" si="150"/>
        <v>0</v>
      </c>
      <c r="HQ75" s="256">
        <f t="shared" si="228"/>
        <v>89.976010684299069</v>
      </c>
      <c r="HR75" s="256">
        <f t="shared" si="201"/>
        <v>0</v>
      </c>
      <c r="HS75" s="466">
        <f t="shared" si="153"/>
        <v>41237.5</v>
      </c>
    </row>
    <row r="76" spans="1:227" s="72" customFormat="1" hidden="1" outlineLevel="1" x14ac:dyDescent="0.3">
      <c r="B76" s="40" t="s">
        <v>234</v>
      </c>
      <c r="C76" s="40" t="s">
        <v>235</v>
      </c>
      <c r="D76" s="117">
        <v>1000</v>
      </c>
      <c r="E76" s="132">
        <v>17.064465258602503</v>
      </c>
      <c r="F76" s="125">
        <f t="shared" si="0"/>
        <v>150.02509039854701</v>
      </c>
      <c r="G76" s="125">
        <f t="shared" si="1"/>
        <v>0</v>
      </c>
      <c r="H76" s="168">
        <f t="shared" si="188"/>
        <v>73.5</v>
      </c>
      <c r="I76" s="528">
        <f t="shared" si="244"/>
        <v>73.5</v>
      </c>
      <c r="J76" s="373">
        <f t="shared" si="155"/>
        <v>0</v>
      </c>
      <c r="K76" s="114">
        <v>2.4E-2</v>
      </c>
      <c r="L76" s="168">
        <f t="shared" si="156"/>
        <v>2041.1576924972383</v>
      </c>
      <c r="M76" s="373">
        <f t="shared" si="157"/>
        <v>0</v>
      </c>
      <c r="N76" s="373">
        <f t="shared" si="158"/>
        <v>48.98778461993372</v>
      </c>
      <c r="O76" s="121">
        <v>30.195022386170731</v>
      </c>
      <c r="P76" s="116">
        <v>0</v>
      </c>
      <c r="Q76" s="395">
        <f t="shared" si="3"/>
        <v>1</v>
      </c>
      <c r="S76" s="189">
        <f t="shared" si="4"/>
        <v>1</v>
      </c>
      <c r="T76" s="168">
        <f t="shared" si="5"/>
        <v>0</v>
      </c>
      <c r="U76" s="382">
        <f t="shared" si="6"/>
        <v>150.02509039854701</v>
      </c>
      <c r="V76" s="427">
        <f t="shared" si="159"/>
        <v>6175</v>
      </c>
      <c r="W76" s="132"/>
      <c r="X76" s="255"/>
      <c r="Y76" s="255"/>
      <c r="Z76" s="255"/>
      <c r="AA76" s="111"/>
      <c r="AB76" s="111"/>
      <c r="AC76" s="111"/>
      <c r="AD76" s="111"/>
      <c r="AE76" s="111"/>
      <c r="AF76" s="111"/>
      <c r="AG76" s="111"/>
      <c r="AH76" s="460"/>
      <c r="AI76" s="188">
        <f t="shared" si="7"/>
        <v>3.0534351145038165</v>
      </c>
      <c r="AJ76" s="256">
        <f t="shared" si="160"/>
        <v>0.79469013877102856</v>
      </c>
      <c r="AK76" s="256">
        <f t="shared" si="8"/>
        <v>2.4265347748733697</v>
      </c>
      <c r="AL76" s="170">
        <f t="shared" si="9"/>
        <v>150.02509039854701</v>
      </c>
      <c r="AM76" s="170">
        <f t="shared" si="10"/>
        <v>0</v>
      </c>
      <c r="AN76" s="170">
        <f t="shared" si="11"/>
        <v>112.51881779891025</v>
      </c>
      <c r="AO76" s="170">
        <f t="shared" si="161"/>
        <v>58</v>
      </c>
      <c r="AP76" s="170">
        <f t="shared" si="162"/>
        <v>83</v>
      </c>
      <c r="AQ76" s="170">
        <f t="shared" si="12"/>
        <v>0</v>
      </c>
      <c r="AR76" s="256">
        <f t="shared" si="197"/>
        <v>49.133217105524146</v>
      </c>
      <c r="AS76" s="256">
        <f t="shared" si="14"/>
        <v>0</v>
      </c>
      <c r="AT76" s="428">
        <f t="shared" si="203"/>
        <v>126957.5</v>
      </c>
      <c r="AU76" s="112"/>
      <c r="AV76" s="256"/>
      <c r="AW76" s="256"/>
      <c r="AX76" s="120"/>
      <c r="AY76" s="120"/>
      <c r="AZ76" s="120"/>
      <c r="BA76" s="120"/>
      <c r="BB76" s="256"/>
      <c r="BC76" s="256"/>
      <c r="BD76" s="256"/>
      <c r="BE76" s="257"/>
      <c r="BF76" s="149">
        <f t="shared" si="16"/>
        <v>1</v>
      </c>
      <c r="BG76" s="256">
        <f t="shared" si="17"/>
        <v>0</v>
      </c>
      <c r="BH76" s="256">
        <f t="shared" si="18"/>
        <v>0</v>
      </c>
      <c r="BI76" s="120">
        <f t="shared" si="19"/>
        <v>0</v>
      </c>
      <c r="BJ76" s="120">
        <f t="shared" si="20"/>
        <v>0</v>
      </c>
      <c r="BK76" s="256">
        <v>0</v>
      </c>
      <c r="BL76" s="170">
        <f t="shared" si="21"/>
        <v>0</v>
      </c>
      <c r="BM76" s="170">
        <f t="shared" si="163"/>
        <v>73.5</v>
      </c>
      <c r="BN76" s="170">
        <f t="shared" si="22"/>
        <v>0</v>
      </c>
      <c r="BO76" s="170">
        <f t="shared" si="198"/>
        <v>0</v>
      </c>
      <c r="BP76" s="170">
        <f t="shared" si="204"/>
        <v>150.02509039854701</v>
      </c>
      <c r="BQ76" s="390">
        <f t="shared" si="25"/>
        <v>0</v>
      </c>
      <c r="BR76" s="428">
        <f t="shared" si="164"/>
        <v>6175</v>
      </c>
      <c r="BS76" s="146">
        <f t="shared" si="26"/>
        <v>3.5714285714285707</v>
      </c>
      <c r="BT76" s="256">
        <f t="shared" si="27"/>
        <v>1.3817822660887242</v>
      </c>
      <c r="BU76" s="256">
        <f t="shared" si="28"/>
        <v>4.9349366646025858</v>
      </c>
      <c r="BV76" s="170">
        <f t="shared" si="29"/>
        <v>150.02509039854701</v>
      </c>
      <c r="BW76" s="170">
        <f t="shared" si="30"/>
        <v>0</v>
      </c>
      <c r="BX76" s="170">
        <f t="shared" si="31"/>
        <v>120.02007231883761</v>
      </c>
      <c r="BY76" s="170">
        <f t="shared" si="165"/>
        <v>1632.9261539977906</v>
      </c>
      <c r="BZ76" s="256">
        <f t="shared" si="32"/>
        <v>42.007025311593168</v>
      </c>
      <c r="CA76" s="256">
        <v>0</v>
      </c>
      <c r="CB76" s="466">
        <f t="shared" si="33"/>
        <v>78173</v>
      </c>
      <c r="CC76" s="149">
        <f t="shared" si="34"/>
        <v>1</v>
      </c>
      <c r="CD76" s="256">
        <f t="shared" si="35"/>
        <v>0</v>
      </c>
      <c r="CE76" s="256">
        <f t="shared" si="166"/>
        <v>0</v>
      </c>
      <c r="CF76" s="120">
        <f t="shared" si="36"/>
        <v>0</v>
      </c>
      <c r="CG76" s="120">
        <f t="shared" si="37"/>
        <v>0</v>
      </c>
      <c r="CH76" s="256">
        <v>0</v>
      </c>
      <c r="CI76" s="170">
        <f t="shared" si="167"/>
        <v>0</v>
      </c>
      <c r="CJ76" s="170">
        <f t="shared" si="168"/>
        <v>73.5</v>
      </c>
      <c r="CK76" s="170">
        <f t="shared" si="38"/>
        <v>0</v>
      </c>
      <c r="CL76" s="256">
        <f t="shared" si="199"/>
        <v>0</v>
      </c>
      <c r="CM76" s="256">
        <f t="shared" si="40"/>
        <v>150.02509039854701</v>
      </c>
      <c r="CN76" s="390">
        <f t="shared" si="169"/>
        <v>0</v>
      </c>
      <c r="CO76" s="428">
        <f t="shared" si="170"/>
        <v>6175</v>
      </c>
      <c r="CP76" s="146">
        <f t="shared" si="41"/>
        <v>3.0534351145038165</v>
      </c>
      <c r="CQ76" s="256">
        <f t="shared" si="42"/>
        <v>1.4799388803928659</v>
      </c>
      <c r="CR76" s="256">
        <f t="shared" si="43"/>
        <v>4.518897344711041</v>
      </c>
      <c r="CS76" s="120">
        <f t="shared" si="44"/>
        <v>150.02509039854701</v>
      </c>
      <c r="CT76" s="120">
        <f t="shared" si="45"/>
        <v>0</v>
      </c>
      <c r="CU76" s="256">
        <f t="shared" si="46"/>
        <v>112.51881779891025</v>
      </c>
      <c r="CV76" s="170">
        <f t="shared" si="171"/>
        <v>1530.8682693729286</v>
      </c>
      <c r="CW76" s="256">
        <f t="shared" si="47"/>
        <v>49.133217105524146</v>
      </c>
      <c r="CX76" s="256">
        <v>0</v>
      </c>
      <c r="CY76" s="466">
        <f t="shared" si="48"/>
        <v>68173</v>
      </c>
      <c r="CZ76" s="146">
        <f t="shared" si="49"/>
        <v>3.5714285714285707</v>
      </c>
      <c r="DA76" s="256">
        <f t="shared" si="50"/>
        <v>1.4274320442820272</v>
      </c>
      <c r="DB76" s="256">
        <f t="shared" si="51"/>
        <v>5.097971586721525</v>
      </c>
      <c r="DC76" s="120">
        <f t="shared" si="52"/>
        <v>150.02509039854701</v>
      </c>
      <c r="DD76" s="120">
        <f t="shared" si="53"/>
        <v>0</v>
      </c>
      <c r="DE76" s="256">
        <f t="shared" si="54"/>
        <v>120.02007231883761</v>
      </c>
      <c r="DF76" s="170">
        <f t="shared" si="172"/>
        <v>1632.9261539977906</v>
      </c>
      <c r="DG76" s="256">
        <f t="shared" si="55"/>
        <v>42.007025311593168</v>
      </c>
      <c r="DH76" s="256">
        <v>0</v>
      </c>
      <c r="DI76" s="466">
        <f t="shared" si="173"/>
        <v>75673</v>
      </c>
      <c r="DJ76" s="146">
        <f t="shared" si="56"/>
        <v>3.0534351145038165</v>
      </c>
      <c r="DK76" s="256">
        <f t="shared" si="174"/>
        <v>1.6098140075155627</v>
      </c>
      <c r="DL76" s="256">
        <f t="shared" si="57"/>
        <v>4.9154626183681298</v>
      </c>
      <c r="DM76" s="120">
        <f t="shared" si="58"/>
        <v>150.02509039854701</v>
      </c>
      <c r="DN76" s="120">
        <f t="shared" si="59"/>
        <v>0</v>
      </c>
      <c r="DO76" s="256">
        <f t="shared" si="60"/>
        <v>112.51881779891025</v>
      </c>
      <c r="DP76" s="170">
        <f t="shared" si="175"/>
        <v>1530.8682693729286</v>
      </c>
      <c r="DQ76" s="256">
        <f t="shared" si="61"/>
        <v>49.133217105524146</v>
      </c>
      <c r="DR76" s="256">
        <v>0</v>
      </c>
      <c r="DS76" s="427">
        <f t="shared" si="62"/>
        <v>62673</v>
      </c>
      <c r="DT76" s="176">
        <f t="shared" si="63"/>
        <v>6.3291139240506338</v>
      </c>
      <c r="DU76" s="256">
        <f t="shared" si="64"/>
        <v>1.1266600616801337</v>
      </c>
      <c r="DV76" s="256">
        <f t="shared" si="65"/>
        <v>7.1307598840514794</v>
      </c>
      <c r="DW76" s="120">
        <f t="shared" si="66"/>
        <v>150.02509039854701</v>
      </c>
      <c r="DX76" s="120">
        <f t="shared" si="67"/>
        <v>0</v>
      </c>
      <c r="DY76" s="256">
        <f t="shared" si="68"/>
        <v>135.02258135869232</v>
      </c>
      <c r="DZ76" s="256">
        <f t="shared" si="176"/>
        <v>77</v>
      </c>
      <c r="EA76" s="256">
        <f t="shared" si="177"/>
        <v>110</v>
      </c>
      <c r="EB76" s="170">
        <f t="shared" si="178"/>
        <v>1837.0419232475147</v>
      </c>
      <c r="EC76" s="256">
        <f t="shared" si="69"/>
        <v>23.703964282970425</v>
      </c>
      <c r="ED76" s="256">
        <v>0</v>
      </c>
      <c r="EE76" s="427">
        <f t="shared" si="187"/>
        <v>112120</v>
      </c>
      <c r="EF76" s="275">
        <f t="shared" si="70"/>
        <v>1.2307692307692308</v>
      </c>
      <c r="EG76" s="256">
        <f t="shared" si="71"/>
        <v>1.1364102290004825</v>
      </c>
      <c r="EH76" s="256">
        <f t="shared" si="72"/>
        <v>1.3986587433852093</v>
      </c>
      <c r="EI76" s="473">
        <f t="shared" si="73"/>
        <v>37.506272599636752</v>
      </c>
      <c r="EJ76" s="473">
        <f t="shared" si="74"/>
        <v>18.375</v>
      </c>
      <c r="EK76" s="473">
        <f t="shared" si="75"/>
        <v>73.5</v>
      </c>
      <c r="EL76" s="473">
        <f t="shared" si="76"/>
        <v>0</v>
      </c>
      <c r="EM76" s="473">
        <f t="shared" si="205"/>
        <v>9.376568149909188</v>
      </c>
      <c r="EN76" s="473">
        <f t="shared" si="206"/>
        <v>112.51881779891025</v>
      </c>
      <c r="EO76" s="427">
        <f t="shared" si="79"/>
        <v>24753.125</v>
      </c>
      <c r="EP76" s="261">
        <f t="shared" si="80"/>
        <v>1.2307692307692308</v>
      </c>
      <c r="EQ76" s="256">
        <f t="shared" si="207"/>
        <v>1.0582038728384302</v>
      </c>
      <c r="ER76" s="256">
        <f t="shared" si="82"/>
        <v>1.3024047665703757</v>
      </c>
      <c r="ES76" s="473">
        <f t="shared" si="83"/>
        <v>150.02509039854701</v>
      </c>
      <c r="ET76" s="473">
        <f t="shared" si="84"/>
        <v>18.375</v>
      </c>
      <c r="EU76" s="473">
        <f t="shared" si="85"/>
        <v>73.5</v>
      </c>
      <c r="EV76" s="473">
        <f t="shared" si="86"/>
        <v>0</v>
      </c>
      <c r="EW76" s="473">
        <f t="shared" si="208"/>
        <v>9.376568149909188</v>
      </c>
      <c r="EX76" s="473">
        <f t="shared" si="209"/>
        <v>112.51881779891025</v>
      </c>
      <c r="EY76" s="572">
        <f t="shared" si="179"/>
        <v>26582.5</v>
      </c>
      <c r="EZ76" s="589"/>
      <c r="FA76" s="589"/>
      <c r="FB76" s="589"/>
      <c r="FC76" s="589"/>
      <c r="FD76" s="589"/>
      <c r="FE76" s="589"/>
      <c r="FF76" s="589"/>
      <c r="FG76" s="589"/>
      <c r="FH76" s="589"/>
      <c r="FI76" s="577"/>
      <c r="FJ76" s="276">
        <f t="shared" si="98"/>
        <v>1.0253265639579197</v>
      </c>
      <c r="FK76" s="256">
        <f t="shared" si="210"/>
        <v>0.15299173207771696</v>
      </c>
      <c r="FL76" s="256">
        <f t="shared" si="100"/>
        <v>0.15686648696521616</v>
      </c>
      <c r="FM76" s="483">
        <f t="shared" si="211"/>
        <v>3.6006021695651285</v>
      </c>
      <c r="FN76" s="483">
        <f t="shared" si="102"/>
        <v>6</v>
      </c>
      <c r="FO76" s="483">
        <f t="shared" si="103"/>
        <v>73.5</v>
      </c>
      <c r="FP76" s="483">
        <f t="shared" si="104"/>
        <v>0</v>
      </c>
      <c r="FQ76" s="483">
        <f t="shared" si="181"/>
        <v>800</v>
      </c>
      <c r="FR76" s="483">
        <f t="shared" si="212"/>
        <v>7.2012043391302571E-2</v>
      </c>
      <c r="FS76" s="483">
        <f t="shared" si="213"/>
        <v>146.24731262076924</v>
      </c>
      <c r="FT76" s="484">
        <f t="shared" si="214"/>
        <v>8</v>
      </c>
      <c r="FU76" s="427">
        <f t="shared" si="108"/>
        <v>24222</v>
      </c>
      <c r="FV76" s="276">
        <f t="shared" si="109"/>
        <v>1.6361422666633008</v>
      </c>
      <c r="FW76" s="256">
        <f t="shared" si="215"/>
        <v>1.2748204859582981</v>
      </c>
      <c r="FX76" s="256">
        <f t="shared" si="111"/>
        <v>2.0857876794846204</v>
      </c>
      <c r="FY76" s="483">
        <f t="shared" si="216"/>
        <v>61.810337244201364</v>
      </c>
      <c r="FZ76" s="483">
        <f t="shared" si="113"/>
        <v>34</v>
      </c>
      <c r="GA76" s="483">
        <f t="shared" si="114"/>
        <v>73.5</v>
      </c>
      <c r="GB76" s="483">
        <f t="shared" si="115"/>
        <v>0</v>
      </c>
      <c r="GC76" s="483">
        <f t="shared" si="116"/>
        <v>400</v>
      </c>
      <c r="GD76" s="483">
        <f t="shared" si="217"/>
        <v>3.4796510886934673</v>
      </c>
      <c r="GE76" s="483">
        <f t="shared" si="218"/>
        <v>88.214753154345644</v>
      </c>
      <c r="GF76" s="484">
        <f t="shared" si="219"/>
        <v>44</v>
      </c>
      <c r="GG76" s="493">
        <f t="shared" si="220"/>
        <v>4</v>
      </c>
      <c r="GH76" s="493">
        <f t="shared" si="121"/>
        <v>48</v>
      </c>
      <c r="GI76" s="427">
        <f t="shared" si="122"/>
        <v>45756</v>
      </c>
      <c r="GJ76" s="188">
        <f t="shared" si="221"/>
        <v>1</v>
      </c>
      <c r="GK76" s="256">
        <f t="shared" si="182"/>
        <v>2.470972418653496</v>
      </c>
      <c r="GL76" s="256">
        <f t="shared" si="124"/>
        <v>2.470972418653496</v>
      </c>
      <c r="GM76" s="256">
        <f t="shared" si="125"/>
        <v>150.02509039854701</v>
      </c>
      <c r="GN76" s="256">
        <f t="shared" si="126"/>
        <v>73.5</v>
      </c>
      <c r="GO76" s="256">
        <f t="shared" si="127"/>
        <v>0</v>
      </c>
      <c r="GP76" s="256">
        <f t="shared" si="222"/>
        <v>150.02509039854701</v>
      </c>
      <c r="GQ76" s="256">
        <f t="shared" si="223"/>
        <v>0</v>
      </c>
      <c r="GR76" s="427">
        <f t="shared" si="129"/>
        <v>60715</v>
      </c>
      <c r="GS76" s="188">
        <f t="shared" si="130"/>
        <v>1</v>
      </c>
      <c r="GT76" s="256">
        <f t="shared" si="184"/>
        <v>1.9833045634623632</v>
      </c>
      <c r="GU76" s="256">
        <f t="shared" si="131"/>
        <v>1.9833045634623632</v>
      </c>
      <c r="GV76" s="256">
        <f t="shared" si="132"/>
        <v>150.02509039854701</v>
      </c>
      <c r="GW76" s="256">
        <f t="shared" si="133"/>
        <v>73.5</v>
      </c>
      <c r="GX76" s="256">
        <f t="shared" si="134"/>
        <v>0</v>
      </c>
      <c r="GY76" s="256">
        <f t="shared" si="224"/>
        <v>150.02509039854701</v>
      </c>
      <c r="GZ76" s="256">
        <f t="shared" si="225"/>
        <v>0</v>
      </c>
      <c r="HA76" s="427">
        <f t="shared" si="137"/>
        <v>75644</v>
      </c>
      <c r="HB76" s="188">
        <f t="shared" si="138"/>
        <v>1</v>
      </c>
      <c r="HC76" s="256">
        <f t="shared" si="185"/>
        <v>1.2072704992318779</v>
      </c>
      <c r="HD76" s="256">
        <f t="shared" si="139"/>
        <v>1.2072704992318779</v>
      </c>
      <c r="HE76" s="256">
        <f t="shared" si="140"/>
        <v>150.02509039854701</v>
      </c>
      <c r="HF76" s="256">
        <f t="shared" si="141"/>
        <v>73.5</v>
      </c>
      <c r="HG76" s="256">
        <f t="shared" si="142"/>
        <v>0</v>
      </c>
      <c r="HH76" s="256">
        <f t="shared" si="226"/>
        <v>150.02509039854701</v>
      </c>
      <c r="HI76" s="256">
        <f t="shared" si="200"/>
        <v>0</v>
      </c>
      <c r="HJ76" s="427">
        <f t="shared" si="145"/>
        <v>124268</v>
      </c>
      <c r="HK76" s="188">
        <f t="shared" si="227"/>
        <v>1</v>
      </c>
      <c r="HL76" s="256">
        <f t="shared" si="186"/>
        <v>2.0700253935639461</v>
      </c>
      <c r="HM76" s="256">
        <f t="shared" si="147"/>
        <v>2.0700253935639461</v>
      </c>
      <c r="HN76" s="256">
        <f t="shared" si="148"/>
        <v>150.02509039854701</v>
      </c>
      <c r="HO76" s="256">
        <f t="shared" si="149"/>
        <v>73.5</v>
      </c>
      <c r="HP76" s="256">
        <f t="shared" si="150"/>
        <v>0</v>
      </c>
      <c r="HQ76" s="256">
        <f t="shared" si="228"/>
        <v>150.02509039854701</v>
      </c>
      <c r="HR76" s="256">
        <f t="shared" si="201"/>
        <v>0</v>
      </c>
      <c r="HS76" s="466">
        <f t="shared" si="153"/>
        <v>72475</v>
      </c>
    </row>
    <row r="77" spans="1:227" s="72" customFormat="1" hidden="1" outlineLevel="1" x14ac:dyDescent="0.3">
      <c r="B77" s="40" t="s">
        <v>234</v>
      </c>
      <c r="C77" s="40" t="s">
        <v>235</v>
      </c>
      <c r="D77" s="117">
        <v>2000</v>
      </c>
      <c r="E77" s="132">
        <v>13.950898525655157</v>
      </c>
      <c r="F77" s="125">
        <f t="shared" si="0"/>
        <v>245.30329907610317</v>
      </c>
      <c r="G77" s="125">
        <f t="shared" si="1"/>
        <v>0</v>
      </c>
      <c r="H77" s="168">
        <f t="shared" si="188"/>
        <v>147</v>
      </c>
      <c r="I77" s="528">
        <f t="shared" si="244"/>
        <v>147</v>
      </c>
      <c r="J77" s="373">
        <f t="shared" si="155"/>
        <v>0</v>
      </c>
      <c r="K77" s="114">
        <v>2.4E-2</v>
      </c>
      <c r="L77" s="168">
        <f t="shared" si="156"/>
        <v>1668.7299256877768</v>
      </c>
      <c r="M77" s="373">
        <f t="shared" si="157"/>
        <v>0</v>
      </c>
      <c r="N77" s="373">
        <f t="shared" si="158"/>
        <v>40.049518216506641</v>
      </c>
      <c r="O77" s="121">
        <v>27.907595626155107</v>
      </c>
      <c r="P77" s="116">
        <v>0</v>
      </c>
      <c r="Q77" s="395">
        <f t="shared" si="3"/>
        <v>1</v>
      </c>
      <c r="S77" s="189">
        <f t="shared" si="4"/>
        <v>1</v>
      </c>
      <c r="T77" s="168">
        <f t="shared" si="5"/>
        <v>0</v>
      </c>
      <c r="U77" s="382">
        <f t="shared" si="6"/>
        <v>245.30329907610317</v>
      </c>
      <c r="V77" s="427">
        <f t="shared" si="159"/>
        <v>9850</v>
      </c>
      <c r="W77" s="132"/>
      <c r="X77" s="255"/>
      <c r="Y77" s="255"/>
      <c r="Z77" s="255"/>
      <c r="AA77" s="111"/>
      <c r="AB77" s="111"/>
      <c r="AC77" s="111"/>
      <c r="AD77" s="111"/>
      <c r="AE77" s="111"/>
      <c r="AF77" s="111"/>
      <c r="AG77" s="111"/>
      <c r="AH77" s="460"/>
      <c r="AI77" s="262">
        <f t="shared" si="7"/>
        <v>2.5236788321167891</v>
      </c>
      <c r="AJ77" s="256">
        <f t="shared" si="160"/>
        <v>0.83040436714804788</v>
      </c>
      <c r="AK77" s="256">
        <f t="shared" si="8"/>
        <v>2.0956739234688668</v>
      </c>
      <c r="AL77" s="170">
        <f t="shared" si="9"/>
        <v>220.22694257376105</v>
      </c>
      <c r="AM77" s="170">
        <f t="shared" si="10"/>
        <v>0</v>
      </c>
      <c r="AN77" s="170">
        <f t="shared" si="11"/>
        <v>165.17020693032077</v>
      </c>
      <c r="AO77" s="170">
        <f t="shared" si="161"/>
        <v>85</v>
      </c>
      <c r="AP77" s="170">
        <f t="shared" si="162"/>
        <v>121</v>
      </c>
      <c r="AQ77" s="170">
        <f t="shared" si="12"/>
        <v>0</v>
      </c>
      <c r="AR77" s="256">
        <f t="shared" si="197"/>
        <v>72.124323692906742</v>
      </c>
      <c r="AS77" s="256">
        <f t="shared" si="14"/>
        <v>25.076356502342122</v>
      </c>
      <c r="AT77" s="428">
        <f t="shared" si="203"/>
        <v>178350</v>
      </c>
      <c r="AU77" s="112"/>
      <c r="AV77" s="256"/>
      <c r="AW77" s="256"/>
      <c r="AX77" s="120"/>
      <c r="AY77" s="120"/>
      <c r="AZ77" s="120"/>
      <c r="BA77" s="120"/>
      <c r="BB77" s="256"/>
      <c r="BC77" s="256"/>
      <c r="BD77" s="256"/>
      <c r="BE77" s="257"/>
      <c r="BF77" s="149">
        <f t="shared" si="16"/>
        <v>1</v>
      </c>
      <c r="BG77" s="256">
        <f t="shared" si="17"/>
        <v>0</v>
      </c>
      <c r="BH77" s="256">
        <f t="shared" si="18"/>
        <v>0</v>
      </c>
      <c r="BI77" s="120">
        <f t="shared" si="19"/>
        <v>0</v>
      </c>
      <c r="BJ77" s="120">
        <f t="shared" si="20"/>
        <v>0</v>
      </c>
      <c r="BK77" s="256">
        <v>0</v>
      </c>
      <c r="BL77" s="170">
        <f t="shared" si="21"/>
        <v>0</v>
      </c>
      <c r="BM77" s="170">
        <f t="shared" si="163"/>
        <v>147</v>
      </c>
      <c r="BN77" s="170">
        <f t="shared" si="22"/>
        <v>0</v>
      </c>
      <c r="BO77" s="170">
        <f t="shared" si="198"/>
        <v>0</v>
      </c>
      <c r="BP77" s="170">
        <f t="shared" si="204"/>
        <v>245.30329907610317</v>
      </c>
      <c r="BQ77" s="390">
        <f t="shared" si="25"/>
        <v>0</v>
      </c>
      <c r="BR77" s="428">
        <f t="shared" si="164"/>
        <v>9850</v>
      </c>
      <c r="BS77" s="147">
        <f t="shared" si="26"/>
        <v>3.5714285714285721</v>
      </c>
      <c r="BT77" s="256">
        <f t="shared" si="27"/>
        <v>1.1379193406353039</v>
      </c>
      <c r="BU77" s="256">
        <f t="shared" si="28"/>
        <v>4.0639976451260855</v>
      </c>
      <c r="BV77" s="170">
        <f t="shared" si="29"/>
        <v>245.30329907610317</v>
      </c>
      <c r="BW77" s="170">
        <f t="shared" si="30"/>
        <v>0</v>
      </c>
      <c r="BX77" s="170">
        <f t="shared" si="31"/>
        <v>196.24263926088256</v>
      </c>
      <c r="BY77" s="170">
        <f t="shared" si="165"/>
        <v>1334.9839405502214</v>
      </c>
      <c r="BZ77" s="256">
        <f t="shared" si="32"/>
        <v>68.684923741308879</v>
      </c>
      <c r="CA77" s="256">
        <v>0</v>
      </c>
      <c r="CB77" s="466">
        <f t="shared" si="33"/>
        <v>155211.68243452802</v>
      </c>
      <c r="CC77" s="149">
        <f t="shared" si="34"/>
        <v>1</v>
      </c>
      <c r="CD77" s="256">
        <f t="shared" si="35"/>
        <v>0</v>
      </c>
      <c r="CE77" s="256">
        <f t="shared" si="166"/>
        <v>0</v>
      </c>
      <c r="CF77" s="120">
        <f t="shared" si="36"/>
        <v>0</v>
      </c>
      <c r="CG77" s="120">
        <f t="shared" si="37"/>
        <v>0</v>
      </c>
      <c r="CH77" s="256">
        <v>0</v>
      </c>
      <c r="CI77" s="170">
        <f t="shared" si="167"/>
        <v>0</v>
      </c>
      <c r="CJ77" s="170">
        <f t="shared" si="168"/>
        <v>147</v>
      </c>
      <c r="CK77" s="170">
        <f t="shared" si="38"/>
        <v>0</v>
      </c>
      <c r="CL77" s="256">
        <f t="shared" si="199"/>
        <v>0</v>
      </c>
      <c r="CM77" s="256">
        <f t="shared" si="40"/>
        <v>245.30329907610317</v>
      </c>
      <c r="CN77" s="390">
        <f t="shared" si="169"/>
        <v>0</v>
      </c>
      <c r="CO77" s="428">
        <f t="shared" si="170"/>
        <v>9850</v>
      </c>
      <c r="CP77" s="147">
        <f t="shared" si="41"/>
        <v>3.0534351145038165</v>
      </c>
      <c r="CQ77" s="256">
        <f t="shared" si="42"/>
        <v>1.2669098927557938</v>
      </c>
      <c r="CR77" s="256">
        <f t="shared" si="43"/>
        <v>3.8684271534528052</v>
      </c>
      <c r="CS77" s="120">
        <f t="shared" si="44"/>
        <v>245.30329907610317</v>
      </c>
      <c r="CT77" s="120">
        <f t="shared" si="45"/>
        <v>0</v>
      </c>
      <c r="CU77" s="256">
        <f t="shared" si="46"/>
        <v>183.97747430707739</v>
      </c>
      <c r="CV77" s="170">
        <f t="shared" si="171"/>
        <v>1251.5474442658326</v>
      </c>
      <c r="CW77" s="256">
        <f t="shared" si="47"/>
        <v>80.336830447423793</v>
      </c>
      <c r="CX77" s="256">
        <v>0</v>
      </c>
      <c r="CY77" s="466">
        <f t="shared" si="48"/>
        <v>130211.68243452802</v>
      </c>
      <c r="CZ77" s="147">
        <f t="shared" si="49"/>
        <v>3.5714285714285721</v>
      </c>
      <c r="DA77" s="256">
        <f t="shared" si="50"/>
        <v>1.2871963392699419</v>
      </c>
      <c r="DB77" s="256">
        <f t="shared" si="51"/>
        <v>4.5971297831069364</v>
      </c>
      <c r="DC77" s="120">
        <f t="shared" si="52"/>
        <v>245.30329907610317</v>
      </c>
      <c r="DD77" s="120">
        <f t="shared" si="53"/>
        <v>0</v>
      </c>
      <c r="DE77" s="256">
        <f t="shared" si="54"/>
        <v>196.24263926088256</v>
      </c>
      <c r="DF77" s="170">
        <f t="shared" si="172"/>
        <v>1334.9839405502214</v>
      </c>
      <c r="DG77" s="256">
        <f t="shared" si="55"/>
        <v>68.684923741308879</v>
      </c>
      <c r="DH77" s="256">
        <v>0</v>
      </c>
      <c r="DI77" s="466">
        <f t="shared" si="173"/>
        <v>137211.68243452802</v>
      </c>
      <c r="DJ77" s="147">
        <f t="shared" si="56"/>
        <v>3.0534351145038165</v>
      </c>
      <c r="DK77" s="256">
        <f t="shared" si="174"/>
        <v>1.3175006151278155</v>
      </c>
      <c r="DL77" s="256">
        <f t="shared" si="57"/>
        <v>4.0229026416116502</v>
      </c>
      <c r="DM77" s="120">
        <f t="shared" si="58"/>
        <v>245.30329907610317</v>
      </c>
      <c r="DN77" s="120">
        <f t="shared" si="59"/>
        <v>0</v>
      </c>
      <c r="DO77" s="256">
        <f t="shared" si="60"/>
        <v>183.97747430707739</v>
      </c>
      <c r="DP77" s="170">
        <f t="shared" si="175"/>
        <v>1251.5474442658326</v>
      </c>
      <c r="DQ77" s="256">
        <f t="shared" si="61"/>
        <v>80.336830447423793</v>
      </c>
      <c r="DR77" s="256">
        <v>0</v>
      </c>
      <c r="DS77" s="427">
        <f t="shared" si="62"/>
        <v>125211.68243452802</v>
      </c>
      <c r="DT77" s="176">
        <f t="shared" si="63"/>
        <v>6.3291139240506329</v>
      </c>
      <c r="DU77" s="256">
        <f t="shared" si="64"/>
        <v>0.89936382061861886</v>
      </c>
      <c r="DV77" s="256">
        <f t="shared" si="65"/>
        <v>5.6921760798646766</v>
      </c>
      <c r="DW77" s="120">
        <f t="shared" si="66"/>
        <v>245.30329907610317</v>
      </c>
      <c r="DX77" s="120">
        <f t="shared" si="67"/>
        <v>0</v>
      </c>
      <c r="DY77" s="256">
        <f t="shared" si="68"/>
        <v>220.77296916849286</v>
      </c>
      <c r="DZ77" s="256">
        <f t="shared" si="176"/>
        <v>126</v>
      </c>
      <c r="EA77" s="256">
        <f t="shared" si="177"/>
        <v>180</v>
      </c>
      <c r="EB77" s="170">
        <f t="shared" si="178"/>
        <v>1501.856933118999</v>
      </c>
      <c r="EC77" s="256">
        <f t="shared" si="69"/>
        <v>38.757921254024303</v>
      </c>
      <c r="ED77" s="256">
        <v>0</v>
      </c>
      <c r="EE77" s="427">
        <f t="shared" si="187"/>
        <v>229657.20110912246</v>
      </c>
      <c r="EF77" s="275">
        <f t="shared" si="70"/>
        <v>1.2307692307692308</v>
      </c>
      <c r="EG77" s="256">
        <f t="shared" si="71"/>
        <v>1.4045690293321935</v>
      </c>
      <c r="EH77" s="256">
        <f t="shared" si="72"/>
        <v>1.7287003437934692</v>
      </c>
      <c r="EI77" s="473">
        <f t="shared" si="73"/>
        <v>61.325824769025793</v>
      </c>
      <c r="EJ77" s="473">
        <f t="shared" si="74"/>
        <v>36.75</v>
      </c>
      <c r="EK77" s="473">
        <f t="shared" si="75"/>
        <v>147</v>
      </c>
      <c r="EL77" s="473">
        <f t="shared" si="76"/>
        <v>0</v>
      </c>
      <c r="EM77" s="473">
        <f t="shared" si="205"/>
        <v>15.331456192256448</v>
      </c>
      <c r="EN77" s="473">
        <f t="shared" si="206"/>
        <v>183.97747430707739</v>
      </c>
      <c r="EO77" s="427">
        <f t="shared" si="79"/>
        <v>32746.25</v>
      </c>
      <c r="EP77" s="261">
        <f t="shared" si="80"/>
        <v>1.2307692307692308</v>
      </c>
      <c r="EQ77" s="256">
        <f t="shared" si="207"/>
        <v>0.8651249614740778</v>
      </c>
      <c r="ER77" s="256">
        <f t="shared" si="82"/>
        <v>1.0647691833527111</v>
      </c>
      <c r="ES77" s="473">
        <f t="shared" si="83"/>
        <v>245.30329907610317</v>
      </c>
      <c r="ET77" s="473">
        <f t="shared" si="84"/>
        <v>36.75</v>
      </c>
      <c r="EU77" s="473">
        <f t="shared" si="85"/>
        <v>147</v>
      </c>
      <c r="EV77" s="473">
        <f t="shared" si="86"/>
        <v>0</v>
      </c>
      <c r="EW77" s="473">
        <f t="shared" si="208"/>
        <v>15.331456192256448</v>
      </c>
      <c r="EX77" s="473">
        <f t="shared" si="209"/>
        <v>183.97747430707739</v>
      </c>
      <c r="EY77" s="572">
        <f t="shared" si="179"/>
        <v>53165</v>
      </c>
      <c r="EZ77" s="589"/>
      <c r="FA77" s="589"/>
      <c r="FB77" s="589"/>
      <c r="FC77" s="589"/>
      <c r="FD77" s="589"/>
      <c r="FE77" s="589"/>
      <c r="FF77" s="589"/>
      <c r="FG77" s="589"/>
      <c r="FH77" s="589"/>
      <c r="FI77" s="577"/>
      <c r="FJ77" s="276">
        <f t="shared" si="98"/>
        <v>1.0231441908571626</v>
      </c>
      <c r="FK77" s="256">
        <f t="shared" si="210"/>
        <v>0.18102375242586843</v>
      </c>
      <c r="FL77" s="256">
        <f t="shared" si="100"/>
        <v>0.18521340070169248</v>
      </c>
      <c r="FM77" s="483">
        <f t="shared" si="211"/>
        <v>5.8872791778264766</v>
      </c>
      <c r="FN77" s="483">
        <f t="shared" si="102"/>
        <v>8</v>
      </c>
      <c r="FO77" s="483">
        <f t="shared" si="103"/>
        <v>147</v>
      </c>
      <c r="FP77" s="483">
        <f t="shared" si="104"/>
        <v>0</v>
      </c>
      <c r="FQ77" s="483">
        <f t="shared" si="181"/>
        <v>1200</v>
      </c>
      <c r="FR77" s="483">
        <f t="shared" si="212"/>
        <v>0.11774558355652953</v>
      </c>
      <c r="FS77" s="483">
        <f t="shared" si="213"/>
        <v>239.63663240943649</v>
      </c>
      <c r="FT77" s="484">
        <f t="shared" si="214"/>
        <v>12</v>
      </c>
      <c r="FU77" s="427">
        <f t="shared" si="108"/>
        <v>30653</v>
      </c>
      <c r="FV77" s="276">
        <f t="shared" si="109"/>
        <v>1.6345457839667543</v>
      </c>
      <c r="FW77" s="256">
        <f t="shared" si="215"/>
        <v>1.4278497078980266</v>
      </c>
      <c r="FX77" s="256">
        <f t="shared" si="111"/>
        <v>2.3338857201828809</v>
      </c>
      <c r="FY77" s="483">
        <f t="shared" si="216"/>
        <v>101.06495921935452</v>
      </c>
      <c r="FZ77" s="483">
        <f t="shared" si="113"/>
        <v>55</v>
      </c>
      <c r="GA77" s="483">
        <f t="shared" si="114"/>
        <v>147</v>
      </c>
      <c r="GB77" s="483">
        <f t="shared" si="115"/>
        <v>0</v>
      </c>
      <c r="GC77" s="483">
        <f t="shared" si="116"/>
        <v>600</v>
      </c>
      <c r="GD77" s="483">
        <f t="shared" si="217"/>
        <v>5.8359508008035128</v>
      </c>
      <c r="GE77" s="483">
        <f t="shared" si="218"/>
        <v>144.23833985674867</v>
      </c>
      <c r="GF77" s="484">
        <f t="shared" si="219"/>
        <v>72</v>
      </c>
      <c r="GG77" s="493">
        <f t="shared" si="220"/>
        <v>6</v>
      </c>
      <c r="GH77" s="493">
        <f t="shared" si="121"/>
        <v>78</v>
      </c>
      <c r="GI77" s="427">
        <f t="shared" si="122"/>
        <v>66694</v>
      </c>
      <c r="GJ77" s="188">
        <f t="shared" si="221"/>
        <v>1</v>
      </c>
      <c r="GK77" s="256">
        <f t="shared" si="182"/>
        <v>2.2014116402773327</v>
      </c>
      <c r="GL77" s="256">
        <f t="shared" si="124"/>
        <v>2.2014116402773327</v>
      </c>
      <c r="GM77" s="256">
        <f t="shared" si="125"/>
        <v>245.30329907610317</v>
      </c>
      <c r="GN77" s="256">
        <f t="shared" si="126"/>
        <v>147</v>
      </c>
      <c r="GO77" s="256">
        <f t="shared" si="127"/>
        <v>0</v>
      </c>
      <c r="GP77" s="256">
        <f t="shared" si="222"/>
        <v>245.30329907610317</v>
      </c>
      <c r="GQ77" s="256">
        <f t="shared" si="223"/>
        <v>0</v>
      </c>
      <c r="GR77" s="427">
        <f t="shared" si="129"/>
        <v>111430</v>
      </c>
      <c r="GS77" s="188">
        <f t="shared" si="130"/>
        <v>1</v>
      </c>
      <c r="GT77" s="256">
        <f t="shared" si="184"/>
        <v>2.5034014274819687</v>
      </c>
      <c r="GU77" s="256">
        <f t="shared" si="131"/>
        <v>2.5034014274819687</v>
      </c>
      <c r="GV77" s="256">
        <f t="shared" si="132"/>
        <v>245.30329907610317</v>
      </c>
      <c r="GW77" s="256">
        <f t="shared" si="133"/>
        <v>147</v>
      </c>
      <c r="GX77" s="256">
        <f t="shared" si="134"/>
        <v>0</v>
      </c>
      <c r="GY77" s="256">
        <f t="shared" si="224"/>
        <v>245.30329907610317</v>
      </c>
      <c r="GZ77" s="256">
        <f t="shared" si="225"/>
        <v>0</v>
      </c>
      <c r="HA77" s="427">
        <f t="shared" si="137"/>
        <v>97988</v>
      </c>
      <c r="HB77" s="188">
        <f t="shared" si="138"/>
        <v>1</v>
      </c>
      <c r="HC77" s="256">
        <f t="shared" si="185"/>
        <v>1.653254563245425</v>
      </c>
      <c r="HD77" s="256">
        <f t="shared" si="139"/>
        <v>1.653254563245425</v>
      </c>
      <c r="HE77" s="256">
        <f t="shared" si="140"/>
        <v>245.30329907610317</v>
      </c>
      <c r="HF77" s="256">
        <f t="shared" si="141"/>
        <v>147</v>
      </c>
      <c r="HG77" s="256">
        <f t="shared" si="142"/>
        <v>0</v>
      </c>
      <c r="HH77" s="256">
        <f t="shared" si="226"/>
        <v>245.30329907610317</v>
      </c>
      <c r="HI77" s="256">
        <f t="shared" si="200"/>
        <v>0</v>
      </c>
      <c r="HJ77" s="427">
        <f t="shared" si="145"/>
        <v>148376</v>
      </c>
      <c r="HK77" s="188">
        <f t="shared" si="227"/>
        <v>1</v>
      </c>
      <c r="HL77" s="256">
        <f t="shared" si="186"/>
        <v>1.8177347097154737</v>
      </c>
      <c r="HM77" s="256">
        <f t="shared" si="147"/>
        <v>1.8177347097154737</v>
      </c>
      <c r="HN77" s="256">
        <f t="shared" si="148"/>
        <v>245.30329907610317</v>
      </c>
      <c r="HO77" s="256">
        <f t="shared" si="149"/>
        <v>147</v>
      </c>
      <c r="HP77" s="256">
        <f t="shared" si="150"/>
        <v>0</v>
      </c>
      <c r="HQ77" s="256">
        <f t="shared" si="228"/>
        <v>245.30329907610317</v>
      </c>
      <c r="HR77" s="256">
        <f t="shared" si="201"/>
        <v>0</v>
      </c>
      <c r="HS77" s="466">
        <f t="shared" si="153"/>
        <v>134950</v>
      </c>
    </row>
    <row r="78" spans="1:227" s="72" customFormat="1" hidden="1" outlineLevel="1" x14ac:dyDescent="0.3">
      <c r="B78" s="40" t="s">
        <v>234</v>
      </c>
      <c r="C78" s="40" t="s">
        <v>235</v>
      </c>
      <c r="D78" s="117">
        <v>5000</v>
      </c>
      <c r="E78" s="132">
        <v>10.073819845897704</v>
      </c>
      <c r="F78" s="125">
        <f t="shared" si="0"/>
        <v>442.8283307259199</v>
      </c>
      <c r="G78" s="125">
        <f t="shared" si="1"/>
        <v>0</v>
      </c>
      <c r="H78" s="168">
        <f t="shared" si="188"/>
        <v>367.5</v>
      </c>
      <c r="I78" s="528">
        <f t="shared" si="244"/>
        <v>367.5</v>
      </c>
      <c r="J78" s="373">
        <f t="shared" si="155"/>
        <v>0</v>
      </c>
      <c r="K78" s="114">
        <v>2.4E-2</v>
      </c>
      <c r="L78" s="168">
        <f t="shared" si="156"/>
        <v>1204.9750495943399</v>
      </c>
      <c r="M78" s="373">
        <f t="shared" si="157"/>
        <v>0</v>
      </c>
      <c r="N78" s="373">
        <f t="shared" si="158"/>
        <v>28.919401190264157</v>
      </c>
      <c r="O78" s="121">
        <v>25.329447406221632</v>
      </c>
      <c r="P78" s="116">
        <v>0</v>
      </c>
      <c r="Q78" s="395">
        <f t="shared" si="3"/>
        <v>1</v>
      </c>
      <c r="S78" s="189">
        <f t="shared" si="4"/>
        <v>1</v>
      </c>
      <c r="T78" s="168">
        <f t="shared" si="5"/>
        <v>0</v>
      </c>
      <c r="U78" s="382">
        <f t="shared" si="6"/>
        <v>442.8283307259199</v>
      </c>
      <c r="V78" s="427">
        <f t="shared" si="159"/>
        <v>20875</v>
      </c>
      <c r="W78" s="132"/>
      <c r="X78" s="255"/>
      <c r="Y78" s="255"/>
      <c r="Z78" s="255"/>
      <c r="AA78" s="111"/>
      <c r="AB78" s="111"/>
      <c r="AC78" s="111"/>
      <c r="AD78" s="111"/>
      <c r="AE78" s="111"/>
      <c r="AF78" s="111"/>
      <c r="AG78" s="111"/>
      <c r="AH78" s="460"/>
      <c r="AI78" s="262">
        <f t="shared" si="7"/>
        <v>1.4623995019084486</v>
      </c>
      <c r="AJ78" s="256">
        <f t="shared" si="160"/>
        <v>0.74886439616943645</v>
      </c>
      <c r="AK78" s="256">
        <f t="shared" si="8"/>
        <v>1.0951389199551549</v>
      </c>
      <c r="AL78" s="170">
        <f t="shared" si="9"/>
        <v>208.20657319521248</v>
      </c>
      <c r="AM78" s="170">
        <f t="shared" si="10"/>
        <v>0</v>
      </c>
      <c r="AN78" s="170">
        <f t="shared" si="11"/>
        <v>156.15492989640936</v>
      </c>
      <c r="AO78" s="170">
        <f t="shared" si="161"/>
        <v>81</v>
      </c>
      <c r="AP78" s="170">
        <f t="shared" si="162"/>
        <v>115</v>
      </c>
      <c r="AQ78" s="170">
        <f t="shared" si="12"/>
        <v>0</v>
      </c>
      <c r="AR78" s="256">
        <f t="shared" ref="AR78:AR109" si="245">(+AL78/$AI$8+AL78/$AI$10+ABS(AN78)/$AI$9+AM78/$AI$10+($G78-AM78)/COP_KM)*Ek</f>
        <v>68.187652721432087</v>
      </c>
      <c r="AS78" s="256">
        <f t="shared" si="14"/>
        <v>234.62175753070741</v>
      </c>
      <c r="AT78" s="428">
        <f t="shared" si="203"/>
        <v>186975</v>
      </c>
      <c r="AU78" s="112"/>
      <c r="AV78" s="256"/>
      <c r="AW78" s="256"/>
      <c r="AX78" s="120"/>
      <c r="AY78" s="120"/>
      <c r="AZ78" s="120"/>
      <c r="BA78" s="120"/>
      <c r="BB78" s="256"/>
      <c r="BC78" s="256"/>
      <c r="BD78" s="256"/>
      <c r="BE78" s="257"/>
      <c r="BF78" s="149">
        <f t="shared" si="16"/>
        <v>1</v>
      </c>
      <c r="BG78" s="256">
        <f t="shared" si="17"/>
        <v>0</v>
      </c>
      <c r="BH78" s="256">
        <f t="shared" si="18"/>
        <v>0</v>
      </c>
      <c r="BI78" s="120">
        <f t="shared" si="19"/>
        <v>0</v>
      </c>
      <c r="BJ78" s="120">
        <f t="shared" si="20"/>
        <v>0</v>
      </c>
      <c r="BK78" s="256">
        <v>0</v>
      </c>
      <c r="BL78" s="170">
        <f t="shared" si="21"/>
        <v>0</v>
      </c>
      <c r="BM78" s="170">
        <f t="shared" si="163"/>
        <v>367.5</v>
      </c>
      <c r="BN78" s="170">
        <f t="shared" si="22"/>
        <v>0</v>
      </c>
      <c r="BO78" s="170">
        <f t="shared" ref="BO78:BO109" si="246">(+BI78/$BF$8+BI78/$BF$10+BJ78/$BF$10+($G78-BJ78)/COP_KM)*Ek</f>
        <v>0</v>
      </c>
      <c r="BP78" s="170">
        <f t="shared" si="204"/>
        <v>442.8283307259199</v>
      </c>
      <c r="BQ78" s="390">
        <f t="shared" si="25"/>
        <v>0</v>
      </c>
      <c r="BR78" s="428">
        <f t="shared" si="164"/>
        <v>20875</v>
      </c>
      <c r="BS78" s="147">
        <f t="shared" si="26"/>
        <v>3.5714285714285712</v>
      </c>
      <c r="BT78" s="256">
        <f t="shared" si="27"/>
        <v>1.1233347918128289</v>
      </c>
      <c r="BU78" s="256">
        <f t="shared" si="28"/>
        <v>4.0119099707601027</v>
      </c>
      <c r="BV78" s="170">
        <f t="shared" si="29"/>
        <v>442.8283307259199</v>
      </c>
      <c r="BW78" s="170">
        <f t="shared" si="30"/>
        <v>0</v>
      </c>
      <c r="BX78" s="170">
        <f t="shared" si="31"/>
        <v>354.26266458073593</v>
      </c>
      <c r="BY78" s="170">
        <f t="shared" si="165"/>
        <v>963.98003967547197</v>
      </c>
      <c r="BZ78" s="256">
        <f t="shared" si="32"/>
        <v>123.99193260325758</v>
      </c>
      <c r="CA78" s="256">
        <v>0</v>
      </c>
      <c r="CB78" s="466">
        <f t="shared" si="33"/>
        <v>283830.2529632565</v>
      </c>
      <c r="CC78" s="149">
        <f t="shared" si="34"/>
        <v>1</v>
      </c>
      <c r="CD78" s="256">
        <f t="shared" si="35"/>
        <v>0</v>
      </c>
      <c r="CE78" s="256">
        <f t="shared" si="166"/>
        <v>0</v>
      </c>
      <c r="CF78" s="120">
        <f t="shared" si="36"/>
        <v>0</v>
      </c>
      <c r="CG78" s="120">
        <f t="shared" si="37"/>
        <v>0</v>
      </c>
      <c r="CH78" s="256">
        <v>0</v>
      </c>
      <c r="CI78" s="170">
        <f t="shared" si="167"/>
        <v>0</v>
      </c>
      <c r="CJ78" s="170">
        <f t="shared" si="168"/>
        <v>367.5</v>
      </c>
      <c r="CK78" s="170">
        <f t="shared" si="38"/>
        <v>0</v>
      </c>
      <c r="CL78" s="256">
        <f t="shared" ref="CL78:CL109" si="247">(+CF78/$CC$8+CF78/$CC$10+CG78/$CC$10+($G78-CG78)/COP_KM)*Ek</f>
        <v>0</v>
      </c>
      <c r="CM78" s="256">
        <f t="shared" ref="CM78:CM141" si="248">($F78-CF78)*Eg</f>
        <v>442.8283307259199</v>
      </c>
      <c r="CN78" s="390">
        <f t="shared" si="169"/>
        <v>0</v>
      </c>
      <c r="CO78" s="428">
        <f t="shared" si="170"/>
        <v>20875</v>
      </c>
      <c r="CP78" s="147">
        <f t="shared" si="41"/>
        <v>3.053435114503817</v>
      </c>
      <c r="CQ78" s="256">
        <f t="shared" si="42"/>
        <v>1.150568950127546</v>
      </c>
      <c r="CR78" s="256">
        <f t="shared" si="43"/>
        <v>3.5131876339772399</v>
      </c>
      <c r="CS78" s="120">
        <f t="shared" si="44"/>
        <v>442.8283307259199</v>
      </c>
      <c r="CT78" s="120">
        <f t="shared" si="45"/>
        <v>0</v>
      </c>
      <c r="CU78" s="256">
        <f t="shared" si="46"/>
        <v>332.12124804443994</v>
      </c>
      <c r="CV78" s="170">
        <f t="shared" si="171"/>
        <v>903.73128719575493</v>
      </c>
      <c r="CW78" s="256">
        <f t="shared" si="47"/>
        <v>145.02627831273875</v>
      </c>
      <c r="CX78" s="256">
        <v>0</v>
      </c>
      <c r="CY78" s="466">
        <f t="shared" si="48"/>
        <v>258830.2529632565</v>
      </c>
      <c r="CZ78" s="147">
        <f t="shared" si="49"/>
        <v>3.5714285714285712</v>
      </c>
      <c r="DA78" s="256">
        <f t="shared" si="50"/>
        <v>1.1993984678889518</v>
      </c>
      <c r="DB78" s="256">
        <f t="shared" si="51"/>
        <v>4.2835659567462558</v>
      </c>
      <c r="DC78" s="120">
        <f t="shared" si="52"/>
        <v>442.8283307259199</v>
      </c>
      <c r="DD78" s="120">
        <f t="shared" si="53"/>
        <v>0</v>
      </c>
      <c r="DE78" s="256">
        <f t="shared" si="54"/>
        <v>354.26266458073593</v>
      </c>
      <c r="DF78" s="170">
        <f t="shared" si="172"/>
        <v>963.98003967547197</v>
      </c>
      <c r="DG78" s="256">
        <f t="shared" si="55"/>
        <v>123.99193260325758</v>
      </c>
      <c r="DH78" s="256">
        <v>0</v>
      </c>
      <c r="DI78" s="466">
        <f t="shared" si="173"/>
        <v>265830.2529632565</v>
      </c>
      <c r="DJ78" s="147">
        <f t="shared" si="56"/>
        <v>3.053435114503817</v>
      </c>
      <c r="DK78" s="256">
        <f t="shared" si="174"/>
        <v>1.1732330915507139</v>
      </c>
      <c r="DL78" s="256">
        <f t="shared" si="57"/>
        <v>3.5823911192388214</v>
      </c>
      <c r="DM78" s="120">
        <f t="shared" si="58"/>
        <v>442.8283307259199</v>
      </c>
      <c r="DN78" s="120">
        <f t="shared" si="59"/>
        <v>0</v>
      </c>
      <c r="DO78" s="256">
        <f t="shared" si="60"/>
        <v>332.12124804443994</v>
      </c>
      <c r="DP78" s="170">
        <f t="shared" si="175"/>
        <v>903.73128719575493</v>
      </c>
      <c r="DQ78" s="256">
        <f t="shared" si="61"/>
        <v>145.02627831273875</v>
      </c>
      <c r="DR78" s="256">
        <v>0</v>
      </c>
      <c r="DS78" s="427">
        <f t="shared" si="62"/>
        <v>253830.2529632565</v>
      </c>
      <c r="DT78" s="176">
        <f t="shared" si="63"/>
        <v>6.3291139240506338</v>
      </c>
      <c r="DU78" s="256">
        <f t="shared" si="64"/>
        <v>0.92437842114086444</v>
      </c>
      <c r="DV78" s="256">
        <f t="shared" si="65"/>
        <v>5.8504963363345857</v>
      </c>
      <c r="DW78" s="120">
        <f t="shared" si="66"/>
        <v>442.8283307259199</v>
      </c>
      <c r="DX78" s="120">
        <f t="shared" si="67"/>
        <v>0</v>
      </c>
      <c r="DY78" s="256">
        <f t="shared" si="68"/>
        <v>398.54549765332791</v>
      </c>
      <c r="DZ78" s="256">
        <f t="shared" si="176"/>
        <v>228</v>
      </c>
      <c r="EA78" s="256">
        <f t="shared" si="177"/>
        <v>325</v>
      </c>
      <c r="EB78" s="170">
        <f t="shared" si="178"/>
        <v>1084.4775446349061</v>
      </c>
      <c r="EC78" s="256">
        <f t="shared" si="69"/>
        <v>69.966876254695336</v>
      </c>
      <c r="ED78" s="256">
        <v>0</v>
      </c>
      <c r="EE78" s="427">
        <f t="shared" si="187"/>
        <v>403364.51602909586</v>
      </c>
      <c r="EF78" s="275">
        <f t="shared" si="70"/>
        <v>1.2307692307692308</v>
      </c>
      <c r="EG78" s="256">
        <f t="shared" si="71"/>
        <v>1.4637178878348185</v>
      </c>
      <c r="EH78" s="256">
        <f t="shared" si="72"/>
        <v>1.8014989388736229</v>
      </c>
      <c r="EI78" s="473">
        <f t="shared" si="73"/>
        <v>110.70708268147997</v>
      </c>
      <c r="EJ78" s="473">
        <f t="shared" si="74"/>
        <v>91.875</v>
      </c>
      <c r="EK78" s="473">
        <f t="shared" si="75"/>
        <v>367.5</v>
      </c>
      <c r="EL78" s="473">
        <f t="shared" si="76"/>
        <v>0</v>
      </c>
      <c r="EM78" s="473">
        <f t="shared" si="205"/>
        <v>27.676770670369994</v>
      </c>
      <c r="EN78" s="473">
        <f t="shared" si="206"/>
        <v>332.12124804443994</v>
      </c>
      <c r="EO78" s="427">
        <f t="shared" si="79"/>
        <v>56725.625</v>
      </c>
      <c r="EP78" s="261">
        <f t="shared" si="80"/>
        <v>1.2307692307692308</v>
      </c>
      <c r="EQ78" s="256">
        <f t="shared" si="207"/>
        <v>0.62469904644867835</v>
      </c>
      <c r="ER78" s="256">
        <f t="shared" si="82"/>
        <v>0.76886036485991183</v>
      </c>
      <c r="ES78" s="473">
        <f t="shared" si="83"/>
        <v>442.8283307259199</v>
      </c>
      <c r="ET78" s="473">
        <f t="shared" si="84"/>
        <v>91.875</v>
      </c>
      <c r="EU78" s="473">
        <f t="shared" si="85"/>
        <v>367.5</v>
      </c>
      <c r="EV78" s="473">
        <f t="shared" si="86"/>
        <v>0</v>
      </c>
      <c r="EW78" s="473">
        <f t="shared" si="208"/>
        <v>27.676770670369994</v>
      </c>
      <c r="EX78" s="473">
        <f t="shared" si="209"/>
        <v>332.12124804443994</v>
      </c>
      <c r="EY78" s="572">
        <f t="shared" si="179"/>
        <v>132912.5</v>
      </c>
      <c r="EZ78" s="589"/>
      <c r="FA78" s="589"/>
      <c r="FB78" s="589"/>
      <c r="FC78" s="589"/>
      <c r="FD78" s="589"/>
      <c r="FE78" s="589"/>
      <c r="FF78" s="589"/>
      <c r="FG78" s="589"/>
      <c r="FH78" s="589"/>
      <c r="FI78" s="577"/>
      <c r="FJ78" s="276">
        <f t="shared" si="98"/>
        <v>1.0246391758101647</v>
      </c>
      <c r="FK78" s="256">
        <f t="shared" si="210"/>
        <v>0.20979477731864957</v>
      </c>
      <c r="FL78" s="256">
        <f t="shared" si="100"/>
        <v>0.21496394772105815</v>
      </c>
      <c r="FM78" s="483">
        <f t="shared" si="211"/>
        <v>10.627879937422078</v>
      </c>
      <c r="FN78" s="483">
        <f t="shared" si="102"/>
        <v>16</v>
      </c>
      <c r="FO78" s="483">
        <f t="shared" si="103"/>
        <v>367.5</v>
      </c>
      <c r="FP78" s="483">
        <f t="shared" si="104"/>
        <v>0</v>
      </c>
      <c r="FQ78" s="483">
        <f t="shared" si="181"/>
        <v>2300</v>
      </c>
      <c r="FR78" s="483">
        <f t="shared" si="212"/>
        <v>0.21255759874844155</v>
      </c>
      <c r="FS78" s="483">
        <f t="shared" si="213"/>
        <v>431.96721961480876</v>
      </c>
      <c r="FT78" s="484">
        <f t="shared" si="214"/>
        <v>23</v>
      </c>
      <c r="FU78" s="427">
        <f t="shared" si="108"/>
        <v>50757</v>
      </c>
      <c r="FV78" s="276">
        <f t="shared" si="109"/>
        <v>1.6348968176253749</v>
      </c>
      <c r="FW78" s="256">
        <f t="shared" si="215"/>
        <v>1.5057985834120846</v>
      </c>
      <c r="FX78" s="256">
        <f t="shared" si="111"/>
        <v>2.4618253120052147</v>
      </c>
      <c r="FY78" s="483">
        <f t="shared" si="216"/>
        <v>182.44527225907899</v>
      </c>
      <c r="FZ78" s="483">
        <f t="shared" si="113"/>
        <v>99</v>
      </c>
      <c r="GA78" s="483">
        <f t="shared" si="114"/>
        <v>367.5</v>
      </c>
      <c r="GB78" s="483">
        <f t="shared" si="115"/>
        <v>0</v>
      </c>
      <c r="GC78" s="483">
        <f t="shared" si="116"/>
        <v>1100</v>
      </c>
      <c r="GD78" s="483">
        <f t="shared" si="217"/>
        <v>10.477050839085358</v>
      </c>
      <c r="GE78" s="483">
        <f t="shared" si="218"/>
        <v>260.38305846684085</v>
      </c>
      <c r="GF78" s="484">
        <f t="shared" si="219"/>
        <v>130</v>
      </c>
      <c r="GG78" s="493">
        <f t="shared" si="220"/>
        <v>11</v>
      </c>
      <c r="GH78" s="493">
        <f t="shared" si="121"/>
        <v>141</v>
      </c>
      <c r="GI78" s="427">
        <f t="shared" si="122"/>
        <v>114204</v>
      </c>
      <c r="GJ78" s="188">
        <f t="shared" si="221"/>
        <v>1</v>
      </c>
      <c r="GK78" s="256">
        <f t="shared" si="182"/>
        <v>1.6800847224733753</v>
      </c>
      <c r="GL78" s="256">
        <f t="shared" si="124"/>
        <v>1.6800847224733753</v>
      </c>
      <c r="GM78" s="256">
        <f t="shared" si="125"/>
        <v>442.8283307259199</v>
      </c>
      <c r="GN78" s="256">
        <f t="shared" si="126"/>
        <v>367.5</v>
      </c>
      <c r="GO78" s="256">
        <f t="shared" si="127"/>
        <v>0</v>
      </c>
      <c r="GP78" s="256">
        <f t="shared" si="222"/>
        <v>442.8283307259199</v>
      </c>
      <c r="GQ78" s="256">
        <f t="shared" si="223"/>
        <v>0</v>
      </c>
      <c r="GR78" s="427">
        <f t="shared" si="129"/>
        <v>263575</v>
      </c>
      <c r="GS78" s="188">
        <f t="shared" si="130"/>
        <v>1</v>
      </c>
      <c r="GT78" s="256">
        <f t="shared" si="184"/>
        <v>2.683482794363834</v>
      </c>
      <c r="GU78" s="256">
        <f t="shared" si="131"/>
        <v>2.683482794363834</v>
      </c>
      <c r="GV78" s="256">
        <f t="shared" si="132"/>
        <v>442.8283307259199</v>
      </c>
      <c r="GW78" s="256">
        <f t="shared" si="133"/>
        <v>367.5</v>
      </c>
      <c r="GX78" s="256">
        <f t="shared" si="134"/>
        <v>0</v>
      </c>
      <c r="GY78" s="256">
        <f t="shared" si="224"/>
        <v>442.8283307259199</v>
      </c>
      <c r="GZ78" s="256">
        <f t="shared" si="225"/>
        <v>0</v>
      </c>
      <c r="HA78" s="427">
        <f t="shared" si="137"/>
        <v>165020</v>
      </c>
      <c r="HB78" s="188">
        <f t="shared" si="138"/>
        <v>1</v>
      </c>
      <c r="HC78" s="256">
        <f t="shared" si="185"/>
        <v>2.0064718202352507</v>
      </c>
      <c r="HD78" s="256">
        <f t="shared" si="139"/>
        <v>2.0064718202352507</v>
      </c>
      <c r="HE78" s="256">
        <f t="shared" si="140"/>
        <v>442.8283307259199</v>
      </c>
      <c r="HF78" s="256">
        <f t="shared" si="141"/>
        <v>367.5</v>
      </c>
      <c r="HG78" s="256">
        <f t="shared" si="142"/>
        <v>0</v>
      </c>
      <c r="HH78" s="256">
        <f t="shared" si="226"/>
        <v>442.8283307259199</v>
      </c>
      <c r="HI78" s="256">
        <f t="shared" ref="HI78:HI109" si="249">($G78/COP_KM)*Ek</f>
        <v>0</v>
      </c>
      <c r="HJ78" s="427">
        <f t="shared" si="145"/>
        <v>220700</v>
      </c>
      <c r="HK78" s="188">
        <f t="shared" si="227"/>
        <v>1</v>
      </c>
      <c r="HL78" s="256">
        <f t="shared" si="186"/>
        <v>1.3736435229962618</v>
      </c>
      <c r="HM78" s="256">
        <f t="shared" si="147"/>
        <v>1.3736435229962618</v>
      </c>
      <c r="HN78" s="256">
        <f t="shared" si="148"/>
        <v>442.8283307259199</v>
      </c>
      <c r="HO78" s="256">
        <f t="shared" si="149"/>
        <v>367.5</v>
      </c>
      <c r="HP78" s="256">
        <f t="shared" si="150"/>
        <v>0</v>
      </c>
      <c r="HQ78" s="256">
        <f t="shared" si="228"/>
        <v>442.8283307259199</v>
      </c>
      <c r="HR78" s="256">
        <f t="shared" ref="HR78:HR109" si="250">($G78/COP_KM)*Ek</f>
        <v>0</v>
      </c>
      <c r="HS78" s="466">
        <f t="shared" si="153"/>
        <v>322375</v>
      </c>
    </row>
    <row r="79" spans="1:227" s="72" customFormat="1" hidden="1" outlineLevel="1" x14ac:dyDescent="0.3">
      <c r="B79" s="40" t="s">
        <v>234</v>
      </c>
      <c r="C79" s="40" t="s">
        <v>235</v>
      </c>
      <c r="D79" s="117">
        <v>10000</v>
      </c>
      <c r="E79" s="132">
        <v>4.7490959839032412</v>
      </c>
      <c r="F79" s="125">
        <f t="shared" ref="F79:F142" si="251">((31.65/3.6)/1000)*E79*D79</f>
        <v>417.52468858482661</v>
      </c>
      <c r="G79" s="125">
        <f t="shared" ref="G79:G142" si="252">(D79*O79*P79*3)/1000</f>
        <v>0</v>
      </c>
      <c r="H79" s="168">
        <f t="shared" si="188"/>
        <v>735</v>
      </c>
      <c r="I79" s="528">
        <f t="shared" si="244"/>
        <v>735</v>
      </c>
      <c r="J79" s="373">
        <f t="shared" si="155"/>
        <v>0</v>
      </c>
      <c r="K79" s="114">
        <v>2.4E-2</v>
      </c>
      <c r="L79" s="168">
        <f t="shared" si="156"/>
        <v>568.06080079568244</v>
      </c>
      <c r="M79" s="373">
        <f t="shared" si="157"/>
        <v>0</v>
      </c>
      <c r="N79" s="373">
        <f t="shared" si="158"/>
        <v>13.63345921909638</v>
      </c>
      <c r="O79" s="121">
        <v>12.843745846863635</v>
      </c>
      <c r="P79" s="116">
        <v>0</v>
      </c>
      <c r="Q79" s="395">
        <f t="shared" ref="Q79:Q142" si="253">+(F79-G79)/F79</f>
        <v>1</v>
      </c>
      <c r="S79" s="189">
        <f t="shared" ref="S79:S142" si="254">($F79+$G79)/(T79+U79)</f>
        <v>1</v>
      </c>
      <c r="T79" s="168">
        <f t="shared" ref="T79:T142" si="255">$G79/COP_KM*Ek</f>
        <v>0</v>
      </c>
      <c r="U79" s="382">
        <f t="shared" ref="U79:U142" si="256">$F79*Eg</f>
        <v>417.52468858482661</v>
      </c>
      <c r="V79" s="427">
        <f t="shared" si="159"/>
        <v>39250</v>
      </c>
      <c r="W79" s="132"/>
      <c r="X79" s="255"/>
      <c r="Y79" s="255"/>
      <c r="Z79" s="255"/>
      <c r="AA79" s="111"/>
      <c r="AB79" s="111"/>
      <c r="AC79" s="111"/>
      <c r="AD79" s="111"/>
      <c r="AE79" s="111"/>
      <c r="AF79" s="111"/>
      <c r="AG79" s="111"/>
      <c r="AH79" s="460"/>
      <c r="AI79" s="262">
        <f t="shared" ref="AI79:AI142" si="257">($F79+$G79)/(AR79+AS79)</f>
        <v>1.2056104487354731</v>
      </c>
      <c r="AJ79" s="256">
        <f t="shared" si="160"/>
        <v>0.39264744746456137</v>
      </c>
      <c r="AK79" s="256">
        <f t="shared" ref="AK79:AK142" si="258">AI79*AJ79</f>
        <v>0.47337986533258791</v>
      </c>
      <c r="AL79" s="170">
        <f t="shared" ref="AL79:AL142" si="259">IF($H79&lt;$AA$9,$F79,+$AA$9*$L79*(1+($H79-$AA$9)/$H79)/1000)</f>
        <v>105.88344178096392</v>
      </c>
      <c r="AM79" s="170">
        <f t="shared" ref="AM79:AM142" si="260">IF($G79&lt;$AL79*(1-1/$AI$8),$G79,AL79*(1-1/$AI$8))</f>
        <v>0</v>
      </c>
      <c r="AN79" s="170">
        <f t="shared" ref="AN79:AN142" si="261">+AL79*(1-1/$AI$8)-AM79</f>
        <v>79.412581335722933</v>
      </c>
      <c r="AO79" s="170">
        <f t="shared" si="161"/>
        <v>41</v>
      </c>
      <c r="AP79" s="170">
        <f t="shared" si="162"/>
        <v>58</v>
      </c>
      <c r="AQ79" s="170">
        <f t="shared" ref="AQ79:AQ142" si="262">+IF($G79-AM79&gt;0,($G79-AM79)/$M79*1000,0)</f>
        <v>0</v>
      </c>
      <c r="AR79" s="256">
        <f t="shared" si="245"/>
        <v>34.676827183265686</v>
      </c>
      <c r="AS79" s="256">
        <f t="shared" ref="AS79:AS142" si="263">($F79-AL79)*Eg</f>
        <v>311.64124680386271</v>
      </c>
      <c r="AT79" s="428">
        <f t="shared" ref="AT79:AT110" si="264">IF($H79&lt;PMAX_BES_HOR,+$AR$4+$H79*$AS$4+$AR$5+$H79*$AS$5+$AO79*$AS$6,$AR$4+PMAX_BES_HOR*$AS$4+$AR$5+PMAX_BES_HOR*$AS$5+$AO79*$AS$6+$T$4+($H79-PMAX_BES_HOR)*$U$4)+IF(AQ79&gt;0,$T$5+AQ79*$U$5)</f>
        <v>181350</v>
      </c>
      <c r="AU79" s="112"/>
      <c r="AV79" s="256"/>
      <c r="AW79" s="256"/>
      <c r="AX79" s="120"/>
      <c r="AY79" s="120"/>
      <c r="AZ79" s="120"/>
      <c r="BA79" s="120"/>
      <c r="BB79" s="256"/>
      <c r="BC79" s="256"/>
      <c r="BD79" s="256"/>
      <c r="BE79" s="257"/>
      <c r="BF79" s="149">
        <f t="shared" ref="BF79:BF142" si="265">($F79+$G79)/(BO79+BP79)</f>
        <v>1</v>
      </c>
      <c r="BG79" s="256">
        <f t="shared" ref="BG79:BG142" si="266">+(($T79+$U79)-(BO79+BP79))/BR79*1000</f>
        <v>0</v>
      </c>
      <c r="BH79" s="256">
        <f t="shared" ref="BH79:BH142" si="267">BG79*BF79</f>
        <v>0</v>
      </c>
      <c r="BI79" s="120">
        <f t="shared" ref="BI79:BI142" si="268">IF(($F79*(1-1/$BF$8))&gt;(1+$BI$9)*$G79,(1+$BI$9)/(1-1/$BF$8)*$G79,$F79)</f>
        <v>0</v>
      </c>
      <c r="BJ79" s="120">
        <f t="shared" ref="BJ79:BJ142" si="269">IF($G79&lt;$F79*(1-1/$BF$8),$G79,$F79*(1-1/$BF$8))</f>
        <v>0</v>
      </c>
      <c r="BK79" s="256">
        <v>0</v>
      </c>
      <c r="BL79" s="170">
        <f t="shared" ref="BL79:BL142" si="270">BI79/$L79*1000</f>
        <v>0</v>
      </c>
      <c r="BM79" s="170">
        <f t="shared" si="163"/>
        <v>735</v>
      </c>
      <c r="BN79" s="170">
        <f t="shared" ref="BN79:BN142" si="271">+IF($G79-BJ79&gt;0,($G79-BL79)/$M79*1000,0)</f>
        <v>0</v>
      </c>
      <c r="BO79" s="170">
        <f t="shared" si="246"/>
        <v>0</v>
      </c>
      <c r="BP79" s="170">
        <f t="shared" ref="BP79:BP110" si="272">($F79-BI79)*Eg</f>
        <v>417.52468858482661</v>
      </c>
      <c r="BQ79" s="390">
        <f t="shared" ref="BQ79:BQ142" si="273">IF(BL79=0,0,IF(BL79&lt;100,$BO$4+BL79*$BP$4,$BO$5+$BP$5*LN(BL79/6.96)))</f>
        <v>0</v>
      </c>
      <c r="BR79" s="428">
        <f t="shared" si="164"/>
        <v>39250</v>
      </c>
      <c r="BS79" s="147">
        <f t="shared" ref="BS79:BS142" si="274">($F79+$G79)/(BZ79+CA79)</f>
        <v>3.5714285714285712</v>
      </c>
      <c r="BT79" s="256">
        <f t="shared" ref="BT79:BT142" si="275">+(($T79+$U79)-(BZ79+CA79))/CB79*1000</f>
        <v>0.68332935286002972</v>
      </c>
      <c r="BU79" s="256">
        <f t="shared" ref="BU79:BU142" si="276">BT79*BS79</f>
        <v>2.4404619745001059</v>
      </c>
      <c r="BV79" s="170">
        <f t="shared" ref="BV79:BV142" si="277">+$F79</f>
        <v>417.52468858482661</v>
      </c>
      <c r="BW79" s="170">
        <f t="shared" ref="BW79:BW142" si="278">+$G79</f>
        <v>0</v>
      </c>
      <c r="BX79" s="170">
        <f t="shared" ref="BX79:BX142" si="279">BV79*(1-1/$BS$8)-BW79</f>
        <v>334.01975086786132</v>
      </c>
      <c r="BY79" s="170">
        <f t="shared" si="165"/>
        <v>454.44864063654597</v>
      </c>
      <c r="BZ79" s="256">
        <f t="shared" ref="BZ79:BZ142" si="280">((BV79/$BS$8)+(BV79/$BS$10)+ABS(BX79/$BS$9)+(BW79/$BS$10))*$G$4</f>
        <v>116.90691280375145</v>
      </c>
      <c r="CA79" s="256">
        <v>0</v>
      </c>
      <c r="CB79" s="466">
        <f t="shared" ref="CB79:CB142" si="281">IF($H79&lt;100,$BZ$4+$H79*$CA$4,$BZ$5+$CA$5*LN($H79/6.96))+$BZ$6+$H79*$CA$6+$BZ$7+$H79*$CA$7</f>
        <v>439931.01499717426</v>
      </c>
      <c r="CC79" s="149">
        <f t="shared" ref="CC79:CC142" si="282">($F79+$G79)/(CL79+CM79)</f>
        <v>1</v>
      </c>
      <c r="CD79" s="256">
        <f t="shared" ref="CD79:CD142" si="283">+(($T79+$U79)-(CL79+CM79))/CO79*1000</f>
        <v>0</v>
      </c>
      <c r="CE79" s="256">
        <f t="shared" si="166"/>
        <v>0</v>
      </c>
      <c r="CF79" s="120">
        <f t="shared" ref="CF79:CF142" si="284">IF(($F79*(1-1/$CC$8))&gt;(1+$CF$9)*$G79,(1+$CF$9)/(1-1/$CC$8)*$G79,$F79)</f>
        <v>0</v>
      </c>
      <c r="CG79" s="120">
        <f t="shared" ref="CG79:CG142" si="285">IF($G79&lt;$F79*(1-1/$CC$8),$G79,$F79*(1-1/$CC$8))</f>
        <v>0</v>
      </c>
      <c r="CH79" s="256">
        <v>0</v>
      </c>
      <c r="CI79" s="170">
        <f t="shared" si="167"/>
        <v>0</v>
      </c>
      <c r="CJ79" s="170">
        <f t="shared" si="168"/>
        <v>735</v>
      </c>
      <c r="CK79" s="170">
        <f t="shared" ref="CK79:CK142" si="286">+IF($G79-CG79&gt;0,($G79-CI79)/$M79*1000,0)</f>
        <v>0</v>
      </c>
      <c r="CL79" s="256">
        <f t="shared" si="247"/>
        <v>0</v>
      </c>
      <c r="CM79" s="256">
        <f t="shared" si="248"/>
        <v>417.52468858482661</v>
      </c>
      <c r="CN79" s="390">
        <f t="shared" si="169"/>
        <v>0</v>
      </c>
      <c r="CO79" s="428">
        <f t="shared" si="170"/>
        <v>39250</v>
      </c>
      <c r="CP79" s="147">
        <f t="shared" ref="CP79:CP142" si="287">($F79+$G79)/(CW79+CX79)</f>
        <v>3.0534351145038165</v>
      </c>
      <c r="CQ79" s="256">
        <f t="shared" ref="CQ79:CQ142" si="288">+(($T79+$U79)-(CW79+CX79))/CY79*1000</f>
        <v>0.67670369995168489</v>
      </c>
      <c r="CR79" s="256">
        <f t="shared" ref="CR79:CR142" si="289">CQ79*CP79</f>
        <v>2.0662708395471294</v>
      </c>
      <c r="CS79" s="120">
        <f t="shared" ref="CS79:CS142" si="290">+$F79</f>
        <v>417.52468858482661</v>
      </c>
      <c r="CT79" s="120">
        <f t="shared" ref="CT79:CT142" si="291">+$G79</f>
        <v>0</v>
      </c>
      <c r="CU79" s="256">
        <f t="shared" ref="CU79:CU142" si="292">CS79*(1-1/$CP$8)-CT79</f>
        <v>313.14351643861994</v>
      </c>
      <c r="CV79" s="170">
        <f t="shared" si="171"/>
        <v>426.04560059676186</v>
      </c>
      <c r="CW79" s="256">
        <f t="shared" ref="CW79:CW142" si="293">((CS79/$CP$8)+(CS79/$CP$10)+ABS(CU79/$CP$9)+(CT79/$CP$10))*$G$4</f>
        <v>136.73933551153073</v>
      </c>
      <c r="CX79" s="256">
        <v>0</v>
      </c>
      <c r="CY79" s="466">
        <f t="shared" ref="CY79:CY142" si="294">IF($H79&lt;100,$CW$4+$H79*$CX$4,$CW$5+$CX$5*LN($H79/6.96))+$CW$6+$H79*$CX$6+$CW$7+$H79*$CX$7</f>
        <v>414931.01499717426</v>
      </c>
      <c r="CZ79" s="147">
        <f t="shared" ref="CZ79:CZ142" si="295">($F79+$G79)/(DG79+DH79)</f>
        <v>3.5714285714285712</v>
      </c>
      <c r="DA79" s="256">
        <f t="shared" ref="DA79:DA142" si="296">+(($T79+$U79)-(DG79+DH79))/DI79*1000</f>
        <v>0.71248086795204757</v>
      </c>
      <c r="DB79" s="256">
        <f t="shared" ref="DB79:DB142" si="297">DA79*CZ79</f>
        <v>2.5445745284001697</v>
      </c>
      <c r="DC79" s="120">
        <f t="shared" ref="DC79:DC142" si="298">+$F79</f>
        <v>417.52468858482661</v>
      </c>
      <c r="DD79" s="120">
        <f t="shared" ref="DD79:DD142" si="299">+$G79</f>
        <v>0</v>
      </c>
      <c r="DE79" s="256">
        <f t="shared" ref="DE79:DE142" si="300">DC79*(1-1/$CZ$8)-DD79</f>
        <v>334.01975086786132</v>
      </c>
      <c r="DF79" s="170">
        <f t="shared" si="172"/>
        <v>454.44864063654597</v>
      </c>
      <c r="DG79" s="256">
        <f t="shared" ref="DG79:DG142" si="301">((DC79/$CZ$8)+(DC79/$CZ$10)+ABS(DE79/$CZ$9)+(DD79/$CZ$10))*$G$4</f>
        <v>116.90691280375145</v>
      </c>
      <c r="DH79" s="256">
        <v>0</v>
      </c>
      <c r="DI79" s="466">
        <f t="shared" si="173"/>
        <v>421931.01499717426</v>
      </c>
      <c r="DJ79" s="147">
        <f t="shared" ref="DJ79:DJ142" si="302">($F79+$G79)/(DQ79+DR79)</f>
        <v>3.0534351145038165</v>
      </c>
      <c r="DK79" s="256">
        <f t="shared" si="174"/>
        <v>0.6849575728619397</v>
      </c>
      <c r="DL79" s="256">
        <f t="shared" ref="DL79:DL142" si="303">DK79*DJ79</f>
        <v>2.0914735049219533</v>
      </c>
      <c r="DM79" s="120">
        <f t="shared" ref="DM79:DM142" si="304">+$F79</f>
        <v>417.52468858482661</v>
      </c>
      <c r="DN79" s="120">
        <f t="shared" ref="DN79:DN142" si="305">+$G79</f>
        <v>0</v>
      </c>
      <c r="DO79" s="256">
        <f t="shared" ref="DO79:DO142" si="306">DM79*(1-1/$DJ$8)-DN79</f>
        <v>313.14351643861994</v>
      </c>
      <c r="DP79" s="170">
        <f t="shared" si="175"/>
        <v>426.04560059676186</v>
      </c>
      <c r="DQ79" s="256">
        <f t="shared" ref="DQ79:DQ142" si="307">((DM79/$DJ$8)+(DM79/$DJ$10)+ABS(DO79/$DJ$9)+(DN79/$DJ$10))*$G$4</f>
        <v>136.73933551153073</v>
      </c>
      <c r="DR79" s="256">
        <v>0</v>
      </c>
      <c r="DS79" s="427">
        <f t="shared" ref="DS79:DS142" si="308">IF($H79&lt;100,$DQ$4+$H79*$DR$4,$DQ$5+$DR$5*LN($H79/6.96))+$DQ$6+$H79*$DR$6+$DQ$7+$H79*$DR$7</f>
        <v>409931.01499717426</v>
      </c>
      <c r="DT79" s="176">
        <f t="shared" ref="DT79:DT142" si="309">($F79+$G79)/(EC79+ED79)</f>
        <v>6.3291139240506329</v>
      </c>
      <c r="DU79" s="256">
        <f t="shared" ref="DU79:DU142" si="310">+(($T79+$U79)-(EC79+ED79))/EE79*1000</f>
        <v>0.67631702952889916</v>
      </c>
      <c r="DV79" s="256">
        <f t="shared" ref="DV79:DV142" si="311">DU79*DT79</f>
        <v>4.2804875286639188</v>
      </c>
      <c r="DW79" s="120">
        <f t="shared" ref="DW79:DW142" si="312">+$F79</f>
        <v>417.52468858482661</v>
      </c>
      <c r="DX79" s="120">
        <f t="shared" ref="DX79:DX142" si="313">+$G79</f>
        <v>0</v>
      </c>
      <c r="DY79" s="256">
        <f t="shared" ref="DY79:DY142" si="314">DW79*(1-1/$DT$8)-DX79</f>
        <v>375.77221972634396</v>
      </c>
      <c r="DZ79" s="256">
        <f t="shared" si="176"/>
        <v>215</v>
      </c>
      <c r="EA79" s="256">
        <f t="shared" si="177"/>
        <v>307</v>
      </c>
      <c r="EB79" s="170">
        <f t="shared" si="178"/>
        <v>511.25472071611421</v>
      </c>
      <c r="EC79" s="256">
        <f t="shared" ref="EC79:EC142" si="315">((DW79/$DT$8)+(DW79/$DT$10)+ABS(DY79/$DT$9)+(DX79/$DT$10))*$G$4</f>
        <v>65.968900796402608</v>
      </c>
      <c r="ED79" s="256">
        <v>0</v>
      </c>
      <c r="EE79" s="427">
        <f t="shared" si="187"/>
        <v>519809.16114637331</v>
      </c>
      <c r="EF79" s="275">
        <f t="shared" ref="EF79:EF142" si="316">($F79+$G79)/(EM79+EN79)</f>
        <v>1.2307692307692308</v>
      </c>
      <c r="EG79" s="256">
        <f t="shared" ref="EG79:EG142" si="317">+(($T79+$U79)-(EN79+EM79))/EO79*1000</f>
        <v>0.80964801995687319</v>
      </c>
      <c r="EH79" s="256">
        <f t="shared" ref="EH79:EH142" si="318">EG79*EF79</f>
        <v>0.99648987071615169</v>
      </c>
      <c r="EI79" s="473">
        <f t="shared" ref="EI79:EI142" si="319">$F79*$EG$9</f>
        <v>104.38117214620665</v>
      </c>
      <c r="EJ79" s="473">
        <f t="shared" ref="EJ79:EJ142" si="320">$H79*$EG$9</f>
        <v>183.75</v>
      </c>
      <c r="EK79" s="473">
        <f t="shared" ref="EK79:EK142" si="321">$H79</f>
        <v>735</v>
      </c>
      <c r="EL79" s="473">
        <f t="shared" ref="EL79:EL142" si="322">IF($H79*$EG$9&gt;$J79,0,$J79-$EJ79)</f>
        <v>0</v>
      </c>
      <c r="EM79" s="473">
        <f t="shared" ref="EM79:EM110" si="323">(($EG$9*F79)/$EF$8+($G79/COP_KM))*Ek</f>
        <v>26.095293036551663</v>
      </c>
      <c r="EN79" s="473">
        <f t="shared" ref="EN79:EN110" si="324">((1-$EG$9)*$F79)*Eg</f>
        <v>313.14351643861994</v>
      </c>
      <c r="EO79" s="427">
        <f t="shared" ref="EO79:EO142" si="325">($EK79*$EN$4+$EM$4)+($EL79*$EN$5+$EM$5)+($EJ79*$EN$6+$EM$6)</f>
        <v>96691.25</v>
      </c>
      <c r="EP79" s="261">
        <f t="shared" ref="EP79:EP142" si="326">($F79+$G79)/(EW79+EX79)</f>
        <v>1.2307692307692308</v>
      </c>
      <c r="EQ79" s="256">
        <f t="shared" ref="EQ79:EQ110" si="327">+(($T79+$U79)-(EX79+EW79))/EY79*1000</f>
        <v>0.29450156723278481</v>
      </c>
      <c r="ER79" s="256">
        <f t="shared" ref="ER79:ER142" si="328">EQ79*EP79</f>
        <v>0.36246346736342749</v>
      </c>
      <c r="ES79" s="473">
        <f t="shared" ref="ES79:ES142" si="329">+$F79</f>
        <v>417.52468858482661</v>
      </c>
      <c r="ET79" s="473">
        <f t="shared" ref="ET79:ET142" si="330">$H79*$EG$9</f>
        <v>183.75</v>
      </c>
      <c r="EU79" s="473">
        <f t="shared" ref="EU79:EU142" si="331">$H79</f>
        <v>735</v>
      </c>
      <c r="EV79" s="473">
        <f t="shared" ref="EV79:EV142" si="332">IF($H79*$EG$9&gt;$J79,0,$J79-$ET79)</f>
        <v>0</v>
      </c>
      <c r="EW79" s="473">
        <f t="shared" ref="EW79:EW110" si="333">((($EG$9*$F79)/$EP$8)+($G79/COP_KM))*Ek</f>
        <v>26.095293036551663</v>
      </c>
      <c r="EX79" s="473">
        <f t="shared" ref="EX79:EX110" si="334">((1-$EG$9)*$F79)*Ebiom_p</f>
        <v>313.14351643861994</v>
      </c>
      <c r="EY79" s="572">
        <f t="shared" si="179"/>
        <v>265825</v>
      </c>
      <c r="EZ79" s="589"/>
      <c r="FA79" s="589"/>
      <c r="FB79" s="589"/>
      <c r="FC79" s="589"/>
      <c r="FD79" s="589"/>
      <c r="FE79" s="589"/>
      <c r="FF79" s="589"/>
      <c r="FG79" s="589"/>
      <c r="FH79" s="589"/>
      <c r="FI79" s="577"/>
      <c r="FJ79" s="276">
        <f t="shared" ref="FJ79:FJ142" si="335">($F79+$G79)/(FR79+FS79)</f>
        <v>1.0238255367265339</v>
      </c>
      <c r="FK79" s="256">
        <f t="shared" ref="FK79:FK110" si="336">+(($T79+$U79)-($FS79+$FR79))/$FU79*1000</f>
        <v>0.14340488851058206</v>
      </c>
      <c r="FL79" s="256">
        <f t="shared" ref="FL79:FL142" si="337">FJ79*FK79</f>
        <v>0.14682158694855543</v>
      </c>
      <c r="FM79" s="483">
        <f t="shared" ref="FM79:FM110" si="338">($FR$9/100)*$F79*$K79</f>
        <v>10.020592526035839</v>
      </c>
      <c r="FN79" s="483">
        <f t="shared" ref="FN79:FN142" si="339">ROUND($FT79*$FN$9,0)</f>
        <v>15</v>
      </c>
      <c r="FO79" s="483">
        <f t="shared" ref="FO79:FO142" si="340">$H79</f>
        <v>735</v>
      </c>
      <c r="FP79" s="483">
        <f t="shared" ref="FP79:FP142" si="341">$J79</f>
        <v>0</v>
      </c>
      <c r="FQ79" s="483">
        <f t="shared" si="181"/>
        <v>2100</v>
      </c>
      <c r="FR79" s="483">
        <f t="shared" ref="FR79:FR110" si="342">(($F79*$K79*($FR$9/100)/$FN$10)+($G79/COP_KM))*Ek</f>
        <v>0.20041185052071678</v>
      </c>
      <c r="FS79" s="483">
        <f t="shared" ref="FS79:FS110" si="343">((($K79*$F79)-(($GB$9/3.6)*$FT79))+((1-$K79)*$F79))*Eg</f>
        <v>407.60802191815992</v>
      </c>
      <c r="FT79" s="484">
        <f t="shared" ref="FT79:FT110" si="344">ROUND(($K79*$F79*($FR$9/100)*1000)/($FQ$9*277.77777778),0)</f>
        <v>21</v>
      </c>
      <c r="FU79" s="427">
        <f t="shared" ref="FU79:FU142" si="345">($FT$6*$FO79+$FS$6)+($FT$7*$FP79+$FS$7)+($FT$5*$FQ79+$FS$5)+($FT$4*$FN79+$FS$4)</f>
        <v>67754</v>
      </c>
      <c r="FV79" s="276">
        <f t="shared" ref="FV79:FV142" si="346">($F79+$G79)/(GD79+GE79)</f>
        <v>1.6369467344713078</v>
      </c>
      <c r="FW79" s="256">
        <f t="shared" ref="FW79:FW110" si="347">+(($T79+$U79)-($GD79+$GE79))/$GI79*1000</f>
        <v>1.2627792437837841</v>
      </c>
      <c r="FX79" s="256">
        <f t="shared" ref="FX79:FX142" si="348">FV79*FW79</f>
        <v>2.0671023594700131</v>
      </c>
      <c r="FY79" s="483">
        <f t="shared" ref="FY79:FY110" si="349">(($GE$9/100)*$F79*$K79)+($FY$8*$F79)</f>
        <v>172.02017169694858</v>
      </c>
      <c r="FZ79" s="483">
        <f t="shared" ref="FZ79:FZ142" si="350">ROUND($GH79*$GF$9,0)</f>
        <v>94</v>
      </c>
      <c r="GA79" s="483">
        <f t="shared" ref="GA79:GA142" si="351">$H79</f>
        <v>735</v>
      </c>
      <c r="GB79" s="483">
        <f t="shared" ref="GB79:GB142" si="352">$J79</f>
        <v>0</v>
      </c>
      <c r="GC79" s="483">
        <f t="shared" ref="GC79:GC142" si="353">GG79/3*300</f>
        <v>1100</v>
      </c>
      <c r="GD79" s="483">
        <f t="shared" ref="GD79:GD110" si="354">((((1-$FY$8)*$F79)/$FV$8)+($G79/COP_KM)+((($K79*$F79)/$GE$9)/$FZ$10))*Ek-($GH79*$FY$9*$FY$10/1000)</f>
        <v>9.5585708671896086</v>
      </c>
      <c r="GE79" s="483">
        <f t="shared" ref="GE79:GE110" si="355">(1-$FY$8)*$F79-(($GE$9/100)*$F79*$K79)</f>
        <v>245.50451688787803</v>
      </c>
      <c r="GF79" s="484">
        <f t="shared" ref="GF79:GF110" si="356">ROUND(($FY$8*$F79*1000)/($GB$8*277.77777778),0)</f>
        <v>123</v>
      </c>
      <c r="GG79" s="493">
        <f t="shared" ref="GG79:GG110" si="357">ROUND((($GE$9/100)*$F79*$K79*1000)/($GB$9*277.77777778),0)</f>
        <v>11</v>
      </c>
      <c r="GH79" s="493">
        <f t="shared" ref="GH79:GH142" si="358">$GF79+$GG79</f>
        <v>134</v>
      </c>
      <c r="GI79" s="427">
        <f t="shared" ref="GI79:GI142" si="359">($GH$6*$GA79+$GG$6)+($GH$7*$GB79+$GG$7)+($GH$5*$GC79+$GG$5)+($GH$4*$FZ79+$GG$4)</f>
        <v>128654</v>
      </c>
      <c r="GJ79" s="188">
        <f t="shared" ref="GJ79:GJ110" si="360">($F79+$G79)/($GP79+$GQ79)</f>
        <v>1</v>
      </c>
      <c r="GK79" s="256">
        <f t="shared" si="182"/>
        <v>0.80735703100614253</v>
      </c>
      <c r="GL79" s="256">
        <f t="shared" ref="GL79:GL142" si="361">GJ79*GK79</f>
        <v>0.80735703100614253</v>
      </c>
      <c r="GM79" s="256">
        <f t="shared" ref="GM79:GM142" si="362">$F79</f>
        <v>417.52468858482661</v>
      </c>
      <c r="GN79" s="256">
        <f t="shared" ref="GN79:GN142" si="363">$H79</f>
        <v>735</v>
      </c>
      <c r="GO79" s="256">
        <f t="shared" ref="GO79:GO142" si="364">$J79</f>
        <v>0</v>
      </c>
      <c r="GP79" s="256">
        <f t="shared" ref="GP79:GP110" si="365">$F79*Ebiom_pellet</f>
        <v>417.52468858482661</v>
      </c>
      <c r="GQ79" s="256">
        <f t="shared" ref="GQ79:GQ110" si="366">$G79/COP_KM</f>
        <v>0</v>
      </c>
      <c r="GR79" s="427">
        <f t="shared" ref="GR79:GR142" si="367">($GN79*$GQ$4+$GP$4)+($GO79*$GQ$5+$GP$5)</f>
        <v>517150</v>
      </c>
      <c r="GS79" s="188">
        <f t="shared" ref="GS79:GS142" si="368">($F79+$G79)/(GY79+GZ79)</f>
        <v>1</v>
      </c>
      <c r="GT79" s="256">
        <f t="shared" si="184"/>
        <v>1.5087254772885259</v>
      </c>
      <c r="GU79" s="256">
        <f t="shared" ref="GU79:GU142" si="369">GS79*GT79</f>
        <v>1.5087254772885259</v>
      </c>
      <c r="GV79" s="256">
        <f t="shared" ref="GV79:GV142" si="370">$F79</f>
        <v>417.52468858482661</v>
      </c>
      <c r="GW79" s="256">
        <f t="shared" ref="GW79:GW142" si="371">$H79</f>
        <v>735</v>
      </c>
      <c r="GX79" s="256">
        <f t="shared" ref="GX79:GX142" si="372">$J79</f>
        <v>0</v>
      </c>
      <c r="GY79" s="256">
        <f t="shared" ref="GY79:GY110" si="373">$F79*Ebiom_shreds</f>
        <v>417.52468858482661</v>
      </c>
      <c r="GZ79" s="256">
        <f t="shared" ref="GZ79:GZ110" si="374">$G79/COP_KM</f>
        <v>0</v>
      </c>
      <c r="HA79" s="427">
        <f t="shared" ref="HA79:HA142" si="375">($GW79*$GZ$4+$GY$4)+($GZ$5*$GX79+$GY$5)</f>
        <v>276740</v>
      </c>
      <c r="HB79" s="188">
        <f t="shared" ref="HB79:HB142" si="376">($F79+$G79)/(HH79+HI79)</f>
        <v>1</v>
      </c>
      <c r="HC79" s="256">
        <f t="shared" si="185"/>
        <v>1.2235514259313873</v>
      </c>
      <c r="HD79" s="256">
        <f t="shared" ref="HD79:HD142" si="377">HB79*HC79</f>
        <v>1.2235514259313873</v>
      </c>
      <c r="HE79" s="256">
        <f t="shared" ref="HE79:HE142" si="378">$F79</f>
        <v>417.52468858482661</v>
      </c>
      <c r="HF79" s="256">
        <f t="shared" ref="HF79:HF142" si="379">$H79</f>
        <v>735</v>
      </c>
      <c r="HG79" s="256">
        <f t="shared" ref="HG79:HG142" si="380">$J79</f>
        <v>0</v>
      </c>
      <c r="HH79" s="256">
        <f t="shared" ref="HH79:HH110" si="381">$F79*Ebiom_snip</f>
        <v>417.52468858482661</v>
      </c>
      <c r="HI79" s="256">
        <f t="shared" si="249"/>
        <v>0</v>
      </c>
      <c r="HJ79" s="427">
        <f t="shared" ref="HJ79:HJ142" si="382">($HF79*$HI$4+$HH$4)+($HH$5*$HG79+$HI$5)</f>
        <v>341240</v>
      </c>
      <c r="HK79" s="188">
        <f t="shared" ref="HK79:HK110" si="383">($F79+$G79)/($GP79+$GQ79)</f>
        <v>1</v>
      </c>
      <c r="HL79" s="256">
        <f t="shared" si="186"/>
        <v>0.65777816240224751</v>
      </c>
      <c r="HM79" s="256">
        <f t="shared" ref="HM79:HM142" si="384">HK79*HL79</f>
        <v>0.65777816240224751</v>
      </c>
      <c r="HN79" s="256">
        <f t="shared" ref="HN79:HN142" si="385">$F79</f>
        <v>417.52468858482661</v>
      </c>
      <c r="HO79" s="256">
        <f t="shared" ref="HO79:HO142" si="386">$H79</f>
        <v>735</v>
      </c>
      <c r="HP79" s="256">
        <f t="shared" ref="HP79:HP142" si="387">$J79</f>
        <v>0</v>
      </c>
      <c r="HQ79" s="256">
        <f t="shared" ref="HQ79:HQ110" si="388">$F79*Ebiom_pellet</f>
        <v>417.52468858482661</v>
      </c>
      <c r="HR79" s="256">
        <f t="shared" si="250"/>
        <v>0</v>
      </c>
      <c r="HS79" s="466">
        <f t="shared" ref="HS79:HS142" si="389">($HO79*$HR$4+$HQ$4)+($HR$5*$HO79+$HQ$5)</f>
        <v>634750</v>
      </c>
    </row>
    <row r="80" spans="1:227" s="72" customFormat="1" hidden="1" outlineLevel="1" x14ac:dyDescent="0.3">
      <c r="B80" s="40" t="s">
        <v>234</v>
      </c>
      <c r="C80" s="40" t="s">
        <v>235</v>
      </c>
      <c r="D80" s="117">
        <v>20000</v>
      </c>
      <c r="E80" s="132">
        <v>4.1838160996975819</v>
      </c>
      <c r="F80" s="125">
        <f t="shared" si="251"/>
        <v>735.65433086349151</v>
      </c>
      <c r="G80" s="125">
        <f t="shared" si="252"/>
        <v>0</v>
      </c>
      <c r="H80" s="168">
        <f t="shared" si="188"/>
        <v>1470</v>
      </c>
      <c r="I80" s="528">
        <f t="shared" si="244"/>
        <v>1470</v>
      </c>
      <c r="J80" s="373">
        <f t="shared" ref="J80:J143" si="390">IF(M80&gt;0,G80*1000/M80,0)</f>
        <v>0</v>
      </c>
      <c r="K80" s="114">
        <v>2.41E-2</v>
      </c>
      <c r="L80" s="168">
        <f t="shared" ref="L80:L143" si="391">(F80/H80)*1000</f>
        <v>500.44512303638879</v>
      </c>
      <c r="M80" s="373">
        <f t="shared" ref="M80:M143" si="392">365*24/2*P80</f>
        <v>0</v>
      </c>
      <c r="N80" s="373">
        <f t="shared" ref="N80:N143" si="393">($K80*$F80*1000)/$H80</f>
        <v>12.060727465176969</v>
      </c>
      <c r="O80" s="121">
        <v>14.098933975665885</v>
      </c>
      <c r="P80" s="116">
        <v>0</v>
      </c>
      <c r="Q80" s="395">
        <f t="shared" si="253"/>
        <v>1</v>
      </c>
      <c r="S80" s="189">
        <f t="shared" si="254"/>
        <v>1</v>
      </c>
      <c r="T80" s="168">
        <f t="shared" si="255"/>
        <v>0</v>
      </c>
      <c r="U80" s="382">
        <f t="shared" si="256"/>
        <v>735.65433086349151</v>
      </c>
      <c r="V80" s="427">
        <f t="shared" ref="V80:V143" si="394">(+$T$4+$H80*$U$4)+IF($J80&gt;0,($T$5+$J80*$U$5),0)</f>
        <v>76000</v>
      </c>
      <c r="W80" s="132"/>
      <c r="X80" s="255"/>
      <c r="Y80" s="255"/>
      <c r="Z80" s="255"/>
      <c r="AA80" s="111"/>
      <c r="AB80" s="111"/>
      <c r="AC80" s="111"/>
      <c r="AD80" s="111"/>
      <c r="AE80" s="111"/>
      <c r="AF80" s="111"/>
      <c r="AG80" s="111"/>
      <c r="AH80" s="460"/>
      <c r="AI80" s="262">
        <f t="shared" si="257"/>
        <v>1.0969536679340679</v>
      </c>
      <c r="AJ80" s="256">
        <f t="shared" ref="AJ80:AJ143" si="395">+(($T80+$U80)-(AR80+AS80))/AT80*1000</f>
        <v>0.30143911784987276</v>
      </c>
      <c r="AK80" s="256">
        <f t="shared" si="258"/>
        <v>0.33066474598422768</v>
      </c>
      <c r="AL80" s="170">
        <f t="shared" si="259"/>
        <v>96.684636015193462</v>
      </c>
      <c r="AM80" s="170">
        <f t="shared" si="260"/>
        <v>0</v>
      </c>
      <c r="AN80" s="170">
        <f t="shared" si="261"/>
        <v>72.513477011395096</v>
      </c>
      <c r="AO80" s="170">
        <f t="shared" ref="AO80:AO143" si="396">ROUND($AP80*$AP$9,0)</f>
        <v>37</v>
      </c>
      <c r="AP80" s="170">
        <f t="shared" ref="AP80:AP143" si="397">ROUND(($AN80*1000)/($AP$8*277.77777778),0)</f>
        <v>53</v>
      </c>
      <c r="AQ80" s="170">
        <f t="shared" si="262"/>
        <v>0</v>
      </c>
      <c r="AR80" s="256">
        <f t="shared" si="245"/>
        <v>31.664218294975857</v>
      </c>
      <c r="AS80" s="256">
        <f t="shared" si="263"/>
        <v>638.9696948482981</v>
      </c>
      <c r="AT80" s="428">
        <f t="shared" si="264"/>
        <v>215700</v>
      </c>
      <c r="AU80" s="112"/>
      <c r="AV80" s="256"/>
      <c r="AW80" s="256"/>
      <c r="AX80" s="120"/>
      <c r="AY80" s="120"/>
      <c r="AZ80" s="120"/>
      <c r="BA80" s="120"/>
      <c r="BB80" s="256"/>
      <c r="BC80" s="256"/>
      <c r="BD80" s="256"/>
      <c r="BE80" s="257"/>
      <c r="BF80" s="149">
        <f t="shared" si="265"/>
        <v>1</v>
      </c>
      <c r="BG80" s="256">
        <f t="shared" si="266"/>
        <v>0</v>
      </c>
      <c r="BH80" s="256">
        <f t="shared" si="267"/>
        <v>0</v>
      </c>
      <c r="BI80" s="120">
        <f t="shared" si="268"/>
        <v>0</v>
      </c>
      <c r="BJ80" s="120">
        <f t="shared" si="269"/>
        <v>0</v>
      </c>
      <c r="BK80" s="256">
        <v>0</v>
      </c>
      <c r="BL80" s="170">
        <f t="shared" si="270"/>
        <v>0</v>
      </c>
      <c r="BM80" s="170">
        <f t="shared" ref="BM80:BM143" si="398">$H80-BL80</f>
        <v>1470</v>
      </c>
      <c r="BN80" s="170">
        <f t="shared" si="271"/>
        <v>0</v>
      </c>
      <c r="BO80" s="170">
        <f t="shared" si="246"/>
        <v>0</v>
      </c>
      <c r="BP80" s="170">
        <f t="shared" si="272"/>
        <v>735.65433086349151</v>
      </c>
      <c r="BQ80" s="390">
        <f t="shared" si="273"/>
        <v>0</v>
      </c>
      <c r="BR80" s="428">
        <f t="shared" ref="BR80:BR143" si="399">BQ80+IF(BL80&gt;0,$BO$6+$BP$6*BL80,0)+IF(BM80&gt;0,$T$4+$U$4*BM80,0)+IF(BN80&gt;0,$T$5+$U$5*BN80,0)</f>
        <v>76000</v>
      </c>
      <c r="BS80" s="147">
        <f t="shared" si="274"/>
        <v>3.5714285714285716</v>
      </c>
      <c r="BT80" s="256">
        <f t="shared" si="275"/>
        <v>0.75268457516485365</v>
      </c>
      <c r="BU80" s="256">
        <f t="shared" si="276"/>
        <v>2.6881591970173346</v>
      </c>
      <c r="BV80" s="170">
        <f t="shared" si="277"/>
        <v>735.65433086349151</v>
      </c>
      <c r="BW80" s="170">
        <f t="shared" si="278"/>
        <v>0</v>
      </c>
      <c r="BX80" s="170">
        <f t="shared" si="279"/>
        <v>588.52346469079328</v>
      </c>
      <c r="BY80" s="170">
        <f t="shared" ref="BY80:BY143" si="400">+BX80/$H80*1000</f>
        <v>400.35609842911106</v>
      </c>
      <c r="BZ80" s="256">
        <f t="shared" si="280"/>
        <v>205.98321264177761</v>
      </c>
      <c r="CA80" s="256">
        <v>0</v>
      </c>
      <c r="CB80" s="466">
        <f t="shared" si="281"/>
        <v>703709.27703109209</v>
      </c>
      <c r="CC80" s="149">
        <f t="shared" si="282"/>
        <v>1</v>
      </c>
      <c r="CD80" s="256">
        <f t="shared" si="283"/>
        <v>0</v>
      </c>
      <c r="CE80" s="256">
        <f t="shared" ref="CE80:CE143" si="401">CC80*CD80</f>
        <v>0</v>
      </c>
      <c r="CF80" s="120">
        <f t="shared" si="284"/>
        <v>0</v>
      </c>
      <c r="CG80" s="120">
        <f t="shared" si="285"/>
        <v>0</v>
      </c>
      <c r="CH80" s="256">
        <v>0</v>
      </c>
      <c r="CI80" s="170">
        <f t="shared" ref="CI80:CI143" si="402">CF80/$L80*1000</f>
        <v>0</v>
      </c>
      <c r="CJ80" s="170">
        <f t="shared" ref="CJ80:CJ143" si="403">$H80-CI80</f>
        <v>1470</v>
      </c>
      <c r="CK80" s="170">
        <f t="shared" si="286"/>
        <v>0</v>
      </c>
      <c r="CL80" s="256">
        <f t="shared" si="247"/>
        <v>0</v>
      </c>
      <c r="CM80" s="256">
        <f t="shared" si="248"/>
        <v>735.65433086349151</v>
      </c>
      <c r="CN80" s="390">
        <f t="shared" ref="CN80:CN143" si="404">IF(CI80=0,0,IF(CI80&lt;100,$CL$4+CI80*$CM$4,$CL$5+$CM$5*LN(CI80/6.96)))</f>
        <v>0</v>
      </c>
      <c r="CO80" s="428">
        <f t="shared" ref="CO80:CO143" si="405">CN80+IF(CI80&gt;0,$BO$6+$BP$6*CI80,0)+IF(CJ80&gt;0,$T$4+$U$4*CJ80,0)+IF(CK80&gt;0,$T$5+$U$5*CK80,0)</f>
        <v>76000</v>
      </c>
      <c r="CP80" s="147">
        <f t="shared" si="287"/>
        <v>3.0534351145038165</v>
      </c>
      <c r="CQ80" s="256">
        <f t="shared" si="288"/>
        <v>0.72892408318007162</v>
      </c>
      <c r="CR80" s="256">
        <f t="shared" si="289"/>
        <v>2.2257223913895317</v>
      </c>
      <c r="CS80" s="120">
        <f t="shared" si="290"/>
        <v>735.65433086349151</v>
      </c>
      <c r="CT80" s="120">
        <f t="shared" si="291"/>
        <v>0</v>
      </c>
      <c r="CU80" s="256">
        <f t="shared" si="292"/>
        <v>551.74074814761866</v>
      </c>
      <c r="CV80" s="170">
        <f t="shared" ref="CV80:CV143" si="406">+CU80/$H80*1000</f>
        <v>375.33384227729158</v>
      </c>
      <c r="CW80" s="256">
        <f t="shared" si="293"/>
        <v>240.92679335779349</v>
      </c>
      <c r="CX80" s="256">
        <v>0</v>
      </c>
      <c r="CY80" s="466">
        <f t="shared" si="294"/>
        <v>678709.27703109209</v>
      </c>
      <c r="CZ80" s="147">
        <f t="shared" si="295"/>
        <v>3.5714285714285716</v>
      </c>
      <c r="DA80" s="256">
        <f t="shared" si="296"/>
        <v>0.77244268958271212</v>
      </c>
      <c r="DB80" s="256">
        <f t="shared" si="297"/>
        <v>2.7587238913668291</v>
      </c>
      <c r="DC80" s="120">
        <f t="shared" si="298"/>
        <v>735.65433086349151</v>
      </c>
      <c r="DD80" s="120">
        <f t="shared" si="299"/>
        <v>0</v>
      </c>
      <c r="DE80" s="256">
        <f t="shared" si="300"/>
        <v>588.52346469079328</v>
      </c>
      <c r="DF80" s="170">
        <f t="shared" ref="DF80:DF143" si="407">+DE80/$H80*1000</f>
        <v>400.35609842911106</v>
      </c>
      <c r="DG80" s="256">
        <f t="shared" si="301"/>
        <v>205.98321264177761</v>
      </c>
      <c r="DH80" s="256">
        <v>0</v>
      </c>
      <c r="DI80" s="466">
        <f t="shared" ref="DI80:DI143" si="408">IF($H80&lt;100,$DG$4+$H80*$DH$4,$DG$5+$DH$5*LN($H80/6.96))+$DG$6+$H80*$DH$6+$DG$7+$H80*$DH$7</f>
        <v>685709.27703109209</v>
      </c>
      <c r="DJ80" s="147">
        <f t="shared" si="302"/>
        <v>3.0534351145038165</v>
      </c>
      <c r="DK80" s="256">
        <f t="shared" ref="DK80:DK143" si="409">+(($T80+$U80)-(DQ80+DR80))/DS80*1000</f>
        <v>0.73433386532224643</v>
      </c>
      <c r="DL80" s="256">
        <f t="shared" si="303"/>
        <v>2.2422408101442639</v>
      </c>
      <c r="DM80" s="120">
        <f t="shared" si="304"/>
        <v>735.65433086349151</v>
      </c>
      <c r="DN80" s="120">
        <f t="shared" si="305"/>
        <v>0</v>
      </c>
      <c r="DO80" s="256">
        <f t="shared" si="306"/>
        <v>551.74074814761866</v>
      </c>
      <c r="DP80" s="170">
        <f t="shared" ref="DP80:DP143" si="410">+DO80/$H80*1000</f>
        <v>375.33384227729158</v>
      </c>
      <c r="DQ80" s="256">
        <f t="shared" si="307"/>
        <v>240.92679335779349</v>
      </c>
      <c r="DR80" s="256">
        <v>0</v>
      </c>
      <c r="DS80" s="427">
        <f t="shared" si="308"/>
        <v>673709.27703109209</v>
      </c>
      <c r="DT80" s="176">
        <f t="shared" si="309"/>
        <v>6.3291139240506338</v>
      </c>
      <c r="DU80" s="256">
        <f t="shared" si="310"/>
        <v>0.76141183872756091</v>
      </c>
      <c r="DV80" s="256">
        <f t="shared" si="311"/>
        <v>4.8190622704276009</v>
      </c>
      <c r="DW80" s="120">
        <f t="shared" si="312"/>
        <v>735.65433086349151</v>
      </c>
      <c r="DX80" s="120">
        <f t="shared" si="313"/>
        <v>0</v>
      </c>
      <c r="DY80" s="256">
        <f t="shared" si="314"/>
        <v>662.08889777714239</v>
      </c>
      <c r="DZ80" s="256">
        <f t="shared" ref="DZ80:DZ143" si="411">ROUND($EA80*$DY$9,0)</f>
        <v>378</v>
      </c>
      <c r="EA80" s="256">
        <f t="shared" ref="EA80:EA143" si="412">ROUND(($F80*1000)/($DY$8*277.77777778),0)</f>
        <v>540</v>
      </c>
      <c r="EB80" s="170">
        <f t="shared" ref="EB80:EB143" si="413">+DY80/$H80*1000</f>
        <v>450.40061073274995</v>
      </c>
      <c r="EC80" s="256">
        <f t="shared" si="315"/>
        <v>116.23338427643165</v>
      </c>
      <c r="ED80" s="256">
        <v>0</v>
      </c>
      <c r="EE80" s="427">
        <f t="shared" si="187"/>
        <v>813516.30626365077</v>
      </c>
      <c r="EF80" s="275">
        <f t="shared" si="316"/>
        <v>1.2307692307692306</v>
      </c>
      <c r="EG80" s="256">
        <f t="shared" si="317"/>
        <v>0.78096044975529511</v>
      </c>
      <c r="EH80" s="256">
        <f t="shared" si="318"/>
        <v>0.96118209200651694</v>
      </c>
      <c r="EI80" s="473">
        <f t="shared" si="319"/>
        <v>183.91358271587288</v>
      </c>
      <c r="EJ80" s="473">
        <f t="shared" si="320"/>
        <v>367.5</v>
      </c>
      <c r="EK80" s="473">
        <f t="shared" si="321"/>
        <v>1470</v>
      </c>
      <c r="EL80" s="473">
        <f t="shared" si="322"/>
        <v>0</v>
      </c>
      <c r="EM80" s="473">
        <f t="shared" si="323"/>
        <v>45.978395678968219</v>
      </c>
      <c r="EN80" s="473">
        <f t="shared" si="324"/>
        <v>551.74074814761866</v>
      </c>
      <c r="EO80" s="427">
        <f t="shared" si="325"/>
        <v>176622.5</v>
      </c>
      <c r="EP80" s="261">
        <f t="shared" si="326"/>
        <v>1.2307692307692306</v>
      </c>
      <c r="EQ80" s="256">
        <f t="shared" si="327"/>
        <v>0.25944735641287425</v>
      </c>
      <c r="ER80" s="256">
        <f t="shared" si="328"/>
        <v>0.31931982327738367</v>
      </c>
      <c r="ES80" s="473">
        <f t="shared" si="329"/>
        <v>735.65433086349151</v>
      </c>
      <c r="ET80" s="473">
        <f t="shared" si="330"/>
        <v>367.5</v>
      </c>
      <c r="EU80" s="473">
        <f t="shared" si="331"/>
        <v>1470</v>
      </c>
      <c r="EV80" s="473">
        <f t="shared" si="332"/>
        <v>0</v>
      </c>
      <c r="EW80" s="473">
        <f t="shared" si="333"/>
        <v>45.978395678968219</v>
      </c>
      <c r="EX80" s="473">
        <f t="shared" si="334"/>
        <v>551.74074814761866</v>
      </c>
      <c r="EY80" s="572">
        <f t="shared" ref="EY80:EY143" si="414">($EX$4*$H80/3)+($EX$5*$H80/3)+($EX$6*$H80/3)</f>
        <v>531650</v>
      </c>
      <c r="EZ80" s="589"/>
      <c r="FA80" s="589"/>
      <c r="FB80" s="589"/>
      <c r="FC80" s="589"/>
      <c r="FD80" s="589"/>
      <c r="FE80" s="589"/>
      <c r="FF80" s="589"/>
      <c r="FG80" s="589"/>
      <c r="FH80" s="589"/>
      <c r="FI80" s="577"/>
      <c r="FJ80" s="276">
        <f t="shared" si="335"/>
        <v>1.0244962113397913</v>
      </c>
      <c r="FK80" s="256">
        <f t="shared" si="336"/>
        <v>0.14866721651975778</v>
      </c>
      <c r="FL80" s="256">
        <f t="shared" si="337"/>
        <v>0.15230900007492429</v>
      </c>
      <c r="FM80" s="483">
        <f t="shared" si="338"/>
        <v>17.729269373810144</v>
      </c>
      <c r="FN80" s="483">
        <f t="shared" si="339"/>
        <v>27</v>
      </c>
      <c r="FO80" s="483">
        <f t="shared" si="340"/>
        <v>1470</v>
      </c>
      <c r="FP80" s="483">
        <f t="shared" si="341"/>
        <v>0</v>
      </c>
      <c r="FQ80" s="483">
        <f t="shared" ref="FQ80:FQ143" si="415">FT80/3*300</f>
        <v>3800</v>
      </c>
      <c r="FR80" s="483">
        <f t="shared" si="342"/>
        <v>0.35458538747620288</v>
      </c>
      <c r="FS80" s="483">
        <f t="shared" si="343"/>
        <v>717.70988641904717</v>
      </c>
      <c r="FT80" s="484">
        <f t="shared" si="344"/>
        <v>38</v>
      </c>
      <c r="FU80" s="427">
        <f t="shared" si="345"/>
        <v>118317</v>
      </c>
      <c r="FV80" s="276">
        <f t="shared" si="346"/>
        <v>1.6358686193128826</v>
      </c>
      <c r="FW80" s="256">
        <f t="shared" si="347"/>
        <v>1.2751414960064089</v>
      </c>
      <c r="FX80" s="256">
        <f t="shared" si="348"/>
        <v>2.0859639585005678</v>
      </c>
      <c r="FY80" s="483">
        <f t="shared" si="349"/>
        <v>303.12636703230169</v>
      </c>
      <c r="FZ80" s="483">
        <f t="shared" si="350"/>
        <v>165</v>
      </c>
      <c r="GA80" s="483">
        <f t="shared" si="351"/>
        <v>1470</v>
      </c>
      <c r="GB80" s="483">
        <f t="shared" si="352"/>
        <v>0</v>
      </c>
      <c r="GC80" s="483">
        <f t="shared" si="353"/>
        <v>1900</v>
      </c>
      <c r="GD80" s="483">
        <f t="shared" si="354"/>
        <v>17.174611411368488</v>
      </c>
      <c r="GE80" s="483">
        <f t="shared" si="355"/>
        <v>432.52796383118982</v>
      </c>
      <c r="GF80" s="484">
        <f t="shared" si="356"/>
        <v>216</v>
      </c>
      <c r="GG80" s="493">
        <f t="shared" si="357"/>
        <v>19</v>
      </c>
      <c r="GH80" s="493">
        <f t="shared" si="358"/>
        <v>235</v>
      </c>
      <c r="GI80" s="427">
        <f t="shared" si="359"/>
        <v>224251</v>
      </c>
      <c r="GJ80" s="188">
        <f t="shared" si="360"/>
        <v>1</v>
      </c>
      <c r="GK80" s="256">
        <f t="shared" ref="GK80:GK143" si="416">(GP80-GQ80)/GR80*1000</f>
        <v>0.71820202173532321</v>
      </c>
      <c r="GL80" s="256">
        <f t="shared" si="361"/>
        <v>0.71820202173532321</v>
      </c>
      <c r="GM80" s="256">
        <f t="shared" si="362"/>
        <v>735.65433086349151</v>
      </c>
      <c r="GN80" s="256">
        <f t="shared" si="363"/>
        <v>1470</v>
      </c>
      <c r="GO80" s="256">
        <f t="shared" si="364"/>
        <v>0</v>
      </c>
      <c r="GP80" s="256">
        <f t="shared" si="365"/>
        <v>735.65433086349151</v>
      </c>
      <c r="GQ80" s="256">
        <f t="shared" si="366"/>
        <v>0</v>
      </c>
      <c r="GR80" s="427">
        <f t="shared" si="367"/>
        <v>1024300</v>
      </c>
      <c r="GS80" s="188">
        <f t="shared" si="368"/>
        <v>1</v>
      </c>
      <c r="GT80" s="256">
        <f t="shared" ref="GT80:GT143" si="417">+($GY80-$GZ80)/$HA80*1000</f>
        <v>1.470779181221743</v>
      </c>
      <c r="GU80" s="256">
        <f t="shared" si="369"/>
        <v>1.470779181221743</v>
      </c>
      <c r="GV80" s="256">
        <f t="shared" si="370"/>
        <v>735.65433086349151</v>
      </c>
      <c r="GW80" s="256">
        <f t="shared" si="371"/>
        <v>1470</v>
      </c>
      <c r="GX80" s="256">
        <f t="shared" si="372"/>
        <v>0</v>
      </c>
      <c r="GY80" s="256">
        <f t="shared" si="373"/>
        <v>735.65433086349151</v>
      </c>
      <c r="GZ80" s="256">
        <f t="shared" si="374"/>
        <v>0</v>
      </c>
      <c r="HA80" s="427">
        <f t="shared" si="375"/>
        <v>500180</v>
      </c>
      <c r="HB80" s="188">
        <f t="shared" si="376"/>
        <v>1</v>
      </c>
      <c r="HC80" s="256">
        <f t="shared" ref="HC80:HC143" si="418">($HH80-$HI80)/$HJ80*1000</f>
        <v>1.2633162708879853</v>
      </c>
      <c r="HD80" s="256">
        <f t="shared" si="377"/>
        <v>1.2633162708879853</v>
      </c>
      <c r="HE80" s="256">
        <f t="shared" si="378"/>
        <v>735.65433086349151</v>
      </c>
      <c r="HF80" s="256">
        <f t="shared" si="379"/>
        <v>1470</v>
      </c>
      <c r="HG80" s="256">
        <f t="shared" si="380"/>
        <v>0</v>
      </c>
      <c r="HH80" s="256">
        <f t="shared" si="381"/>
        <v>735.65433086349151</v>
      </c>
      <c r="HI80" s="256">
        <f t="shared" si="249"/>
        <v>0</v>
      </c>
      <c r="HJ80" s="427">
        <f t="shared" si="382"/>
        <v>582320</v>
      </c>
      <c r="HK80" s="188">
        <f t="shared" si="383"/>
        <v>1</v>
      </c>
      <c r="HL80" s="256">
        <f t="shared" ref="HL80:HL143" si="419">($HQ80-$HR80)/$HS80*1000</f>
        <v>0.58408442307541997</v>
      </c>
      <c r="HM80" s="256">
        <f t="shared" si="384"/>
        <v>0.58408442307541997</v>
      </c>
      <c r="HN80" s="256">
        <f t="shared" si="385"/>
        <v>735.65433086349151</v>
      </c>
      <c r="HO80" s="256">
        <f t="shared" si="386"/>
        <v>1470</v>
      </c>
      <c r="HP80" s="256">
        <f t="shared" si="387"/>
        <v>0</v>
      </c>
      <c r="HQ80" s="256">
        <f t="shared" si="388"/>
        <v>735.65433086349151</v>
      </c>
      <c r="HR80" s="256">
        <f t="shared" si="250"/>
        <v>0</v>
      </c>
      <c r="HS80" s="466">
        <f t="shared" si="389"/>
        <v>1259500</v>
      </c>
    </row>
    <row r="81" spans="1:227" s="304" customFormat="1" hidden="1" outlineLevel="1" x14ac:dyDescent="0.3">
      <c r="B81" s="305" t="s">
        <v>234</v>
      </c>
      <c r="C81" s="305" t="s">
        <v>235</v>
      </c>
      <c r="D81" s="306">
        <v>50000</v>
      </c>
      <c r="E81" s="315">
        <v>3.6111444260464372</v>
      </c>
      <c r="F81" s="313">
        <f t="shared" si="251"/>
        <v>1587.3989039495798</v>
      </c>
      <c r="G81" s="313">
        <f t="shared" si="252"/>
        <v>0</v>
      </c>
      <c r="H81" s="311">
        <f t="shared" si="188"/>
        <v>3675</v>
      </c>
      <c r="I81" s="529">
        <f t="shared" si="244"/>
        <v>3675</v>
      </c>
      <c r="J81" s="374">
        <f t="shared" si="390"/>
        <v>0</v>
      </c>
      <c r="K81" s="310">
        <v>2.4E-2</v>
      </c>
      <c r="L81" s="311">
        <f t="shared" si="391"/>
        <v>431.94527998628024</v>
      </c>
      <c r="M81" s="374">
        <f t="shared" si="392"/>
        <v>0</v>
      </c>
      <c r="N81" s="374">
        <f t="shared" si="393"/>
        <v>10.366686719670724</v>
      </c>
      <c r="O81" s="309">
        <v>14.995687248323581</v>
      </c>
      <c r="P81" s="312">
        <v>0</v>
      </c>
      <c r="Q81" s="396">
        <f t="shared" si="253"/>
        <v>1</v>
      </c>
      <c r="S81" s="314">
        <f t="shared" si="254"/>
        <v>1</v>
      </c>
      <c r="T81" s="311">
        <f t="shared" si="255"/>
        <v>0</v>
      </c>
      <c r="U81" s="381">
        <f t="shared" si="256"/>
        <v>1587.3989039495798</v>
      </c>
      <c r="V81" s="435">
        <f t="shared" si="394"/>
        <v>186250</v>
      </c>
      <c r="W81" s="315"/>
      <c r="X81" s="316"/>
      <c r="Y81" s="316"/>
      <c r="Z81" s="316"/>
      <c r="AA81" s="317"/>
      <c r="AB81" s="317"/>
      <c r="AC81" s="317"/>
      <c r="AD81" s="317"/>
      <c r="AE81" s="317"/>
      <c r="AF81" s="317"/>
      <c r="AG81" s="317"/>
      <c r="AH81" s="461"/>
      <c r="AI81" s="318">
        <f t="shared" si="257"/>
        <v>1.0374527699494454</v>
      </c>
      <c r="AJ81" s="319">
        <f t="shared" si="395"/>
        <v>0.17711701338220545</v>
      </c>
      <c r="AK81" s="319">
        <f t="shared" si="258"/>
        <v>0.18375053613854203</v>
      </c>
      <c r="AL81" s="333">
        <f t="shared" si="259"/>
        <v>85.213694691170929</v>
      </c>
      <c r="AM81" s="333">
        <f t="shared" si="260"/>
        <v>0</v>
      </c>
      <c r="AN81" s="333">
        <f t="shared" si="261"/>
        <v>63.910271018378197</v>
      </c>
      <c r="AO81" s="333">
        <f t="shared" si="396"/>
        <v>33</v>
      </c>
      <c r="AP81" s="333">
        <f t="shared" si="397"/>
        <v>47</v>
      </c>
      <c r="AQ81" s="333">
        <f t="shared" si="262"/>
        <v>0</v>
      </c>
      <c r="AR81" s="319">
        <f t="shared" si="245"/>
        <v>27.907485011358482</v>
      </c>
      <c r="AS81" s="319">
        <f t="shared" si="263"/>
        <v>1502.1852092584088</v>
      </c>
      <c r="AT81" s="429">
        <f t="shared" si="264"/>
        <v>323550</v>
      </c>
      <c r="AU81" s="321"/>
      <c r="AV81" s="319"/>
      <c r="AW81" s="319"/>
      <c r="AX81" s="308"/>
      <c r="AY81" s="308"/>
      <c r="AZ81" s="308"/>
      <c r="BA81" s="308"/>
      <c r="BB81" s="319"/>
      <c r="BC81" s="319"/>
      <c r="BD81" s="319"/>
      <c r="BE81" s="320"/>
      <c r="BF81" s="335">
        <f t="shared" si="265"/>
        <v>1</v>
      </c>
      <c r="BG81" s="319">
        <f t="shared" si="266"/>
        <v>0</v>
      </c>
      <c r="BH81" s="319">
        <f t="shared" si="267"/>
        <v>0</v>
      </c>
      <c r="BI81" s="308">
        <f t="shared" si="268"/>
        <v>0</v>
      </c>
      <c r="BJ81" s="308">
        <f t="shared" si="269"/>
        <v>0</v>
      </c>
      <c r="BK81" s="319">
        <v>0</v>
      </c>
      <c r="BL81" s="333">
        <f t="shared" si="270"/>
        <v>0</v>
      </c>
      <c r="BM81" s="333">
        <f t="shared" si="398"/>
        <v>3675</v>
      </c>
      <c r="BN81" s="333">
        <f t="shared" si="271"/>
        <v>0</v>
      </c>
      <c r="BO81" s="333">
        <f t="shared" si="246"/>
        <v>0</v>
      </c>
      <c r="BP81" s="333">
        <f t="shared" si="272"/>
        <v>1587.3989039495798</v>
      </c>
      <c r="BQ81" s="391">
        <f t="shared" si="273"/>
        <v>0</v>
      </c>
      <c r="BR81" s="429">
        <f t="shared" si="399"/>
        <v>186250</v>
      </c>
      <c r="BS81" s="323">
        <f t="shared" si="274"/>
        <v>3.5714285714285716</v>
      </c>
      <c r="BT81" s="319">
        <f t="shared" si="275"/>
        <v>0.80841579268068142</v>
      </c>
      <c r="BU81" s="319">
        <f t="shared" si="276"/>
        <v>2.8871992595738623</v>
      </c>
      <c r="BV81" s="333">
        <f t="shared" si="277"/>
        <v>1587.3989039495798</v>
      </c>
      <c r="BW81" s="333">
        <f t="shared" si="278"/>
        <v>0</v>
      </c>
      <c r="BX81" s="333">
        <f t="shared" si="279"/>
        <v>1269.919123159664</v>
      </c>
      <c r="BY81" s="333">
        <f t="shared" si="400"/>
        <v>345.5562239890242</v>
      </c>
      <c r="BZ81" s="319">
        <f t="shared" si="280"/>
        <v>444.47169310588231</v>
      </c>
      <c r="CA81" s="319">
        <v>0</v>
      </c>
      <c r="CB81" s="467">
        <f t="shared" si="281"/>
        <v>1413786.3475598204</v>
      </c>
      <c r="CC81" s="335">
        <f t="shared" si="282"/>
        <v>1</v>
      </c>
      <c r="CD81" s="319">
        <f t="shared" si="283"/>
        <v>0</v>
      </c>
      <c r="CE81" s="319">
        <f t="shared" si="401"/>
        <v>0</v>
      </c>
      <c r="CF81" s="308">
        <f t="shared" si="284"/>
        <v>0</v>
      </c>
      <c r="CG81" s="308">
        <f t="shared" si="285"/>
        <v>0</v>
      </c>
      <c r="CH81" s="319">
        <v>0</v>
      </c>
      <c r="CI81" s="333">
        <f t="shared" si="402"/>
        <v>0</v>
      </c>
      <c r="CJ81" s="333">
        <f t="shared" si="403"/>
        <v>3675</v>
      </c>
      <c r="CK81" s="333">
        <f t="shared" si="286"/>
        <v>0</v>
      </c>
      <c r="CL81" s="319">
        <f t="shared" si="247"/>
        <v>0</v>
      </c>
      <c r="CM81" s="319">
        <f t="shared" si="248"/>
        <v>1587.3989039495798</v>
      </c>
      <c r="CN81" s="391">
        <f t="shared" si="404"/>
        <v>0</v>
      </c>
      <c r="CO81" s="429">
        <f t="shared" si="405"/>
        <v>186250</v>
      </c>
      <c r="CP81" s="323">
        <f t="shared" si="287"/>
        <v>3.0534351145038165</v>
      </c>
      <c r="CQ81" s="319">
        <f t="shared" si="288"/>
        <v>0.76867530040297294</v>
      </c>
      <c r="CR81" s="319">
        <f t="shared" si="289"/>
        <v>2.3471001539022072</v>
      </c>
      <c r="CS81" s="308">
        <f t="shared" si="290"/>
        <v>1587.3989039495798</v>
      </c>
      <c r="CT81" s="308">
        <f t="shared" si="291"/>
        <v>0</v>
      </c>
      <c r="CU81" s="319">
        <f t="shared" si="292"/>
        <v>1190.5491779621848</v>
      </c>
      <c r="CV81" s="333">
        <f t="shared" si="406"/>
        <v>323.95895998971014</v>
      </c>
      <c r="CW81" s="319">
        <f t="shared" si="293"/>
        <v>519.87314104348741</v>
      </c>
      <c r="CX81" s="319">
        <v>0</v>
      </c>
      <c r="CY81" s="467">
        <f t="shared" si="294"/>
        <v>1388786.3475598204</v>
      </c>
      <c r="CZ81" s="323">
        <f t="shared" si="295"/>
        <v>3.5714285714285716</v>
      </c>
      <c r="DA81" s="319">
        <f t="shared" si="296"/>
        <v>0.81884108756459539</v>
      </c>
      <c r="DB81" s="319">
        <f t="shared" si="297"/>
        <v>2.9244324555878407</v>
      </c>
      <c r="DC81" s="308">
        <f t="shared" si="298"/>
        <v>1587.3989039495798</v>
      </c>
      <c r="DD81" s="308">
        <f t="shared" si="299"/>
        <v>0</v>
      </c>
      <c r="DE81" s="319">
        <f t="shared" si="300"/>
        <v>1269.919123159664</v>
      </c>
      <c r="DF81" s="333">
        <f t="shared" si="407"/>
        <v>345.5562239890242</v>
      </c>
      <c r="DG81" s="319">
        <f t="shared" si="301"/>
        <v>444.47169310588231</v>
      </c>
      <c r="DH81" s="319">
        <v>0</v>
      </c>
      <c r="DI81" s="467">
        <f t="shared" si="408"/>
        <v>1395786.3475598204</v>
      </c>
      <c r="DJ81" s="323">
        <f t="shared" si="302"/>
        <v>3.0534351145038165</v>
      </c>
      <c r="DK81" s="319">
        <f t="shared" si="409"/>
        <v>0.77145273530742353</v>
      </c>
      <c r="DL81" s="319">
        <f t="shared" si="303"/>
        <v>2.3555808711677053</v>
      </c>
      <c r="DM81" s="308">
        <f t="shared" si="304"/>
        <v>1587.3989039495798</v>
      </c>
      <c r="DN81" s="308">
        <f t="shared" si="305"/>
        <v>0</v>
      </c>
      <c r="DO81" s="319">
        <f t="shared" si="306"/>
        <v>1190.5491779621848</v>
      </c>
      <c r="DP81" s="333">
        <f t="shared" si="410"/>
        <v>323.95895998971014</v>
      </c>
      <c r="DQ81" s="319">
        <f t="shared" si="307"/>
        <v>519.87314104348741</v>
      </c>
      <c r="DR81" s="319">
        <v>0</v>
      </c>
      <c r="DS81" s="435">
        <f t="shared" si="308"/>
        <v>1383786.3475598204</v>
      </c>
      <c r="DT81" s="324">
        <f t="shared" si="309"/>
        <v>6.3291139240506329</v>
      </c>
      <c r="DU81" s="319">
        <f t="shared" si="310"/>
        <v>0.84819705936089163</v>
      </c>
      <c r="DV81" s="319">
        <f t="shared" si="311"/>
        <v>5.36833581873982</v>
      </c>
      <c r="DW81" s="308">
        <f t="shared" si="312"/>
        <v>1587.3989039495798</v>
      </c>
      <c r="DX81" s="308">
        <f t="shared" si="313"/>
        <v>0</v>
      </c>
      <c r="DY81" s="319">
        <f t="shared" si="314"/>
        <v>1428.6590135546219</v>
      </c>
      <c r="DZ81" s="319">
        <f t="shared" si="411"/>
        <v>816</v>
      </c>
      <c r="EA81" s="319">
        <f t="shared" si="412"/>
        <v>1166</v>
      </c>
      <c r="EB81" s="333">
        <f t="shared" si="413"/>
        <v>388.75075198765217</v>
      </c>
      <c r="EC81" s="319">
        <f t="shared" si="315"/>
        <v>250.80902682403359</v>
      </c>
      <c r="ED81" s="319">
        <v>0</v>
      </c>
      <c r="EE81" s="435">
        <f t="shared" ref="EE81:EE144" si="420">IF($H81&lt;100,$EC$4+$H81*$ED$4,$EC$5+$ED$5*LN($H81/6.96))+$EC$6+$H81*$ED$6+$EC$7+$DZ81*$ED$7</f>
        <v>1575801.1211836243</v>
      </c>
      <c r="EF81" s="325">
        <f t="shared" si="316"/>
        <v>1.2307692307692308</v>
      </c>
      <c r="EG81" s="256">
        <f t="shared" si="317"/>
        <v>0.71475907698257768</v>
      </c>
      <c r="EH81" s="319">
        <f t="shared" si="318"/>
        <v>0.87970347936317261</v>
      </c>
      <c r="EI81" s="474">
        <f t="shared" si="319"/>
        <v>396.84972598739495</v>
      </c>
      <c r="EJ81" s="474">
        <f t="shared" si="320"/>
        <v>918.75</v>
      </c>
      <c r="EK81" s="474">
        <f t="shared" si="321"/>
        <v>3675</v>
      </c>
      <c r="EL81" s="474">
        <f t="shared" si="322"/>
        <v>0</v>
      </c>
      <c r="EM81" s="474">
        <f t="shared" si="323"/>
        <v>99.212431496848737</v>
      </c>
      <c r="EN81" s="474">
        <f t="shared" si="324"/>
        <v>1190.5491779621848</v>
      </c>
      <c r="EO81" s="435">
        <f t="shared" si="325"/>
        <v>416416.25</v>
      </c>
      <c r="EP81" s="326">
        <f t="shared" si="326"/>
        <v>1.2307692307692308</v>
      </c>
      <c r="EQ81" s="256">
        <f t="shared" si="327"/>
        <v>0.22393476496984582</v>
      </c>
      <c r="ER81" s="256">
        <f t="shared" si="328"/>
        <v>0.27561201842442562</v>
      </c>
      <c r="ES81" s="474">
        <f t="shared" si="329"/>
        <v>1587.3989039495798</v>
      </c>
      <c r="ET81" s="474">
        <f t="shared" si="330"/>
        <v>918.75</v>
      </c>
      <c r="EU81" s="474">
        <f t="shared" si="331"/>
        <v>3675</v>
      </c>
      <c r="EV81" s="474">
        <f t="shared" si="332"/>
        <v>0</v>
      </c>
      <c r="EW81" s="474">
        <f t="shared" si="333"/>
        <v>99.212431496848737</v>
      </c>
      <c r="EX81" s="474">
        <f t="shared" si="334"/>
        <v>1190.5491779621848</v>
      </c>
      <c r="EY81" s="573">
        <f t="shared" si="414"/>
        <v>1329125</v>
      </c>
      <c r="EZ81" s="590"/>
      <c r="FA81" s="590"/>
      <c r="FB81" s="590"/>
      <c r="FC81" s="590"/>
      <c r="FD81" s="590"/>
      <c r="FE81" s="590"/>
      <c r="FF81" s="590"/>
      <c r="FG81" s="590"/>
      <c r="FH81" s="590"/>
      <c r="FI81" s="578"/>
      <c r="FJ81" s="327">
        <f t="shared" si="335"/>
        <v>1.0241872288299196</v>
      </c>
      <c r="FK81" s="256">
        <f t="shared" si="336"/>
        <v>0.14238094497445516</v>
      </c>
      <c r="FL81" s="256">
        <f t="shared" si="337"/>
        <v>0.14582474547157251</v>
      </c>
      <c r="FM81" s="485">
        <f t="shared" si="338"/>
        <v>38.097573694789915</v>
      </c>
      <c r="FN81" s="485">
        <f t="shared" si="339"/>
        <v>57</v>
      </c>
      <c r="FO81" s="485">
        <f t="shared" si="340"/>
        <v>3675</v>
      </c>
      <c r="FP81" s="485">
        <f t="shared" si="341"/>
        <v>0</v>
      </c>
      <c r="FQ81" s="485">
        <f t="shared" si="415"/>
        <v>8100</v>
      </c>
      <c r="FR81" s="485">
        <f t="shared" si="342"/>
        <v>0.76195147389579831</v>
      </c>
      <c r="FS81" s="485">
        <f t="shared" si="343"/>
        <v>1549.1489039495798</v>
      </c>
      <c r="FT81" s="486">
        <f t="shared" si="344"/>
        <v>81</v>
      </c>
      <c r="FU81" s="435">
        <f t="shared" si="345"/>
        <v>263294</v>
      </c>
      <c r="FV81" s="327">
        <f t="shared" si="346"/>
        <v>1.6356919514485562</v>
      </c>
      <c r="FW81" s="256">
        <f t="shared" si="347"/>
        <v>1.2543683480212262</v>
      </c>
      <c r="FX81" s="256">
        <f t="shared" si="348"/>
        <v>2.0517602110101412</v>
      </c>
      <c r="FY81" s="485">
        <f t="shared" si="349"/>
        <v>654.00834842722691</v>
      </c>
      <c r="FZ81" s="485">
        <f t="shared" si="350"/>
        <v>355</v>
      </c>
      <c r="GA81" s="485">
        <f t="shared" si="351"/>
        <v>3675</v>
      </c>
      <c r="GB81" s="485">
        <f t="shared" si="352"/>
        <v>0</v>
      </c>
      <c r="GC81" s="485">
        <f t="shared" si="353"/>
        <v>4000</v>
      </c>
      <c r="GD81" s="485">
        <f t="shared" si="354"/>
        <v>37.084907503427473</v>
      </c>
      <c r="GE81" s="485">
        <f t="shared" si="355"/>
        <v>933.39055552235288</v>
      </c>
      <c r="GF81" s="486">
        <f t="shared" si="356"/>
        <v>467</v>
      </c>
      <c r="GG81" s="494">
        <f t="shared" si="357"/>
        <v>40</v>
      </c>
      <c r="GH81" s="494">
        <f t="shared" si="358"/>
        <v>507</v>
      </c>
      <c r="GI81" s="435">
        <f t="shared" si="359"/>
        <v>491820</v>
      </c>
      <c r="GJ81" s="336">
        <f t="shared" si="360"/>
        <v>1</v>
      </c>
      <c r="GK81" s="319">
        <f t="shared" si="416"/>
        <v>0.62354862180087589</v>
      </c>
      <c r="GL81" s="256">
        <f t="shared" si="361"/>
        <v>0.62354862180087589</v>
      </c>
      <c r="GM81" s="319">
        <f t="shared" si="362"/>
        <v>1587.3989039495798</v>
      </c>
      <c r="GN81" s="319">
        <f t="shared" si="363"/>
        <v>3675</v>
      </c>
      <c r="GO81" s="319">
        <f t="shared" si="364"/>
        <v>0</v>
      </c>
      <c r="GP81" s="319">
        <f t="shared" si="365"/>
        <v>1587.3989039495798</v>
      </c>
      <c r="GQ81" s="319">
        <f t="shared" si="366"/>
        <v>0</v>
      </c>
      <c r="GR81" s="435">
        <f t="shared" si="367"/>
        <v>2545750</v>
      </c>
      <c r="GS81" s="336">
        <f t="shared" si="368"/>
        <v>1</v>
      </c>
      <c r="GT81" s="319">
        <f t="shared" si="417"/>
        <v>1.3561716394272361</v>
      </c>
      <c r="GU81" s="256">
        <f t="shared" si="369"/>
        <v>1.3561716394272361</v>
      </c>
      <c r="GV81" s="319">
        <f t="shared" si="370"/>
        <v>1587.3989039495798</v>
      </c>
      <c r="GW81" s="319">
        <f t="shared" si="371"/>
        <v>3675</v>
      </c>
      <c r="GX81" s="319">
        <f t="shared" si="372"/>
        <v>0</v>
      </c>
      <c r="GY81" s="319">
        <f t="shared" si="373"/>
        <v>1587.3989039495798</v>
      </c>
      <c r="GZ81" s="319">
        <f t="shared" si="374"/>
        <v>0</v>
      </c>
      <c r="HA81" s="435">
        <f t="shared" si="375"/>
        <v>1170500</v>
      </c>
      <c r="HB81" s="336">
        <f t="shared" si="376"/>
        <v>1</v>
      </c>
      <c r="HC81" s="319">
        <f t="shared" si="418"/>
        <v>1.2158758723839425</v>
      </c>
      <c r="HD81" s="256">
        <f t="shared" si="377"/>
        <v>1.2158758723839425</v>
      </c>
      <c r="HE81" s="319">
        <f t="shared" si="378"/>
        <v>1587.3989039495798</v>
      </c>
      <c r="HF81" s="319">
        <f t="shared" si="379"/>
        <v>3675</v>
      </c>
      <c r="HG81" s="319">
        <f t="shared" si="380"/>
        <v>0</v>
      </c>
      <c r="HH81" s="319">
        <f t="shared" si="381"/>
        <v>1587.3989039495798</v>
      </c>
      <c r="HI81" s="319">
        <f t="shared" si="249"/>
        <v>0</v>
      </c>
      <c r="HJ81" s="435">
        <f t="shared" si="382"/>
        <v>1305560</v>
      </c>
      <c r="HK81" s="336">
        <f t="shared" si="383"/>
        <v>1</v>
      </c>
      <c r="HL81" s="319">
        <f t="shared" si="419"/>
        <v>0.50654931119252644</v>
      </c>
      <c r="HM81" s="256">
        <f t="shared" si="384"/>
        <v>0.50654931119252644</v>
      </c>
      <c r="HN81" s="319">
        <f t="shared" si="385"/>
        <v>1587.3989039495798</v>
      </c>
      <c r="HO81" s="319">
        <f t="shared" si="386"/>
        <v>3675</v>
      </c>
      <c r="HP81" s="319">
        <f t="shared" si="387"/>
        <v>0</v>
      </c>
      <c r="HQ81" s="319">
        <f t="shared" si="388"/>
        <v>1587.3989039495798</v>
      </c>
      <c r="HR81" s="319">
        <f t="shared" si="250"/>
        <v>0</v>
      </c>
      <c r="HS81" s="467">
        <f t="shared" si="389"/>
        <v>3133750</v>
      </c>
    </row>
    <row r="82" spans="1:227" s="72" customFormat="1" hidden="1" outlineLevel="1" x14ac:dyDescent="0.3">
      <c r="B82" s="40" t="s">
        <v>235</v>
      </c>
      <c r="C82" s="40" t="s">
        <v>264</v>
      </c>
      <c r="D82" s="117">
        <v>1496.8</v>
      </c>
      <c r="E82" s="123">
        <v>16.030209172333834</v>
      </c>
      <c r="F82" s="125">
        <f t="shared" si="251"/>
        <v>210.9474002421041</v>
      </c>
      <c r="G82" s="125">
        <f t="shared" si="252"/>
        <v>0</v>
      </c>
      <c r="H82" s="168">
        <f t="shared" ref="H82" si="421">ROUND($I82+$I82*0.55,1)</f>
        <v>170.5</v>
      </c>
      <c r="I82" s="121">
        <f t="shared" si="244"/>
        <v>110.01480000000001</v>
      </c>
      <c r="J82" s="373">
        <f t="shared" si="390"/>
        <v>0</v>
      </c>
      <c r="K82" s="114">
        <v>2.4E-2</v>
      </c>
      <c r="L82" s="168">
        <f t="shared" si="391"/>
        <v>1237.2281539126341</v>
      </c>
      <c r="M82" s="373">
        <f t="shared" si="392"/>
        <v>0</v>
      </c>
      <c r="N82" s="373">
        <f t="shared" si="393"/>
        <v>29.693475693903217</v>
      </c>
      <c r="O82" s="121">
        <v>26.708395483628181</v>
      </c>
      <c r="P82" s="116">
        <v>0</v>
      </c>
      <c r="Q82" s="395">
        <f t="shared" si="253"/>
        <v>1</v>
      </c>
      <c r="S82" s="189">
        <f t="shared" si="254"/>
        <v>1</v>
      </c>
      <c r="T82" s="168">
        <f t="shared" si="255"/>
        <v>0</v>
      </c>
      <c r="U82" s="382">
        <f t="shared" si="256"/>
        <v>210.9474002421041</v>
      </c>
      <c r="V82" s="427">
        <f t="shared" si="394"/>
        <v>11025</v>
      </c>
      <c r="W82" s="132"/>
      <c r="X82" s="255"/>
      <c r="Y82" s="255"/>
      <c r="Z82" s="255"/>
      <c r="AA82" s="111"/>
      <c r="AB82" s="111"/>
      <c r="AC82" s="111"/>
      <c r="AD82" s="111"/>
      <c r="AE82" s="111"/>
      <c r="AF82" s="111"/>
      <c r="AG82" s="111"/>
      <c r="AH82" s="460"/>
      <c r="AI82" s="262">
        <f t="shared" si="257"/>
        <v>2.2599898934929645</v>
      </c>
      <c r="AJ82" s="256">
        <f t="shared" si="395"/>
        <v>0.69703615472088754</v>
      </c>
      <c r="AK82" s="256">
        <f t="shared" si="258"/>
        <v>1.5752946650684041</v>
      </c>
      <c r="AL82" s="170">
        <f t="shared" si="259"/>
        <v>174.8809296732814</v>
      </c>
      <c r="AM82" s="170">
        <f t="shared" si="260"/>
        <v>0</v>
      </c>
      <c r="AN82" s="170">
        <f t="shared" si="261"/>
        <v>131.16069725496106</v>
      </c>
      <c r="AO82" s="170">
        <f t="shared" si="396"/>
        <v>67</v>
      </c>
      <c r="AP82" s="170">
        <f t="shared" si="397"/>
        <v>96</v>
      </c>
      <c r="AQ82" s="170">
        <f t="shared" si="262"/>
        <v>0</v>
      </c>
      <c r="AR82" s="256">
        <f t="shared" si="245"/>
        <v>57.273504467999658</v>
      </c>
      <c r="AS82" s="256">
        <f t="shared" si="263"/>
        <v>36.066470568822695</v>
      </c>
      <c r="AT82" s="428">
        <f t="shared" si="264"/>
        <v>168725</v>
      </c>
      <c r="AU82" s="112"/>
      <c r="AV82" s="256"/>
      <c r="AW82" s="256"/>
      <c r="AX82" s="120"/>
      <c r="AY82" s="120"/>
      <c r="AZ82" s="120"/>
      <c r="BA82" s="120"/>
      <c r="BB82" s="256"/>
      <c r="BC82" s="256"/>
      <c r="BD82" s="256"/>
      <c r="BE82" s="257"/>
      <c r="BF82" s="149">
        <f t="shared" si="265"/>
        <v>1</v>
      </c>
      <c r="BG82" s="256">
        <f t="shared" si="266"/>
        <v>0</v>
      </c>
      <c r="BH82" s="256">
        <f t="shared" si="267"/>
        <v>0</v>
      </c>
      <c r="BI82" s="120">
        <f t="shared" si="268"/>
        <v>0</v>
      </c>
      <c r="BJ82" s="120">
        <f t="shared" si="269"/>
        <v>0</v>
      </c>
      <c r="BK82" s="256">
        <v>0</v>
      </c>
      <c r="BL82" s="170">
        <f t="shared" si="270"/>
        <v>0</v>
      </c>
      <c r="BM82" s="170">
        <f t="shared" si="398"/>
        <v>170.5</v>
      </c>
      <c r="BN82" s="170">
        <f t="shared" si="271"/>
        <v>0</v>
      </c>
      <c r="BO82" s="170">
        <f t="shared" si="246"/>
        <v>0</v>
      </c>
      <c r="BP82" s="170">
        <f t="shared" si="272"/>
        <v>210.9474002421041</v>
      </c>
      <c r="BQ82" s="390">
        <f t="shared" si="273"/>
        <v>0</v>
      </c>
      <c r="BR82" s="428">
        <f t="shared" si="399"/>
        <v>11025</v>
      </c>
      <c r="BS82" s="147">
        <f t="shared" si="274"/>
        <v>3.5714285714285712</v>
      </c>
      <c r="BT82" s="256">
        <f t="shared" si="275"/>
        <v>0.88069252724403346</v>
      </c>
      <c r="BU82" s="256">
        <f t="shared" si="276"/>
        <v>3.1453304544429765</v>
      </c>
      <c r="BV82" s="170">
        <f t="shared" si="277"/>
        <v>210.9474002421041</v>
      </c>
      <c r="BW82" s="170">
        <f t="shared" si="278"/>
        <v>0</v>
      </c>
      <c r="BX82" s="170">
        <f t="shared" si="279"/>
        <v>168.75792019368328</v>
      </c>
      <c r="BY82" s="170">
        <f t="shared" si="400"/>
        <v>989.78252313010717</v>
      </c>
      <c r="BZ82" s="256">
        <f t="shared" si="280"/>
        <v>59.065272067789152</v>
      </c>
      <c r="CA82" s="256">
        <v>0</v>
      </c>
      <c r="CB82" s="466">
        <f t="shared" si="281"/>
        <v>172457.6097512742</v>
      </c>
      <c r="CC82" s="149">
        <f t="shared" si="282"/>
        <v>1</v>
      </c>
      <c r="CD82" s="256">
        <f t="shared" si="283"/>
        <v>0</v>
      </c>
      <c r="CE82" s="256">
        <f t="shared" si="401"/>
        <v>0</v>
      </c>
      <c r="CF82" s="120">
        <f t="shared" si="284"/>
        <v>0</v>
      </c>
      <c r="CG82" s="120">
        <f t="shared" si="285"/>
        <v>0</v>
      </c>
      <c r="CH82" s="256">
        <v>0</v>
      </c>
      <c r="CI82" s="170">
        <f t="shared" si="402"/>
        <v>0</v>
      </c>
      <c r="CJ82" s="170">
        <f t="shared" si="403"/>
        <v>170.5</v>
      </c>
      <c r="CK82" s="170">
        <f t="shared" si="286"/>
        <v>0</v>
      </c>
      <c r="CL82" s="256">
        <f t="shared" si="247"/>
        <v>0</v>
      </c>
      <c r="CM82" s="256">
        <f t="shared" si="248"/>
        <v>210.9474002421041</v>
      </c>
      <c r="CN82" s="390">
        <f t="shared" si="404"/>
        <v>0</v>
      </c>
      <c r="CO82" s="428">
        <f t="shared" si="405"/>
        <v>11025</v>
      </c>
      <c r="CP82" s="147">
        <f t="shared" si="287"/>
        <v>3.0534351145038165</v>
      </c>
      <c r="CQ82" s="256">
        <f t="shared" si="288"/>
        <v>0.96205361596531069</v>
      </c>
      <c r="CR82" s="256">
        <f t="shared" si="289"/>
        <v>2.9375682930238494</v>
      </c>
      <c r="CS82" s="120">
        <f t="shared" si="290"/>
        <v>210.9474002421041</v>
      </c>
      <c r="CT82" s="120">
        <f t="shared" si="291"/>
        <v>0</v>
      </c>
      <c r="CU82" s="256">
        <f t="shared" si="292"/>
        <v>158.21055018157807</v>
      </c>
      <c r="CV82" s="170">
        <f t="shared" si="406"/>
        <v>927.9211154344755</v>
      </c>
      <c r="CW82" s="256">
        <f t="shared" si="293"/>
        <v>69.085273579289094</v>
      </c>
      <c r="CX82" s="256">
        <v>0</v>
      </c>
      <c r="CY82" s="466">
        <f t="shared" si="294"/>
        <v>147457.6097512742</v>
      </c>
      <c r="CZ82" s="147">
        <f t="shared" si="295"/>
        <v>3.5714285714285712</v>
      </c>
      <c r="DA82" s="256">
        <f t="shared" si="296"/>
        <v>0.98332564137754952</v>
      </c>
      <c r="DB82" s="256">
        <f t="shared" si="297"/>
        <v>3.5118772906341054</v>
      </c>
      <c r="DC82" s="120">
        <f t="shared" si="298"/>
        <v>210.9474002421041</v>
      </c>
      <c r="DD82" s="120">
        <f t="shared" si="299"/>
        <v>0</v>
      </c>
      <c r="DE82" s="256">
        <f t="shared" si="300"/>
        <v>168.75792019368328</v>
      </c>
      <c r="DF82" s="170">
        <f t="shared" si="407"/>
        <v>989.78252313010717</v>
      </c>
      <c r="DG82" s="256">
        <f t="shared" si="301"/>
        <v>59.065272067789152</v>
      </c>
      <c r="DH82" s="256">
        <v>0</v>
      </c>
      <c r="DI82" s="466">
        <f t="shared" si="408"/>
        <v>154457.6097512742</v>
      </c>
      <c r="DJ82" s="147">
        <f t="shared" si="302"/>
        <v>3.0534351145038165</v>
      </c>
      <c r="DK82" s="256">
        <f t="shared" si="409"/>
        <v>0.9958199278402966</v>
      </c>
      <c r="DL82" s="256">
        <f t="shared" si="303"/>
        <v>3.0406715353902185</v>
      </c>
      <c r="DM82" s="120">
        <f t="shared" si="304"/>
        <v>210.9474002421041</v>
      </c>
      <c r="DN82" s="120">
        <f t="shared" si="305"/>
        <v>0</v>
      </c>
      <c r="DO82" s="256">
        <f t="shared" si="306"/>
        <v>158.21055018157807</v>
      </c>
      <c r="DP82" s="170">
        <f t="shared" si="410"/>
        <v>927.9211154344755</v>
      </c>
      <c r="DQ82" s="256">
        <f t="shared" si="307"/>
        <v>69.085273579289094</v>
      </c>
      <c r="DR82" s="256">
        <v>0</v>
      </c>
      <c r="DS82" s="427">
        <f t="shared" si="308"/>
        <v>142457.6097512742</v>
      </c>
      <c r="DT82" s="176">
        <f t="shared" si="309"/>
        <v>6.3291139240506329</v>
      </c>
      <c r="DU82" s="256">
        <f t="shared" si="310"/>
        <v>0.75488865978202213</v>
      </c>
      <c r="DV82" s="256">
        <f t="shared" si="311"/>
        <v>4.7777763277343173</v>
      </c>
      <c r="DW82" s="120">
        <f t="shared" si="312"/>
        <v>210.9474002421041</v>
      </c>
      <c r="DX82" s="120">
        <f t="shared" si="313"/>
        <v>0</v>
      </c>
      <c r="DY82" s="256">
        <f t="shared" si="314"/>
        <v>189.85266021789369</v>
      </c>
      <c r="DZ82" s="256">
        <f t="shared" si="411"/>
        <v>109</v>
      </c>
      <c r="EA82" s="256">
        <f t="shared" si="412"/>
        <v>155</v>
      </c>
      <c r="EB82" s="170">
        <f t="shared" si="413"/>
        <v>1113.5053385213707</v>
      </c>
      <c r="EC82" s="256">
        <f t="shared" si="315"/>
        <v>33.329689238252449</v>
      </c>
      <c r="ED82" s="256">
        <v>0</v>
      </c>
      <c r="EE82" s="427">
        <f t="shared" si="420"/>
        <v>235289.94468553766</v>
      </c>
      <c r="EF82" s="275">
        <f t="shared" si="316"/>
        <v>1.2307692307692308</v>
      </c>
      <c r="EG82" s="256">
        <f t="shared" si="317"/>
        <v>1.120411806607851</v>
      </c>
      <c r="EH82" s="256">
        <f t="shared" si="318"/>
        <v>1.3789683773635091</v>
      </c>
      <c r="EI82" s="473">
        <f t="shared" si="319"/>
        <v>52.736850060526024</v>
      </c>
      <c r="EJ82" s="473">
        <f t="shared" si="320"/>
        <v>42.625</v>
      </c>
      <c r="EK82" s="473">
        <f t="shared" si="321"/>
        <v>170.5</v>
      </c>
      <c r="EL82" s="473">
        <f t="shared" si="322"/>
        <v>0</v>
      </c>
      <c r="EM82" s="473">
        <f t="shared" si="323"/>
        <v>13.184212515131506</v>
      </c>
      <c r="EN82" s="473">
        <f t="shared" si="324"/>
        <v>158.21055018157807</v>
      </c>
      <c r="EO82" s="427">
        <f t="shared" si="325"/>
        <v>35301.875</v>
      </c>
      <c r="EP82" s="261">
        <f t="shared" si="326"/>
        <v>1.2307692307692308</v>
      </c>
      <c r="EQ82" s="256">
        <f t="shared" si="327"/>
        <v>0.64142012587636577</v>
      </c>
      <c r="ER82" s="256">
        <f t="shared" si="328"/>
        <v>0.78944015492475794</v>
      </c>
      <c r="ES82" s="473">
        <f t="shared" si="329"/>
        <v>210.9474002421041</v>
      </c>
      <c r="ET82" s="473">
        <f t="shared" si="330"/>
        <v>42.625</v>
      </c>
      <c r="EU82" s="473">
        <f t="shared" si="331"/>
        <v>170.5</v>
      </c>
      <c r="EV82" s="473">
        <f t="shared" si="332"/>
        <v>0</v>
      </c>
      <c r="EW82" s="473">
        <f t="shared" si="333"/>
        <v>13.184212515131506</v>
      </c>
      <c r="EX82" s="473">
        <f t="shared" si="334"/>
        <v>158.21055018157807</v>
      </c>
      <c r="EY82" s="572">
        <f t="shared" si="414"/>
        <v>61664.166666666672</v>
      </c>
      <c r="EZ82" s="589"/>
      <c r="FA82" s="589"/>
      <c r="FB82" s="589"/>
      <c r="FC82" s="589"/>
      <c r="FD82" s="589"/>
      <c r="FE82" s="589"/>
      <c r="FF82" s="589"/>
      <c r="FG82" s="589"/>
      <c r="FH82" s="589"/>
      <c r="FI82" s="577"/>
      <c r="FJ82" s="276">
        <f t="shared" si="335"/>
        <v>1.0247417319214693</v>
      </c>
      <c r="FK82" s="256">
        <f t="shared" si="336"/>
        <v>0.16200228036286943</v>
      </c>
      <c r="FL82" s="256">
        <f t="shared" si="337"/>
        <v>0.16601049735427426</v>
      </c>
      <c r="FM82" s="483">
        <f t="shared" si="338"/>
        <v>5.062737605810498</v>
      </c>
      <c r="FN82" s="483">
        <f t="shared" si="339"/>
        <v>8</v>
      </c>
      <c r="FO82" s="483">
        <f t="shared" si="340"/>
        <v>170.5</v>
      </c>
      <c r="FP82" s="483">
        <f t="shared" si="341"/>
        <v>0</v>
      </c>
      <c r="FQ82" s="483">
        <f t="shared" si="415"/>
        <v>1100</v>
      </c>
      <c r="FR82" s="483">
        <f t="shared" si="342"/>
        <v>0.10125475211620996</v>
      </c>
      <c r="FS82" s="483">
        <f t="shared" si="343"/>
        <v>205.75295579765964</v>
      </c>
      <c r="FT82" s="484">
        <f t="shared" si="344"/>
        <v>11</v>
      </c>
      <c r="FU82" s="427">
        <f t="shared" si="345"/>
        <v>31439</v>
      </c>
      <c r="FV82" s="276">
        <f t="shared" si="346"/>
        <v>1.6342556057153701</v>
      </c>
      <c r="FW82" s="256">
        <f t="shared" si="347"/>
        <v>1.3377257479681712</v>
      </c>
      <c r="FX82" s="256">
        <f t="shared" si="348"/>
        <v>2.18618580252677</v>
      </c>
      <c r="FY82" s="483">
        <f t="shared" si="349"/>
        <v>86.910328899746887</v>
      </c>
      <c r="FZ82" s="483">
        <f t="shared" si="350"/>
        <v>47</v>
      </c>
      <c r="GA82" s="483">
        <f t="shared" si="351"/>
        <v>170.5</v>
      </c>
      <c r="GB82" s="483">
        <f t="shared" si="352"/>
        <v>0</v>
      </c>
      <c r="GC82" s="483">
        <f t="shared" si="353"/>
        <v>500</v>
      </c>
      <c r="GD82" s="483">
        <f t="shared" si="354"/>
        <v>5.0415131240948163</v>
      </c>
      <c r="GE82" s="483">
        <f t="shared" si="355"/>
        <v>124.03707134235721</v>
      </c>
      <c r="GF82" s="484">
        <f t="shared" si="356"/>
        <v>62</v>
      </c>
      <c r="GG82" s="493">
        <f t="shared" si="357"/>
        <v>5</v>
      </c>
      <c r="GH82" s="493">
        <f t="shared" si="358"/>
        <v>67</v>
      </c>
      <c r="GI82" s="427">
        <f t="shared" si="359"/>
        <v>61200</v>
      </c>
      <c r="GJ82" s="188">
        <f t="shared" si="360"/>
        <v>1</v>
      </c>
      <c r="GK82" s="256">
        <f t="shared" si="416"/>
        <v>1.6526099748686129</v>
      </c>
      <c r="GL82" s="256">
        <f t="shared" si="361"/>
        <v>1.6526099748686129</v>
      </c>
      <c r="GM82" s="256">
        <f t="shared" si="362"/>
        <v>210.9474002421041</v>
      </c>
      <c r="GN82" s="256">
        <f t="shared" si="363"/>
        <v>170.5</v>
      </c>
      <c r="GO82" s="256">
        <f t="shared" si="364"/>
        <v>0</v>
      </c>
      <c r="GP82" s="256">
        <f t="shared" si="365"/>
        <v>210.9474002421041</v>
      </c>
      <c r="GQ82" s="256">
        <f t="shared" si="366"/>
        <v>0</v>
      </c>
      <c r="GR82" s="427">
        <f t="shared" si="367"/>
        <v>127645</v>
      </c>
      <c r="GS82" s="188">
        <f t="shared" si="368"/>
        <v>1</v>
      </c>
      <c r="GT82" s="256">
        <f t="shared" si="417"/>
        <v>2.0065004018006323</v>
      </c>
      <c r="GU82" s="256">
        <f t="shared" si="369"/>
        <v>2.0065004018006323</v>
      </c>
      <c r="GV82" s="256">
        <f t="shared" si="370"/>
        <v>210.9474002421041</v>
      </c>
      <c r="GW82" s="256">
        <f t="shared" si="371"/>
        <v>170.5</v>
      </c>
      <c r="GX82" s="256">
        <f t="shared" si="372"/>
        <v>0</v>
      </c>
      <c r="GY82" s="256">
        <f t="shared" si="373"/>
        <v>210.9474002421041</v>
      </c>
      <c r="GZ82" s="256">
        <f t="shared" si="374"/>
        <v>0</v>
      </c>
      <c r="HA82" s="427">
        <f t="shared" si="375"/>
        <v>105132</v>
      </c>
      <c r="HB82" s="188">
        <f t="shared" si="376"/>
        <v>1</v>
      </c>
      <c r="HC82" s="256">
        <f t="shared" si="418"/>
        <v>1.3514991942934835</v>
      </c>
      <c r="HD82" s="256">
        <f t="shared" si="377"/>
        <v>1.3514991942934835</v>
      </c>
      <c r="HE82" s="256">
        <f t="shared" si="378"/>
        <v>210.9474002421041</v>
      </c>
      <c r="HF82" s="256">
        <f t="shared" si="379"/>
        <v>170.5</v>
      </c>
      <c r="HG82" s="256">
        <f t="shared" si="380"/>
        <v>0</v>
      </c>
      <c r="HH82" s="256">
        <f t="shared" si="381"/>
        <v>210.9474002421041</v>
      </c>
      <c r="HI82" s="256">
        <f t="shared" si="249"/>
        <v>0</v>
      </c>
      <c r="HJ82" s="427">
        <f t="shared" si="382"/>
        <v>156084</v>
      </c>
      <c r="HK82" s="188">
        <f t="shared" si="383"/>
        <v>1</v>
      </c>
      <c r="HL82" s="256">
        <f t="shared" si="419"/>
        <v>1.3616098127616854</v>
      </c>
      <c r="HM82" s="256">
        <f t="shared" si="384"/>
        <v>1.3616098127616854</v>
      </c>
      <c r="HN82" s="256">
        <f t="shared" si="385"/>
        <v>210.9474002421041</v>
      </c>
      <c r="HO82" s="256">
        <f t="shared" si="386"/>
        <v>170.5</v>
      </c>
      <c r="HP82" s="256">
        <f t="shared" si="387"/>
        <v>0</v>
      </c>
      <c r="HQ82" s="256">
        <f t="shared" si="388"/>
        <v>210.9474002421041</v>
      </c>
      <c r="HR82" s="256">
        <f t="shared" si="250"/>
        <v>0</v>
      </c>
      <c r="HS82" s="466">
        <f t="shared" si="389"/>
        <v>154925</v>
      </c>
    </row>
    <row r="83" spans="1:227" s="72" customFormat="1" hidden="1" outlineLevel="1" x14ac:dyDescent="0.3">
      <c r="B83" s="40" t="s">
        <v>235</v>
      </c>
      <c r="C83" s="40" t="s">
        <v>265</v>
      </c>
      <c r="D83" s="117">
        <v>1496.8</v>
      </c>
      <c r="E83" s="123">
        <v>14.334423763320052</v>
      </c>
      <c r="F83" s="125">
        <f t="shared" si="251"/>
        <v>188.63193825690843</v>
      </c>
      <c r="G83" s="125">
        <f t="shared" si="252"/>
        <v>0</v>
      </c>
      <c r="H83" s="168">
        <f t="shared" ref="H83" si="422">ROUND($I83+$I83*0.35,1)</f>
        <v>148.5</v>
      </c>
      <c r="I83" s="121">
        <f t="shared" si="244"/>
        <v>110.01480000000001</v>
      </c>
      <c r="J83" s="373">
        <f t="shared" si="390"/>
        <v>0</v>
      </c>
      <c r="K83" s="114">
        <v>2.4E-2</v>
      </c>
      <c r="L83" s="168">
        <f t="shared" si="391"/>
        <v>1270.2487424707638</v>
      </c>
      <c r="M83" s="373">
        <f t="shared" si="392"/>
        <v>0</v>
      </c>
      <c r="N83" s="373">
        <f t="shared" si="393"/>
        <v>30.485969819298329</v>
      </c>
      <c r="O83" s="121">
        <v>27.602157689015399</v>
      </c>
      <c r="P83" s="116">
        <v>0</v>
      </c>
      <c r="Q83" s="395">
        <f t="shared" si="253"/>
        <v>1</v>
      </c>
      <c r="S83" s="189">
        <f t="shared" si="254"/>
        <v>1</v>
      </c>
      <c r="T83" s="168">
        <f t="shared" si="255"/>
        <v>0</v>
      </c>
      <c r="U83" s="382">
        <f t="shared" si="256"/>
        <v>188.63193825690843</v>
      </c>
      <c r="V83" s="427">
        <f t="shared" si="394"/>
        <v>9925</v>
      </c>
      <c r="W83" s="132"/>
      <c r="X83" s="255"/>
      <c r="Y83" s="255"/>
      <c r="Z83" s="255"/>
      <c r="AA83" s="111"/>
      <c r="AB83" s="111"/>
      <c r="AC83" s="111"/>
      <c r="AD83" s="111"/>
      <c r="AE83" s="111"/>
      <c r="AF83" s="111"/>
      <c r="AG83" s="111"/>
      <c r="AH83" s="460"/>
      <c r="AI83" s="262">
        <f t="shared" si="257"/>
        <v>2.504798955020445</v>
      </c>
      <c r="AJ83" s="256">
        <f t="shared" si="395"/>
        <v>0.68092968753938854</v>
      </c>
      <c r="AK83" s="256">
        <f t="shared" si="258"/>
        <v>1.7055919697910586</v>
      </c>
      <c r="AL83" s="170">
        <f t="shared" si="259"/>
        <v>168.51111263753566</v>
      </c>
      <c r="AM83" s="170">
        <f t="shared" si="260"/>
        <v>0</v>
      </c>
      <c r="AN83" s="170">
        <f t="shared" si="261"/>
        <v>126.38333447815174</v>
      </c>
      <c r="AO83" s="170">
        <f t="shared" si="396"/>
        <v>65</v>
      </c>
      <c r="AP83" s="170">
        <f t="shared" si="397"/>
        <v>93</v>
      </c>
      <c r="AQ83" s="170">
        <f t="shared" si="262"/>
        <v>0</v>
      </c>
      <c r="AR83" s="256">
        <f t="shared" si="245"/>
        <v>55.18738938879293</v>
      </c>
      <c r="AS83" s="256">
        <f t="shared" si="263"/>
        <v>20.120825619372766</v>
      </c>
      <c r="AT83" s="428">
        <f t="shared" si="264"/>
        <v>166425</v>
      </c>
      <c r="AU83" s="112"/>
      <c r="AV83" s="256"/>
      <c r="AW83" s="256"/>
      <c r="AX83" s="120"/>
      <c r="AY83" s="120"/>
      <c r="AZ83" s="120"/>
      <c r="BA83" s="120"/>
      <c r="BB83" s="256"/>
      <c r="BC83" s="256"/>
      <c r="BD83" s="256"/>
      <c r="BE83" s="257"/>
      <c r="BF83" s="149">
        <f t="shared" si="265"/>
        <v>1</v>
      </c>
      <c r="BG83" s="256">
        <f t="shared" si="266"/>
        <v>0</v>
      </c>
      <c r="BH83" s="256">
        <f t="shared" si="267"/>
        <v>0</v>
      </c>
      <c r="BI83" s="120">
        <f t="shared" si="268"/>
        <v>0</v>
      </c>
      <c r="BJ83" s="120">
        <f t="shared" si="269"/>
        <v>0</v>
      </c>
      <c r="BK83" s="256">
        <v>0</v>
      </c>
      <c r="BL83" s="170">
        <f t="shared" si="270"/>
        <v>0</v>
      </c>
      <c r="BM83" s="170">
        <f t="shared" si="398"/>
        <v>148.5</v>
      </c>
      <c r="BN83" s="170">
        <f t="shared" si="271"/>
        <v>0</v>
      </c>
      <c r="BO83" s="170">
        <f t="shared" si="246"/>
        <v>0</v>
      </c>
      <c r="BP83" s="170">
        <f t="shared" si="272"/>
        <v>188.63193825690843</v>
      </c>
      <c r="BQ83" s="390">
        <f t="shared" si="273"/>
        <v>0</v>
      </c>
      <c r="BR83" s="428">
        <f t="shared" si="399"/>
        <v>9925</v>
      </c>
      <c r="BS83" s="147">
        <f t="shared" si="274"/>
        <v>3.5714285714285716</v>
      </c>
      <c r="BT83" s="256">
        <f t="shared" si="275"/>
        <v>0.86860210130896531</v>
      </c>
      <c r="BU83" s="256">
        <f t="shared" si="276"/>
        <v>3.1021503618177335</v>
      </c>
      <c r="BV83" s="170">
        <f t="shared" si="277"/>
        <v>188.63193825690843</v>
      </c>
      <c r="BW83" s="170">
        <f t="shared" si="278"/>
        <v>0</v>
      </c>
      <c r="BX83" s="170">
        <f t="shared" si="279"/>
        <v>150.90555060552674</v>
      </c>
      <c r="BY83" s="170">
        <f t="shared" si="400"/>
        <v>1016.198993976611</v>
      </c>
      <c r="BZ83" s="256">
        <f t="shared" si="280"/>
        <v>52.81694271193436</v>
      </c>
      <c r="CA83" s="256">
        <v>0</v>
      </c>
      <c r="CB83" s="466">
        <f t="shared" si="281"/>
        <v>156360.42710500435</v>
      </c>
      <c r="CC83" s="149">
        <f t="shared" si="282"/>
        <v>1</v>
      </c>
      <c r="CD83" s="256">
        <f t="shared" si="283"/>
        <v>0</v>
      </c>
      <c r="CE83" s="256">
        <f t="shared" si="401"/>
        <v>0</v>
      </c>
      <c r="CF83" s="120">
        <f t="shared" si="284"/>
        <v>0</v>
      </c>
      <c r="CG83" s="120">
        <f t="shared" si="285"/>
        <v>0</v>
      </c>
      <c r="CH83" s="256">
        <v>0</v>
      </c>
      <c r="CI83" s="170">
        <f t="shared" si="402"/>
        <v>0</v>
      </c>
      <c r="CJ83" s="170">
        <f t="shared" si="403"/>
        <v>148.5</v>
      </c>
      <c r="CK83" s="170">
        <f t="shared" si="286"/>
        <v>0</v>
      </c>
      <c r="CL83" s="256">
        <f t="shared" si="247"/>
        <v>0</v>
      </c>
      <c r="CM83" s="256">
        <f t="shared" si="248"/>
        <v>188.63193825690843</v>
      </c>
      <c r="CN83" s="390">
        <f t="shared" si="404"/>
        <v>0</v>
      </c>
      <c r="CO83" s="428">
        <f t="shared" si="405"/>
        <v>9925</v>
      </c>
      <c r="CP83" s="147">
        <f t="shared" si="287"/>
        <v>3.0534351145038165</v>
      </c>
      <c r="CQ83" s="256">
        <f t="shared" si="288"/>
        <v>0.96570162927658609</v>
      </c>
      <c r="CR83" s="256">
        <f t="shared" si="289"/>
        <v>2.948707264966675</v>
      </c>
      <c r="CS83" s="120">
        <f t="shared" si="290"/>
        <v>188.63193825690843</v>
      </c>
      <c r="CT83" s="120">
        <f t="shared" si="291"/>
        <v>0</v>
      </c>
      <c r="CU83" s="256">
        <f t="shared" si="292"/>
        <v>141.47395369268133</v>
      </c>
      <c r="CV83" s="170">
        <f t="shared" si="406"/>
        <v>952.68655685307294</v>
      </c>
      <c r="CW83" s="256">
        <f t="shared" si="293"/>
        <v>61.776959779137513</v>
      </c>
      <c r="CX83" s="256">
        <v>0</v>
      </c>
      <c r="CY83" s="466">
        <f t="shared" si="294"/>
        <v>131360.42710500435</v>
      </c>
      <c r="CZ83" s="147">
        <f t="shared" si="295"/>
        <v>3.5714285714285716</v>
      </c>
      <c r="DA83" s="256">
        <f t="shared" si="296"/>
        <v>0.98160289315890514</v>
      </c>
      <c r="DB83" s="256">
        <f t="shared" si="297"/>
        <v>3.5057246184246615</v>
      </c>
      <c r="DC83" s="120">
        <f t="shared" si="298"/>
        <v>188.63193825690843</v>
      </c>
      <c r="DD83" s="120">
        <f t="shared" si="299"/>
        <v>0</v>
      </c>
      <c r="DE83" s="256">
        <f t="shared" si="300"/>
        <v>150.90555060552674</v>
      </c>
      <c r="DF83" s="170">
        <f t="shared" si="407"/>
        <v>1016.198993976611</v>
      </c>
      <c r="DG83" s="256">
        <f t="shared" si="301"/>
        <v>52.81694271193436</v>
      </c>
      <c r="DH83" s="256">
        <v>0</v>
      </c>
      <c r="DI83" s="466">
        <f t="shared" si="408"/>
        <v>138360.42710500435</v>
      </c>
      <c r="DJ83" s="147">
        <f t="shared" si="302"/>
        <v>3.0534351145038165</v>
      </c>
      <c r="DK83" s="256">
        <f t="shared" si="409"/>
        <v>1.0039138152988007</v>
      </c>
      <c r="DL83" s="256">
        <f t="shared" si="303"/>
        <v>3.0653856955688572</v>
      </c>
      <c r="DM83" s="120">
        <f t="shared" si="304"/>
        <v>188.63193825690843</v>
      </c>
      <c r="DN83" s="120">
        <f t="shared" si="305"/>
        <v>0</v>
      </c>
      <c r="DO83" s="256">
        <f t="shared" si="306"/>
        <v>141.47395369268133</v>
      </c>
      <c r="DP83" s="170">
        <f t="shared" si="410"/>
        <v>952.68655685307294</v>
      </c>
      <c r="DQ83" s="256">
        <f t="shared" si="307"/>
        <v>61.776959779137513</v>
      </c>
      <c r="DR83" s="256">
        <v>0</v>
      </c>
      <c r="DS83" s="427">
        <f t="shared" si="308"/>
        <v>126360.42710500435</v>
      </c>
      <c r="DT83" s="176">
        <f t="shared" si="309"/>
        <v>6.3291139240506329</v>
      </c>
      <c r="DU83" s="256">
        <f t="shared" si="310"/>
        <v>0.74455370449837799</v>
      </c>
      <c r="DV83" s="256">
        <f t="shared" si="311"/>
        <v>4.7123652183441642</v>
      </c>
      <c r="DW83" s="120">
        <f t="shared" si="312"/>
        <v>188.63193825690843</v>
      </c>
      <c r="DX83" s="120">
        <f t="shared" si="313"/>
        <v>0</v>
      </c>
      <c r="DY83" s="256">
        <f t="shared" si="314"/>
        <v>169.76874443121758</v>
      </c>
      <c r="DZ83" s="256">
        <f t="shared" si="411"/>
        <v>97</v>
      </c>
      <c r="EA83" s="256">
        <f t="shared" si="412"/>
        <v>139</v>
      </c>
      <c r="EB83" s="170">
        <f t="shared" si="413"/>
        <v>1143.2238682236875</v>
      </c>
      <c r="EC83" s="256">
        <f t="shared" si="315"/>
        <v>29.803846244591533</v>
      </c>
      <c r="ED83" s="256">
        <v>0</v>
      </c>
      <c r="EE83" s="427">
        <f t="shared" si="420"/>
        <v>213319.86000838291</v>
      </c>
      <c r="EF83" s="275">
        <f t="shared" si="316"/>
        <v>1.2307692307692306</v>
      </c>
      <c r="EG83" s="256">
        <f t="shared" si="317"/>
        <v>1.0747237959751683</v>
      </c>
      <c r="EH83" s="256">
        <f t="shared" si="318"/>
        <v>1.3227369796617454</v>
      </c>
      <c r="EI83" s="473">
        <f t="shared" si="319"/>
        <v>47.157984564227107</v>
      </c>
      <c r="EJ83" s="473">
        <f t="shared" si="320"/>
        <v>37.125</v>
      </c>
      <c r="EK83" s="473">
        <f t="shared" si="321"/>
        <v>148.5</v>
      </c>
      <c r="EL83" s="473">
        <f t="shared" si="322"/>
        <v>0</v>
      </c>
      <c r="EM83" s="473">
        <f t="shared" si="323"/>
        <v>11.789496141056777</v>
      </c>
      <c r="EN83" s="473">
        <f t="shared" si="324"/>
        <v>141.47395369268133</v>
      </c>
      <c r="EO83" s="427">
        <f t="shared" si="325"/>
        <v>32909.375</v>
      </c>
      <c r="EP83" s="261">
        <f t="shared" si="326"/>
        <v>1.2307692307692306</v>
      </c>
      <c r="EQ83" s="256">
        <f t="shared" si="327"/>
        <v>0.65853909459889781</v>
      </c>
      <c r="ER83" s="256">
        <f t="shared" si="328"/>
        <v>0.81050965489095106</v>
      </c>
      <c r="ES83" s="473">
        <f t="shared" si="329"/>
        <v>188.63193825690843</v>
      </c>
      <c r="ET83" s="473">
        <f t="shared" si="330"/>
        <v>37.125</v>
      </c>
      <c r="EU83" s="473">
        <f t="shared" si="331"/>
        <v>148.5</v>
      </c>
      <c r="EV83" s="473">
        <f t="shared" si="332"/>
        <v>0</v>
      </c>
      <c r="EW83" s="473">
        <f t="shared" si="333"/>
        <v>11.789496141056777</v>
      </c>
      <c r="EX83" s="473">
        <f t="shared" si="334"/>
        <v>141.47395369268133</v>
      </c>
      <c r="EY83" s="572">
        <f t="shared" si="414"/>
        <v>53707.5</v>
      </c>
      <c r="EZ83" s="589"/>
      <c r="FA83" s="589"/>
      <c r="FB83" s="589"/>
      <c r="FC83" s="589"/>
      <c r="FD83" s="589"/>
      <c r="FE83" s="589"/>
      <c r="FF83" s="589"/>
      <c r="FG83" s="589"/>
      <c r="FH83" s="589"/>
      <c r="FI83" s="577"/>
      <c r="FJ83" s="276">
        <f t="shared" si="335"/>
        <v>1.0251721324080845</v>
      </c>
      <c r="FK83" s="256">
        <f t="shared" si="336"/>
        <v>0.15780848013147911</v>
      </c>
      <c r="FL83" s="256">
        <f t="shared" si="337"/>
        <v>0.16178085608846726</v>
      </c>
      <c r="FM83" s="483">
        <f t="shared" si="338"/>
        <v>4.5271665181658021</v>
      </c>
      <c r="FN83" s="483">
        <f t="shared" si="339"/>
        <v>7</v>
      </c>
      <c r="FO83" s="483">
        <f t="shared" si="340"/>
        <v>148.5</v>
      </c>
      <c r="FP83" s="483">
        <f t="shared" si="341"/>
        <v>0</v>
      </c>
      <c r="FQ83" s="483">
        <f t="shared" si="415"/>
        <v>1000</v>
      </c>
      <c r="FR83" s="483">
        <f t="shared" si="342"/>
        <v>9.0543330363316035E-2</v>
      </c>
      <c r="FS83" s="483">
        <f t="shared" si="343"/>
        <v>183.9097160346862</v>
      </c>
      <c r="FT83" s="484">
        <f t="shared" si="344"/>
        <v>10</v>
      </c>
      <c r="FU83" s="427">
        <f t="shared" si="345"/>
        <v>29350</v>
      </c>
      <c r="FV83" s="276">
        <f t="shared" si="346"/>
        <v>1.6346315197518202</v>
      </c>
      <c r="FW83" s="256">
        <f t="shared" si="347"/>
        <v>1.3036887424016022</v>
      </c>
      <c r="FX83" s="256">
        <f t="shared" si="348"/>
        <v>2.1310507102752703</v>
      </c>
      <c r="FY83" s="483">
        <f t="shared" si="349"/>
        <v>77.716358561846278</v>
      </c>
      <c r="FZ83" s="483">
        <f t="shared" si="350"/>
        <v>42</v>
      </c>
      <c r="GA83" s="483">
        <f t="shared" si="351"/>
        <v>148.5</v>
      </c>
      <c r="GB83" s="483">
        <f t="shared" si="352"/>
        <v>0</v>
      </c>
      <c r="GC83" s="483">
        <f t="shared" si="353"/>
        <v>500</v>
      </c>
      <c r="GD83" s="483">
        <f t="shared" si="354"/>
        <v>4.4816434574362773</v>
      </c>
      <c r="GE83" s="483">
        <f t="shared" si="355"/>
        <v>110.91557969506215</v>
      </c>
      <c r="GF83" s="484">
        <f t="shared" si="356"/>
        <v>55</v>
      </c>
      <c r="GG83" s="493">
        <f t="shared" si="357"/>
        <v>5</v>
      </c>
      <c r="GH83" s="493">
        <f t="shared" si="358"/>
        <v>60</v>
      </c>
      <c r="GI83" s="427">
        <f t="shared" si="359"/>
        <v>56175</v>
      </c>
      <c r="GJ83" s="188">
        <f t="shared" si="360"/>
        <v>1</v>
      </c>
      <c r="GK83" s="256">
        <f t="shared" si="416"/>
        <v>1.6772501512195654</v>
      </c>
      <c r="GL83" s="256">
        <f t="shared" si="361"/>
        <v>1.6772501512195654</v>
      </c>
      <c r="GM83" s="256">
        <f t="shared" si="362"/>
        <v>188.63193825690843</v>
      </c>
      <c r="GN83" s="256">
        <f t="shared" si="363"/>
        <v>148.5</v>
      </c>
      <c r="GO83" s="256">
        <f t="shared" si="364"/>
        <v>0</v>
      </c>
      <c r="GP83" s="256">
        <f t="shared" si="365"/>
        <v>188.63193825690843</v>
      </c>
      <c r="GQ83" s="256">
        <f t="shared" si="366"/>
        <v>0</v>
      </c>
      <c r="GR83" s="427">
        <f t="shared" si="367"/>
        <v>112465</v>
      </c>
      <c r="GS83" s="188">
        <f t="shared" si="368"/>
        <v>1</v>
      </c>
      <c r="GT83" s="256">
        <f t="shared" si="417"/>
        <v>1.9161344343678479</v>
      </c>
      <c r="GU83" s="256">
        <f t="shared" si="369"/>
        <v>1.9161344343678479</v>
      </c>
      <c r="GV83" s="256">
        <f t="shared" si="370"/>
        <v>188.63193825690843</v>
      </c>
      <c r="GW83" s="256">
        <f t="shared" si="371"/>
        <v>148.5</v>
      </c>
      <c r="GX83" s="256">
        <f t="shared" si="372"/>
        <v>0</v>
      </c>
      <c r="GY83" s="256">
        <f t="shared" si="373"/>
        <v>188.63193825690843</v>
      </c>
      <c r="GZ83" s="256">
        <f t="shared" si="374"/>
        <v>0</v>
      </c>
      <c r="HA83" s="427">
        <f t="shared" si="375"/>
        <v>98444</v>
      </c>
      <c r="HB83" s="188">
        <f t="shared" si="376"/>
        <v>1</v>
      </c>
      <c r="HC83" s="256">
        <f t="shared" si="418"/>
        <v>1.2671087020508667</v>
      </c>
      <c r="HD83" s="256">
        <f t="shared" si="377"/>
        <v>1.2671087020508667</v>
      </c>
      <c r="HE83" s="256">
        <f t="shared" si="378"/>
        <v>188.63193825690843</v>
      </c>
      <c r="HF83" s="256">
        <f t="shared" si="379"/>
        <v>148.5</v>
      </c>
      <c r="HG83" s="256">
        <f t="shared" si="380"/>
        <v>0</v>
      </c>
      <c r="HH83" s="256">
        <f t="shared" si="381"/>
        <v>188.63193825690843</v>
      </c>
      <c r="HI83" s="256">
        <f t="shared" si="249"/>
        <v>0</v>
      </c>
      <c r="HJ83" s="427">
        <f t="shared" si="382"/>
        <v>148868</v>
      </c>
      <c r="HK83" s="188">
        <f t="shared" si="383"/>
        <v>1</v>
      </c>
      <c r="HL83" s="256">
        <f t="shared" si="419"/>
        <v>1.3847086676961529</v>
      </c>
      <c r="HM83" s="256">
        <f t="shared" si="384"/>
        <v>1.3847086676961529</v>
      </c>
      <c r="HN83" s="256">
        <f t="shared" si="385"/>
        <v>188.63193825690843</v>
      </c>
      <c r="HO83" s="256">
        <f t="shared" si="386"/>
        <v>148.5</v>
      </c>
      <c r="HP83" s="256">
        <f t="shared" si="387"/>
        <v>0</v>
      </c>
      <c r="HQ83" s="256">
        <f t="shared" si="388"/>
        <v>188.63193825690843</v>
      </c>
      <c r="HR83" s="256">
        <f t="shared" si="250"/>
        <v>0</v>
      </c>
      <c r="HS83" s="466">
        <f t="shared" si="389"/>
        <v>136225</v>
      </c>
    </row>
    <row r="84" spans="1:227" s="72" customFormat="1" hidden="1" outlineLevel="1" x14ac:dyDescent="0.3">
      <c r="B84" s="40" t="s">
        <v>235</v>
      </c>
      <c r="C84" s="40" t="s">
        <v>266</v>
      </c>
      <c r="D84" s="117">
        <v>1496.8</v>
      </c>
      <c r="E84" s="123">
        <v>11.981300140972007</v>
      </c>
      <c r="F84" s="125">
        <f t="shared" si="251"/>
        <v>157.66632169843564</v>
      </c>
      <c r="G84" s="125">
        <f t="shared" si="252"/>
        <v>5.9175600670323769</v>
      </c>
      <c r="H84" s="168">
        <f t="shared" ref="H84" si="423">ROUND($I84+$I84*0.2,1)</f>
        <v>132</v>
      </c>
      <c r="I84" s="121">
        <f t="shared" si="244"/>
        <v>110.01480000000001</v>
      </c>
      <c r="J84" s="373">
        <f t="shared" si="390"/>
        <v>27.020822223892129</v>
      </c>
      <c r="K84" s="114">
        <v>2.4E-2</v>
      </c>
      <c r="L84" s="168">
        <f t="shared" si="391"/>
        <v>1194.4418310487547</v>
      </c>
      <c r="M84" s="373">
        <f t="shared" si="392"/>
        <v>219</v>
      </c>
      <c r="N84" s="373">
        <f t="shared" si="393"/>
        <v>28.666603945170117</v>
      </c>
      <c r="O84" s="121">
        <v>26.356494152112848</v>
      </c>
      <c r="P84" s="116">
        <v>0.05</v>
      </c>
      <c r="Q84" s="395">
        <f t="shared" si="253"/>
        <v>0.9624678244327235</v>
      </c>
      <c r="S84" s="189">
        <f t="shared" si="254"/>
        <v>1.0247122818116434</v>
      </c>
      <c r="T84" s="168">
        <f t="shared" si="255"/>
        <v>1.9725200223441257</v>
      </c>
      <c r="U84" s="382">
        <f t="shared" si="256"/>
        <v>157.66632169843564</v>
      </c>
      <c r="V84" s="427">
        <f t="shared" si="394"/>
        <v>23423.33155582274</v>
      </c>
      <c r="W84" s="132"/>
      <c r="X84" s="255"/>
      <c r="Y84" s="255"/>
      <c r="Z84" s="255"/>
      <c r="AA84" s="111"/>
      <c r="AB84" s="111"/>
      <c r="AC84" s="111"/>
      <c r="AD84" s="111"/>
      <c r="AE84" s="111"/>
      <c r="AF84" s="111"/>
      <c r="AG84" s="111"/>
      <c r="AH84" s="460"/>
      <c r="AI84" s="262">
        <f t="shared" si="257"/>
        <v>2.8297836274964383</v>
      </c>
      <c r="AJ84" s="256">
        <f t="shared" si="395"/>
        <v>0.64044610143294378</v>
      </c>
      <c r="AK84" s="256">
        <f t="shared" si="258"/>
        <v>1.8123238921288676</v>
      </c>
      <c r="AL84" s="170">
        <f t="shared" si="259"/>
        <v>148.4003487060574</v>
      </c>
      <c r="AM84" s="170">
        <f t="shared" si="260"/>
        <v>5.9175600670323769</v>
      </c>
      <c r="AN84" s="170">
        <f t="shared" si="261"/>
        <v>105.38270146251067</v>
      </c>
      <c r="AO84" s="170">
        <f t="shared" si="396"/>
        <v>54</v>
      </c>
      <c r="AP84" s="170">
        <f t="shared" si="397"/>
        <v>77</v>
      </c>
      <c r="AQ84" s="170">
        <f t="shared" si="262"/>
        <v>0</v>
      </c>
      <c r="AR84" s="256">
        <f t="shared" si="245"/>
        <v>48.541938600563476</v>
      </c>
      <c r="AS84" s="256">
        <f t="shared" si="263"/>
        <v>9.2659729923782379</v>
      </c>
      <c r="AT84" s="428">
        <f t="shared" si="264"/>
        <v>159000</v>
      </c>
      <c r="AU84" s="112"/>
      <c r="AV84" s="256"/>
      <c r="AW84" s="256"/>
      <c r="AX84" s="120"/>
      <c r="AY84" s="120"/>
      <c r="AZ84" s="120"/>
      <c r="BA84" s="120"/>
      <c r="BB84" s="256"/>
      <c r="BC84" s="256"/>
      <c r="BD84" s="256"/>
      <c r="BE84" s="257"/>
      <c r="BF84" s="146">
        <f t="shared" si="265"/>
        <v>1.0874694431552552</v>
      </c>
      <c r="BG84" s="256">
        <f t="shared" si="266"/>
        <v>0.33356931384642696</v>
      </c>
      <c r="BH84" s="256">
        <f t="shared" si="267"/>
        <v>0.36274643598225448</v>
      </c>
      <c r="BI84" s="120">
        <f t="shared" si="268"/>
        <v>9.837943611441327</v>
      </c>
      <c r="BJ84" s="120">
        <f t="shared" si="269"/>
        <v>5.9175600670323769</v>
      </c>
      <c r="BK84" s="256">
        <v>0</v>
      </c>
      <c r="BL84" s="170">
        <f t="shared" si="270"/>
        <v>8.2364359282388211</v>
      </c>
      <c r="BM84" s="170">
        <f t="shared" si="398"/>
        <v>123.76356407176118</v>
      </c>
      <c r="BN84" s="170">
        <f t="shared" si="271"/>
        <v>0</v>
      </c>
      <c r="BO84" s="170">
        <f t="shared" si="246"/>
        <v>2.5978088694272135</v>
      </c>
      <c r="BP84" s="170">
        <f t="shared" si="272"/>
        <v>147.82837808699432</v>
      </c>
      <c r="BQ84" s="390">
        <f t="shared" si="273"/>
        <v>14324.128862325382</v>
      </c>
      <c r="BR84" s="428">
        <f t="shared" si="399"/>
        <v>27618.412071920015</v>
      </c>
      <c r="BS84" s="147">
        <f t="shared" si="274"/>
        <v>3.710445666246645</v>
      </c>
      <c r="BT84" s="256">
        <f t="shared" si="275"/>
        <v>0.80637389482909172</v>
      </c>
      <c r="BU84" s="256">
        <f t="shared" si="276"/>
        <v>2.9920065234430311</v>
      </c>
      <c r="BV84" s="170">
        <f t="shared" si="277"/>
        <v>157.66632169843564</v>
      </c>
      <c r="BW84" s="170">
        <f t="shared" si="278"/>
        <v>5.9175600670323769</v>
      </c>
      <c r="BX84" s="170">
        <f t="shared" si="279"/>
        <v>120.21549729171613</v>
      </c>
      <c r="BY84" s="170">
        <f t="shared" si="400"/>
        <v>910.72346433118275</v>
      </c>
      <c r="BZ84" s="256">
        <f t="shared" si="280"/>
        <v>44.087394474891653</v>
      </c>
      <c r="CA84" s="256">
        <v>0</v>
      </c>
      <c r="CB84" s="466">
        <f t="shared" si="281"/>
        <v>143297.60423404936</v>
      </c>
      <c r="CC84" s="146">
        <f t="shared" si="282"/>
        <v>1.0872798201864131</v>
      </c>
      <c r="CD84" s="256">
        <f t="shared" si="283"/>
        <v>0.51074523811504424</v>
      </c>
      <c r="CE84" s="256">
        <f t="shared" si="401"/>
        <v>0.55532299065879209</v>
      </c>
      <c r="CF84" s="120">
        <f t="shared" si="284"/>
        <v>10.493806518870748</v>
      </c>
      <c r="CG84" s="120">
        <f t="shared" si="285"/>
        <v>5.9175600670323769</v>
      </c>
      <c r="CH84" s="256">
        <v>0</v>
      </c>
      <c r="CI84" s="170">
        <f t="shared" si="402"/>
        <v>8.785531656788077</v>
      </c>
      <c r="CJ84" s="170">
        <f t="shared" si="403"/>
        <v>123.21446834321192</v>
      </c>
      <c r="CK84" s="170">
        <f t="shared" si="286"/>
        <v>0</v>
      </c>
      <c r="CL84" s="256">
        <f t="shared" si="247"/>
        <v>3.2799062931538123</v>
      </c>
      <c r="CM84" s="256">
        <f t="shared" si="248"/>
        <v>147.1725151795649</v>
      </c>
      <c r="CN84" s="390">
        <f t="shared" si="404"/>
        <v>4612.4041198137402</v>
      </c>
      <c r="CO84" s="428">
        <f t="shared" si="405"/>
        <v>17986.306210048009</v>
      </c>
      <c r="CP84" s="147">
        <f t="shared" si="287"/>
        <v>3.1716719788176624</v>
      </c>
      <c r="CQ84" s="256">
        <f t="shared" si="288"/>
        <v>0.91347832160162268</v>
      </c>
      <c r="CR84" s="256">
        <f t="shared" si="289"/>
        <v>2.8972535958812555</v>
      </c>
      <c r="CS84" s="120">
        <f t="shared" si="290"/>
        <v>157.66632169843564</v>
      </c>
      <c r="CT84" s="120">
        <f t="shared" si="291"/>
        <v>5.9175600670323769</v>
      </c>
      <c r="CU84" s="256">
        <f t="shared" si="292"/>
        <v>112.33218120679435</v>
      </c>
      <c r="CV84" s="170">
        <f t="shared" si="406"/>
        <v>851.00137277874501</v>
      </c>
      <c r="CW84" s="256">
        <f t="shared" si="293"/>
        <v>51.576544755567348</v>
      </c>
      <c r="CX84" s="256">
        <v>0</v>
      </c>
      <c r="CY84" s="466">
        <f t="shared" si="294"/>
        <v>118297.60423404936</v>
      </c>
      <c r="CZ84" s="147">
        <f t="shared" si="295"/>
        <v>3.710445666246645</v>
      </c>
      <c r="DA84" s="256">
        <f t="shared" si="296"/>
        <v>0.92221593503132004</v>
      </c>
      <c r="DB84" s="256">
        <f t="shared" si="297"/>
        <v>3.421832119480559</v>
      </c>
      <c r="DC84" s="120">
        <f t="shared" si="298"/>
        <v>157.66632169843564</v>
      </c>
      <c r="DD84" s="120">
        <f t="shared" si="299"/>
        <v>5.9175600670323769</v>
      </c>
      <c r="DE84" s="256">
        <f t="shared" si="300"/>
        <v>120.21549729171613</v>
      </c>
      <c r="DF84" s="170">
        <f t="shared" si="407"/>
        <v>910.72346433118275</v>
      </c>
      <c r="DG84" s="256">
        <f t="shared" si="301"/>
        <v>44.087394474891653</v>
      </c>
      <c r="DH84" s="256">
        <v>0</v>
      </c>
      <c r="DI84" s="466">
        <f t="shared" si="408"/>
        <v>125297.60423404936</v>
      </c>
      <c r="DJ84" s="147">
        <f t="shared" si="302"/>
        <v>3.1716719788176624</v>
      </c>
      <c r="DK84" s="256">
        <f t="shared" si="409"/>
        <v>0.95379154480599715</v>
      </c>
      <c r="DL84" s="256">
        <f t="shared" si="303"/>
        <v>3.0251139162943921</v>
      </c>
      <c r="DM84" s="120">
        <f t="shared" si="304"/>
        <v>157.66632169843564</v>
      </c>
      <c r="DN84" s="120">
        <f t="shared" si="305"/>
        <v>5.9175600670323769</v>
      </c>
      <c r="DO84" s="256">
        <f t="shared" si="306"/>
        <v>112.33218120679435</v>
      </c>
      <c r="DP84" s="170">
        <f t="shared" si="410"/>
        <v>851.00137277874501</v>
      </c>
      <c r="DQ84" s="256">
        <f t="shared" si="307"/>
        <v>51.576544755567348</v>
      </c>
      <c r="DR84" s="256">
        <v>0</v>
      </c>
      <c r="DS84" s="427">
        <f t="shared" si="308"/>
        <v>113297.60423404936</v>
      </c>
      <c r="DT84" s="176">
        <f t="shared" si="309"/>
        <v>6.5356092587626362</v>
      </c>
      <c r="DU84" s="256">
        <f t="shared" si="310"/>
        <v>0.70267307802844237</v>
      </c>
      <c r="DV84" s="256">
        <f t="shared" si="311"/>
        <v>4.5923966746459284</v>
      </c>
      <c r="DW84" s="120">
        <f t="shared" si="312"/>
        <v>157.66632169843564</v>
      </c>
      <c r="DX84" s="120">
        <f t="shared" si="313"/>
        <v>5.9175600670323769</v>
      </c>
      <c r="DY84" s="256">
        <f t="shared" si="314"/>
        <v>135.98212946155971</v>
      </c>
      <c r="DZ84" s="256">
        <f t="shared" si="411"/>
        <v>81</v>
      </c>
      <c r="EA84" s="256">
        <f t="shared" si="412"/>
        <v>116</v>
      </c>
      <c r="EB84" s="170">
        <f t="shared" si="413"/>
        <v>1030.1676474360584</v>
      </c>
      <c r="EC84" s="256">
        <f t="shared" si="315"/>
        <v>25.029630029693479</v>
      </c>
      <c r="ED84" s="256">
        <v>0</v>
      </c>
      <c r="EE84" s="427">
        <f t="shared" si="420"/>
        <v>191567.33892348962</v>
      </c>
      <c r="EF84" s="275">
        <f t="shared" si="316"/>
        <v>1.2575984091958012</v>
      </c>
      <c r="EG84" s="256">
        <f t="shared" si="317"/>
        <v>0.95010237243955298</v>
      </c>
      <c r="EH84" s="256">
        <f t="shared" si="318"/>
        <v>1.1948472321531385</v>
      </c>
      <c r="EI84" s="473">
        <f t="shared" si="319"/>
        <v>39.41658042460891</v>
      </c>
      <c r="EJ84" s="473">
        <f t="shared" si="320"/>
        <v>33</v>
      </c>
      <c r="EK84" s="473">
        <f t="shared" si="321"/>
        <v>132</v>
      </c>
      <c r="EL84" s="473">
        <f t="shared" si="322"/>
        <v>0</v>
      </c>
      <c r="EM84" s="473">
        <f t="shared" si="323"/>
        <v>11.826665128496353</v>
      </c>
      <c r="EN84" s="473">
        <f t="shared" si="324"/>
        <v>118.24974127382673</v>
      </c>
      <c r="EO84" s="427">
        <f t="shared" si="325"/>
        <v>31115</v>
      </c>
      <c r="EP84" s="261">
        <f t="shared" si="326"/>
        <v>1.2575984091958012</v>
      </c>
      <c r="EQ84" s="256">
        <f t="shared" si="327"/>
        <v>0.61923827646536855</v>
      </c>
      <c r="ER84" s="256">
        <f t="shared" si="328"/>
        <v>0.77875307139599725</v>
      </c>
      <c r="ES84" s="473">
        <f t="shared" si="329"/>
        <v>157.66632169843564</v>
      </c>
      <c r="ET84" s="473">
        <f t="shared" si="330"/>
        <v>33</v>
      </c>
      <c r="EU84" s="473">
        <f t="shared" si="331"/>
        <v>132</v>
      </c>
      <c r="EV84" s="473">
        <f t="shared" si="332"/>
        <v>0</v>
      </c>
      <c r="EW84" s="473">
        <f t="shared" si="333"/>
        <v>11.826665128496353</v>
      </c>
      <c r="EX84" s="473">
        <f t="shared" si="334"/>
        <v>118.24974127382673</v>
      </c>
      <c r="EY84" s="572">
        <f t="shared" si="414"/>
        <v>47740</v>
      </c>
      <c r="EZ84" s="589"/>
      <c r="FA84" s="589"/>
      <c r="FB84" s="589"/>
      <c r="FC84" s="589"/>
      <c r="FD84" s="589"/>
      <c r="FE84" s="589"/>
      <c r="FF84" s="589"/>
      <c r="FG84" s="589"/>
      <c r="FH84" s="589"/>
      <c r="FI84" s="577"/>
      <c r="FJ84" s="276">
        <f t="shared" si="335"/>
        <v>1.0490400004694611</v>
      </c>
      <c r="FK84" s="256">
        <f t="shared" si="336"/>
        <v>0.11763771655203796</v>
      </c>
      <c r="FL84" s="256">
        <f t="shared" si="337"/>
        <v>0.12340667022697624</v>
      </c>
      <c r="FM84" s="483">
        <f t="shared" si="338"/>
        <v>3.7839917207624554</v>
      </c>
      <c r="FN84" s="483">
        <f t="shared" si="339"/>
        <v>6</v>
      </c>
      <c r="FO84" s="483">
        <f t="shared" si="340"/>
        <v>132</v>
      </c>
      <c r="FP84" s="483">
        <f t="shared" si="341"/>
        <v>27.020822223892129</v>
      </c>
      <c r="FQ84" s="483">
        <f t="shared" si="415"/>
        <v>800</v>
      </c>
      <c r="FR84" s="483">
        <f t="shared" si="342"/>
        <v>2.0481998567593749</v>
      </c>
      <c r="FS84" s="483">
        <f t="shared" si="343"/>
        <v>153.88854392065787</v>
      </c>
      <c r="FT84" s="484">
        <f t="shared" si="344"/>
        <v>8</v>
      </c>
      <c r="FU84" s="427">
        <f t="shared" si="345"/>
        <v>31470.33155582274</v>
      </c>
      <c r="FV84" s="276">
        <f t="shared" si="346"/>
        <v>1.6612258474522998</v>
      </c>
      <c r="FW84" s="256">
        <f t="shared" si="347"/>
        <v>1.1371595550648468</v>
      </c>
      <c r="FX84" s="256">
        <f t="shared" si="348"/>
        <v>1.8890788455510803</v>
      </c>
      <c r="FY84" s="483">
        <f t="shared" si="349"/>
        <v>64.958524539755487</v>
      </c>
      <c r="FZ84" s="483">
        <f t="shared" si="350"/>
        <v>35</v>
      </c>
      <c r="GA84" s="483">
        <f t="shared" si="351"/>
        <v>132</v>
      </c>
      <c r="GB84" s="483">
        <f t="shared" si="352"/>
        <v>27.020822223892129</v>
      </c>
      <c r="GC84" s="483">
        <f t="shared" si="353"/>
        <v>400</v>
      </c>
      <c r="GD84" s="483">
        <f t="shared" si="354"/>
        <v>5.7639922228447045</v>
      </c>
      <c r="GE84" s="483">
        <f t="shared" si="355"/>
        <v>92.707797158680151</v>
      </c>
      <c r="GF84" s="484">
        <f t="shared" si="356"/>
        <v>46</v>
      </c>
      <c r="GG84" s="493">
        <f t="shared" si="357"/>
        <v>4</v>
      </c>
      <c r="GH84" s="493">
        <f t="shared" si="358"/>
        <v>50</v>
      </c>
      <c r="GI84" s="427">
        <f t="shared" si="359"/>
        <v>53789.33155582274</v>
      </c>
      <c r="GJ84" s="188">
        <f t="shared" si="360"/>
        <v>1.0247122818116434</v>
      </c>
      <c r="GK84" s="256">
        <f t="shared" si="416"/>
        <v>1.4771241039343654</v>
      </c>
      <c r="GL84" s="256">
        <f t="shared" si="361"/>
        <v>1.5136272110615627</v>
      </c>
      <c r="GM84" s="256">
        <f t="shared" si="362"/>
        <v>157.66632169843564</v>
      </c>
      <c r="GN84" s="256">
        <f t="shared" si="363"/>
        <v>132</v>
      </c>
      <c r="GO84" s="256">
        <f t="shared" si="364"/>
        <v>27.020822223892129</v>
      </c>
      <c r="GP84" s="256">
        <f t="shared" si="365"/>
        <v>157.66632169843564</v>
      </c>
      <c r="GQ84" s="256">
        <f t="shared" si="366"/>
        <v>1.9725200223441257</v>
      </c>
      <c r="GR84" s="427">
        <f t="shared" si="367"/>
        <v>105403.33155582275</v>
      </c>
      <c r="GS84" s="188">
        <f t="shared" si="368"/>
        <v>1.0247122818116434</v>
      </c>
      <c r="GT84" s="256">
        <f t="shared" si="417"/>
        <v>1.5927537681384893</v>
      </c>
      <c r="GU84" s="256">
        <f t="shared" si="369"/>
        <v>1.6321143481132847</v>
      </c>
      <c r="GV84" s="256">
        <f t="shared" si="370"/>
        <v>157.66632169843564</v>
      </c>
      <c r="GW84" s="256">
        <f t="shared" si="371"/>
        <v>132</v>
      </c>
      <c r="GX84" s="256">
        <f t="shared" si="372"/>
        <v>27.020822223892129</v>
      </c>
      <c r="GY84" s="256">
        <f t="shared" si="373"/>
        <v>157.66632169843564</v>
      </c>
      <c r="GZ84" s="256">
        <f t="shared" si="374"/>
        <v>1.9725200223441257</v>
      </c>
      <c r="HA84" s="427">
        <f t="shared" si="375"/>
        <v>97751.331555822748</v>
      </c>
      <c r="HB84" s="188">
        <f t="shared" si="376"/>
        <v>1.0247122818116434</v>
      </c>
      <c r="HC84" s="256">
        <f t="shared" si="418"/>
        <v>0.3763772482749716</v>
      </c>
      <c r="HD84" s="256">
        <f t="shared" si="377"/>
        <v>0.38567838890183359</v>
      </c>
      <c r="HE84" s="256">
        <f t="shared" si="378"/>
        <v>157.66632169843564</v>
      </c>
      <c r="HF84" s="256">
        <f t="shared" si="379"/>
        <v>132</v>
      </c>
      <c r="HG84" s="256">
        <f t="shared" si="380"/>
        <v>27.020822223892129</v>
      </c>
      <c r="HH84" s="256">
        <f t="shared" si="381"/>
        <v>157.66632169843564</v>
      </c>
      <c r="HI84" s="256">
        <f t="shared" si="249"/>
        <v>1.9725200223441257</v>
      </c>
      <c r="HJ84" s="427">
        <f t="shared" si="382"/>
        <v>413664.22223892127</v>
      </c>
      <c r="HK84" s="188">
        <f t="shared" si="383"/>
        <v>1.0247122818116434</v>
      </c>
      <c r="HL84" s="256">
        <f t="shared" si="419"/>
        <v>1.2740900300825819</v>
      </c>
      <c r="HM84" s="256">
        <f t="shared" si="384"/>
        <v>1.3055757019593879</v>
      </c>
      <c r="HN84" s="256">
        <f t="shared" si="385"/>
        <v>157.66632169843564</v>
      </c>
      <c r="HO84" s="256">
        <f t="shared" si="386"/>
        <v>132</v>
      </c>
      <c r="HP84" s="256">
        <f t="shared" si="387"/>
        <v>27.020822223892129</v>
      </c>
      <c r="HQ84" s="256">
        <f t="shared" si="388"/>
        <v>157.66632169843564</v>
      </c>
      <c r="HR84" s="256">
        <f t="shared" si="250"/>
        <v>1.9725200223441257</v>
      </c>
      <c r="HS84" s="466">
        <f t="shared" si="389"/>
        <v>122200</v>
      </c>
    </row>
    <row r="85" spans="1:227" s="72" customFormat="1" hidden="1" outlineLevel="1" x14ac:dyDescent="0.3">
      <c r="B85" s="40" t="s">
        <v>235</v>
      </c>
      <c r="C85" s="40" t="s">
        <v>267</v>
      </c>
      <c r="D85" s="117">
        <v>1496.8</v>
      </c>
      <c r="E85" s="123">
        <v>12.087065941074448</v>
      </c>
      <c r="F85" s="125">
        <f t="shared" si="251"/>
        <v>159.05813264277703</v>
      </c>
      <c r="G85" s="125">
        <f t="shared" si="252"/>
        <v>23.052781015099413</v>
      </c>
      <c r="H85" s="168">
        <f t="shared" ref="H85" si="424">ROUND($I85+$I85*0.1,1)</f>
        <v>121</v>
      </c>
      <c r="I85" s="121">
        <f t="shared" si="244"/>
        <v>110.01480000000001</v>
      </c>
      <c r="J85" s="373">
        <f t="shared" si="390"/>
        <v>35.087946750531827</v>
      </c>
      <c r="K85" s="114">
        <v>2.4E-2</v>
      </c>
      <c r="L85" s="168">
        <f t="shared" si="391"/>
        <v>1314.5300218411323</v>
      </c>
      <c r="M85" s="373">
        <f t="shared" si="392"/>
        <v>657</v>
      </c>
      <c r="N85" s="373">
        <f t="shared" si="393"/>
        <v>31.548720524187182</v>
      </c>
      <c r="O85" s="121">
        <v>34.225282105676428</v>
      </c>
      <c r="P85" s="116">
        <v>0.15</v>
      </c>
      <c r="Q85" s="395">
        <f t="shared" si="253"/>
        <v>0.85506694544897721</v>
      </c>
      <c r="S85" s="189">
        <f t="shared" si="254"/>
        <v>1.0921692462364441</v>
      </c>
      <c r="T85" s="168">
        <f t="shared" si="255"/>
        <v>7.6842603383664709</v>
      </c>
      <c r="U85" s="382">
        <f t="shared" si="256"/>
        <v>159.05813264277703</v>
      </c>
      <c r="V85" s="427">
        <f t="shared" si="394"/>
        <v>24164.071480085091</v>
      </c>
      <c r="W85" s="132"/>
      <c r="X85" s="255"/>
      <c r="Y85" s="255"/>
      <c r="Z85" s="255"/>
      <c r="AA85" s="111"/>
      <c r="AB85" s="111"/>
      <c r="AC85" s="111"/>
      <c r="AD85" s="111"/>
      <c r="AE85" s="111"/>
      <c r="AF85" s="111"/>
      <c r="AG85" s="111"/>
      <c r="AH85" s="460"/>
      <c r="AI85" s="188">
        <f t="shared" si="257"/>
        <v>3.3061218886600483</v>
      </c>
      <c r="AJ85" s="256">
        <f t="shared" si="395"/>
        <v>0.72108138825589718</v>
      </c>
      <c r="AK85" s="256">
        <f t="shared" si="258"/>
        <v>2.3839829612181962</v>
      </c>
      <c r="AL85" s="170">
        <f t="shared" si="259"/>
        <v>154.2671595879676</v>
      </c>
      <c r="AM85" s="170">
        <f t="shared" si="260"/>
        <v>23.052781015099413</v>
      </c>
      <c r="AN85" s="170">
        <f t="shared" si="261"/>
        <v>92.647588675876278</v>
      </c>
      <c r="AO85" s="170">
        <f t="shared" si="396"/>
        <v>48</v>
      </c>
      <c r="AP85" s="170">
        <f t="shared" si="397"/>
        <v>68</v>
      </c>
      <c r="AQ85" s="170">
        <f t="shared" si="262"/>
        <v>0</v>
      </c>
      <c r="AR85" s="256">
        <f t="shared" si="245"/>
        <v>50.291966954908396</v>
      </c>
      <c r="AS85" s="256">
        <f t="shared" si="263"/>
        <v>4.7909730548094274</v>
      </c>
      <c r="AT85" s="428">
        <f t="shared" si="264"/>
        <v>154850</v>
      </c>
      <c r="AU85" s="112"/>
      <c r="AV85" s="256"/>
      <c r="AW85" s="256"/>
      <c r="AX85" s="120"/>
      <c r="AY85" s="120"/>
      <c r="AZ85" s="120"/>
      <c r="BA85" s="120"/>
      <c r="BB85" s="256"/>
      <c r="BC85" s="256"/>
      <c r="BD85" s="256"/>
      <c r="BE85" s="257"/>
      <c r="BF85" s="146">
        <f t="shared" si="265"/>
        <v>1.3917207631059021</v>
      </c>
      <c r="BG85" s="256">
        <f t="shared" si="266"/>
        <v>0.87356180019846941</v>
      </c>
      <c r="BH85" s="256">
        <f t="shared" si="267"/>
        <v>1.2157540951923793</v>
      </c>
      <c r="BI85" s="120">
        <f t="shared" si="268"/>
        <v>38.325248437602774</v>
      </c>
      <c r="BJ85" s="120">
        <f t="shared" si="269"/>
        <v>23.052781015099413</v>
      </c>
      <c r="BK85" s="256">
        <v>0</v>
      </c>
      <c r="BL85" s="170">
        <f t="shared" si="270"/>
        <v>29.155095586120112</v>
      </c>
      <c r="BM85" s="170">
        <f t="shared" si="398"/>
        <v>91.844904413879888</v>
      </c>
      <c r="BN85" s="170">
        <f t="shared" si="271"/>
        <v>0</v>
      </c>
      <c r="BO85" s="170">
        <f t="shared" si="246"/>
        <v>10.120170865628642</v>
      </c>
      <c r="BP85" s="170">
        <f t="shared" si="272"/>
        <v>120.73288420517426</v>
      </c>
      <c r="BQ85" s="390">
        <f t="shared" si="273"/>
        <v>25306.425182713057</v>
      </c>
      <c r="BR85" s="428">
        <f t="shared" si="399"/>
        <v>41083.914042700475</v>
      </c>
      <c r="BS85" s="146">
        <f t="shared" si="274"/>
        <v>4.1103223941024654</v>
      </c>
      <c r="BT85" s="256">
        <f t="shared" si="275"/>
        <v>0.91373364356084774</v>
      </c>
      <c r="BU85" s="256">
        <f t="shared" si="276"/>
        <v>3.7557398573729923</v>
      </c>
      <c r="BV85" s="170">
        <f t="shared" si="277"/>
        <v>159.05813264277703</v>
      </c>
      <c r="BW85" s="170">
        <f t="shared" si="278"/>
        <v>23.052781015099413</v>
      </c>
      <c r="BX85" s="170">
        <f t="shared" si="279"/>
        <v>104.19372509912222</v>
      </c>
      <c r="BY85" s="170">
        <f t="shared" si="400"/>
        <v>861.10516610844809</v>
      </c>
      <c r="BZ85" s="256">
        <f t="shared" si="280"/>
        <v>44.305749329826568</v>
      </c>
      <c r="CA85" s="256">
        <v>0</v>
      </c>
      <c r="CB85" s="466">
        <f t="shared" si="281"/>
        <v>133995.98943755383</v>
      </c>
      <c r="CC85" s="146">
        <f t="shared" si="282"/>
        <v>1.3906346304172341</v>
      </c>
      <c r="CD85" s="256">
        <f t="shared" si="283"/>
        <v>1.1050127800265894</v>
      </c>
      <c r="CE85" s="256">
        <f t="shared" si="401"/>
        <v>1.5366690389585966</v>
      </c>
      <c r="CF85" s="120">
        <f t="shared" si="284"/>
        <v>40.880265000109631</v>
      </c>
      <c r="CG85" s="120">
        <f t="shared" si="285"/>
        <v>23.052781015099413</v>
      </c>
      <c r="CH85" s="256">
        <v>0</v>
      </c>
      <c r="CI85" s="170">
        <f t="shared" si="402"/>
        <v>31.09876862519479</v>
      </c>
      <c r="CJ85" s="170">
        <f t="shared" si="403"/>
        <v>89.901231374805207</v>
      </c>
      <c r="CK85" s="170">
        <f t="shared" si="286"/>
        <v>0</v>
      </c>
      <c r="CL85" s="256">
        <f t="shared" si="247"/>
        <v>12.777388090635769</v>
      </c>
      <c r="CM85" s="256">
        <f t="shared" si="248"/>
        <v>118.17786764266739</v>
      </c>
      <c r="CN85" s="390">
        <f t="shared" si="404"/>
        <v>16326.853528227264</v>
      </c>
      <c r="CO85" s="428">
        <f t="shared" si="405"/>
        <v>32386.17497888051</v>
      </c>
      <c r="CP85" s="146">
        <f t="shared" si="287"/>
        <v>3.5115187969605834</v>
      </c>
      <c r="CQ85" s="256">
        <f t="shared" si="288"/>
        <v>1.053996417148936</v>
      </c>
      <c r="CR85" s="256">
        <f t="shared" si="289"/>
        <v>3.7011282307475968</v>
      </c>
      <c r="CS85" s="120">
        <f t="shared" si="290"/>
        <v>159.05813264277703</v>
      </c>
      <c r="CT85" s="120">
        <f t="shared" si="291"/>
        <v>23.052781015099413</v>
      </c>
      <c r="CU85" s="256">
        <f t="shared" si="292"/>
        <v>96.240818466983356</v>
      </c>
      <c r="CV85" s="170">
        <f t="shared" si="406"/>
        <v>795.37866501639132</v>
      </c>
      <c r="CW85" s="256">
        <f t="shared" si="293"/>
        <v>51.861010630358479</v>
      </c>
      <c r="CX85" s="256">
        <v>0</v>
      </c>
      <c r="CY85" s="466">
        <f t="shared" si="294"/>
        <v>108995.98943755383</v>
      </c>
      <c r="CZ85" s="146">
        <f t="shared" si="295"/>
        <v>4.1103223941024654</v>
      </c>
      <c r="DA85" s="256">
        <f t="shared" si="296"/>
        <v>1.055524800857278</v>
      </c>
      <c r="DB85" s="256">
        <f t="shared" si="297"/>
        <v>4.3385472264942146</v>
      </c>
      <c r="DC85" s="120">
        <f t="shared" si="298"/>
        <v>159.05813264277703</v>
      </c>
      <c r="DD85" s="120">
        <f t="shared" si="299"/>
        <v>23.052781015099413</v>
      </c>
      <c r="DE85" s="256">
        <f t="shared" si="300"/>
        <v>104.19372509912222</v>
      </c>
      <c r="DF85" s="170">
        <f t="shared" si="407"/>
        <v>861.10516610844809</v>
      </c>
      <c r="DG85" s="256">
        <f t="shared" si="301"/>
        <v>44.305749329826568</v>
      </c>
      <c r="DH85" s="256">
        <v>0</v>
      </c>
      <c r="DI85" s="466">
        <f t="shared" si="408"/>
        <v>115995.98943755383</v>
      </c>
      <c r="DJ85" s="146">
        <f t="shared" si="302"/>
        <v>3.5115187969605834</v>
      </c>
      <c r="DK85" s="256">
        <f t="shared" si="409"/>
        <v>1.1046712759992297</v>
      </c>
      <c r="DL85" s="256">
        <f t="shared" si="303"/>
        <v>3.8790739501337277</v>
      </c>
      <c r="DM85" s="120">
        <f t="shared" si="304"/>
        <v>159.05813264277703</v>
      </c>
      <c r="DN85" s="120">
        <f t="shared" si="305"/>
        <v>23.052781015099413</v>
      </c>
      <c r="DO85" s="256">
        <f t="shared" si="306"/>
        <v>96.240818466983356</v>
      </c>
      <c r="DP85" s="170">
        <f t="shared" si="410"/>
        <v>795.37866501639132</v>
      </c>
      <c r="DQ85" s="256">
        <f t="shared" si="307"/>
        <v>51.861010630358479</v>
      </c>
      <c r="DR85" s="256">
        <v>0</v>
      </c>
      <c r="DS85" s="427">
        <f t="shared" si="308"/>
        <v>103995.98943755383</v>
      </c>
      <c r="DT85" s="176">
        <f t="shared" si="309"/>
        <v>7.1158644005330389</v>
      </c>
      <c r="DU85" s="256">
        <f t="shared" si="310"/>
        <v>0.76953918956618284</v>
      </c>
      <c r="DV85" s="256">
        <f t="shared" si="311"/>
        <v>5.4759365238490458</v>
      </c>
      <c r="DW85" s="120">
        <f t="shared" si="312"/>
        <v>159.05813264277703</v>
      </c>
      <c r="DX85" s="120">
        <f t="shared" si="313"/>
        <v>23.052781015099413</v>
      </c>
      <c r="DY85" s="256">
        <f t="shared" si="314"/>
        <v>120.09953836339992</v>
      </c>
      <c r="DZ85" s="256">
        <f t="shared" si="411"/>
        <v>82</v>
      </c>
      <c r="EA85" s="256">
        <f t="shared" si="412"/>
        <v>117</v>
      </c>
      <c r="EB85" s="170">
        <f t="shared" si="413"/>
        <v>992.55816829256128</v>
      </c>
      <c r="EC85" s="256">
        <f t="shared" si="315"/>
        <v>25.592240577860757</v>
      </c>
      <c r="ED85" s="256">
        <v>0</v>
      </c>
      <c r="EE85" s="427">
        <f t="shared" si="420"/>
        <v>183421.65586505632</v>
      </c>
      <c r="EF85" s="275">
        <f t="shared" si="316"/>
        <v>1.3300631966431502</v>
      </c>
      <c r="EG85" s="256">
        <f t="shared" si="317"/>
        <v>0.971673454324539</v>
      </c>
      <c r="EH85" s="256">
        <f t="shared" si="318"/>
        <v>1.2923871007521883</v>
      </c>
      <c r="EI85" s="473">
        <f t="shared" si="319"/>
        <v>39.764533160694256</v>
      </c>
      <c r="EJ85" s="473">
        <f t="shared" si="320"/>
        <v>30.25</v>
      </c>
      <c r="EK85" s="473">
        <f t="shared" si="321"/>
        <v>121</v>
      </c>
      <c r="EL85" s="473">
        <f t="shared" si="322"/>
        <v>4.8379467505318274</v>
      </c>
      <c r="EM85" s="473">
        <f t="shared" si="323"/>
        <v>17.625393628540035</v>
      </c>
      <c r="EN85" s="473">
        <f t="shared" si="324"/>
        <v>119.29359948208277</v>
      </c>
      <c r="EO85" s="427">
        <f t="shared" si="325"/>
        <v>30692.821480085091</v>
      </c>
      <c r="EP85" s="261">
        <f t="shared" si="326"/>
        <v>1.3300631966431502</v>
      </c>
      <c r="EQ85" s="256">
        <f t="shared" si="327"/>
        <v>0.68149597906510306</v>
      </c>
      <c r="ER85" s="256">
        <f t="shared" si="328"/>
        <v>0.9064327204147844</v>
      </c>
      <c r="ES85" s="473">
        <f t="shared" si="329"/>
        <v>159.05813264277703</v>
      </c>
      <c r="ET85" s="473">
        <f t="shared" si="330"/>
        <v>30.25</v>
      </c>
      <c r="EU85" s="473">
        <f t="shared" si="331"/>
        <v>121</v>
      </c>
      <c r="EV85" s="473">
        <f t="shared" si="332"/>
        <v>4.8379467505318274</v>
      </c>
      <c r="EW85" s="473">
        <f t="shared" si="333"/>
        <v>17.625393628540035</v>
      </c>
      <c r="EX85" s="473">
        <f t="shared" si="334"/>
        <v>119.29359948208277</v>
      </c>
      <c r="EY85" s="572">
        <f t="shared" si="414"/>
        <v>43761.666666666672</v>
      </c>
      <c r="EZ85" s="589"/>
      <c r="FA85" s="589"/>
      <c r="FB85" s="589"/>
      <c r="FC85" s="589"/>
      <c r="FD85" s="589"/>
      <c r="FE85" s="589"/>
      <c r="FF85" s="589"/>
      <c r="FG85" s="589"/>
      <c r="FH85" s="589"/>
      <c r="FI85" s="577"/>
      <c r="FJ85" s="276">
        <f t="shared" si="335"/>
        <v>1.1169641677001318</v>
      </c>
      <c r="FK85" s="256">
        <f t="shared" si="336"/>
        <v>0.11491172767716511</v>
      </c>
      <c r="FL85" s="256">
        <f t="shared" si="337"/>
        <v>0.12835228226390893</v>
      </c>
      <c r="FM85" s="483">
        <f t="shared" si="338"/>
        <v>3.8173951834266489</v>
      </c>
      <c r="FN85" s="483">
        <f t="shared" si="339"/>
        <v>6</v>
      </c>
      <c r="FO85" s="483">
        <f t="shared" si="340"/>
        <v>121</v>
      </c>
      <c r="FP85" s="483">
        <f t="shared" si="341"/>
        <v>35.087946750531827</v>
      </c>
      <c r="FQ85" s="483">
        <f t="shared" si="415"/>
        <v>800</v>
      </c>
      <c r="FR85" s="483">
        <f t="shared" si="342"/>
        <v>7.760608242035004</v>
      </c>
      <c r="FS85" s="483">
        <f t="shared" si="343"/>
        <v>155.28035486499925</v>
      </c>
      <c r="FT85" s="484">
        <f t="shared" si="344"/>
        <v>8</v>
      </c>
      <c r="FU85" s="427">
        <f t="shared" si="345"/>
        <v>32211.071480085091</v>
      </c>
      <c r="FV85" s="276">
        <f t="shared" si="346"/>
        <v>1.7366001770871942</v>
      </c>
      <c r="FW85" s="256">
        <f t="shared" si="347"/>
        <v>1.118611006331151</v>
      </c>
      <c r="FX85" s="256">
        <f t="shared" si="348"/>
        <v>1.9425800716863613</v>
      </c>
      <c r="FY85" s="483">
        <f t="shared" si="349"/>
        <v>65.531950648824136</v>
      </c>
      <c r="FZ85" s="483">
        <f t="shared" si="350"/>
        <v>36</v>
      </c>
      <c r="GA85" s="483">
        <f t="shared" si="351"/>
        <v>121</v>
      </c>
      <c r="GB85" s="483">
        <f t="shared" si="352"/>
        <v>35.087946750531827</v>
      </c>
      <c r="GC85" s="483">
        <f t="shared" si="353"/>
        <v>400</v>
      </c>
      <c r="GD85" s="483">
        <f t="shared" si="354"/>
        <v>11.340163213573081</v>
      </c>
      <c r="GE85" s="483">
        <f t="shared" si="355"/>
        <v>93.526181993952889</v>
      </c>
      <c r="GF85" s="484">
        <f t="shared" si="356"/>
        <v>47</v>
      </c>
      <c r="GG85" s="493">
        <f t="shared" si="357"/>
        <v>4</v>
      </c>
      <c r="GH85" s="493">
        <f t="shared" si="358"/>
        <v>51</v>
      </c>
      <c r="GI85" s="427">
        <f t="shared" si="359"/>
        <v>55315.071480085091</v>
      </c>
      <c r="GJ85" s="188">
        <f t="shared" si="360"/>
        <v>1.0921692462364441</v>
      </c>
      <c r="GK85" s="256">
        <f t="shared" si="416"/>
        <v>1.5274233444064811</v>
      </c>
      <c r="GL85" s="256">
        <f t="shared" si="361"/>
        <v>1.668204802744375</v>
      </c>
      <c r="GM85" s="256">
        <f t="shared" si="362"/>
        <v>159.05813264277703</v>
      </c>
      <c r="GN85" s="256">
        <f t="shared" si="363"/>
        <v>121</v>
      </c>
      <c r="GO85" s="256">
        <f t="shared" si="364"/>
        <v>35.087946750531827</v>
      </c>
      <c r="GP85" s="256">
        <f t="shared" si="365"/>
        <v>159.05813264277703</v>
      </c>
      <c r="GQ85" s="256">
        <f t="shared" si="366"/>
        <v>7.6842603383664709</v>
      </c>
      <c r="GR85" s="427">
        <f t="shared" si="367"/>
        <v>99104.071480085098</v>
      </c>
      <c r="GS85" s="188">
        <f t="shared" si="368"/>
        <v>1.0921692462364441</v>
      </c>
      <c r="GT85" s="256">
        <f t="shared" si="417"/>
        <v>1.5817860272754991</v>
      </c>
      <c r="GU85" s="256">
        <f t="shared" si="369"/>
        <v>1.7275780531168212</v>
      </c>
      <c r="GV85" s="256">
        <f t="shared" si="370"/>
        <v>159.05813264277703</v>
      </c>
      <c r="GW85" s="256">
        <f t="shared" si="371"/>
        <v>121</v>
      </c>
      <c r="GX85" s="256">
        <f t="shared" si="372"/>
        <v>35.087946750531827</v>
      </c>
      <c r="GY85" s="256">
        <f t="shared" si="373"/>
        <v>159.05813264277703</v>
      </c>
      <c r="GZ85" s="256">
        <f t="shared" si="374"/>
        <v>7.6842603383664709</v>
      </c>
      <c r="HA85" s="427">
        <f t="shared" si="375"/>
        <v>95698.071480085098</v>
      </c>
      <c r="HB85" s="188">
        <f t="shared" si="376"/>
        <v>1.0921692462364441</v>
      </c>
      <c r="HC85" s="256">
        <f t="shared" si="418"/>
        <v>0.30846830945481979</v>
      </c>
      <c r="HD85" s="256">
        <f t="shared" si="377"/>
        <v>0.33689960102510069</v>
      </c>
      <c r="HE85" s="256">
        <f t="shared" si="378"/>
        <v>159.05813264277703</v>
      </c>
      <c r="HF85" s="256">
        <f t="shared" si="379"/>
        <v>121</v>
      </c>
      <c r="HG85" s="256">
        <f t="shared" si="380"/>
        <v>35.087946750531827</v>
      </c>
      <c r="HH85" s="256">
        <f t="shared" si="381"/>
        <v>159.05813264277703</v>
      </c>
      <c r="HI85" s="256">
        <f t="shared" si="249"/>
        <v>7.6842603383664709</v>
      </c>
      <c r="HJ85" s="427">
        <f t="shared" si="382"/>
        <v>490727.46750531829</v>
      </c>
      <c r="HK85" s="188">
        <f t="shared" si="383"/>
        <v>1.0921692462364441</v>
      </c>
      <c r="HL85" s="256">
        <f t="shared" si="419"/>
        <v>1.3413723731006695</v>
      </c>
      <c r="HM85" s="256">
        <f t="shared" si="384"/>
        <v>1.4650056536517484</v>
      </c>
      <c r="HN85" s="256">
        <f t="shared" si="385"/>
        <v>159.05813264277703</v>
      </c>
      <c r="HO85" s="256">
        <f t="shared" si="386"/>
        <v>121</v>
      </c>
      <c r="HP85" s="256">
        <f t="shared" si="387"/>
        <v>35.087946750531827</v>
      </c>
      <c r="HQ85" s="256">
        <f t="shared" si="388"/>
        <v>159.05813264277703</v>
      </c>
      <c r="HR85" s="256">
        <f t="shared" si="250"/>
        <v>7.6842603383664709</v>
      </c>
      <c r="HS85" s="466">
        <f t="shared" si="389"/>
        <v>112850</v>
      </c>
    </row>
    <row r="86" spans="1:227" s="109" customFormat="1" collapsed="1" x14ac:dyDescent="0.3">
      <c r="A86" s="109" t="s">
        <v>368</v>
      </c>
      <c r="B86" s="105" t="s">
        <v>126</v>
      </c>
      <c r="C86" s="105" t="s">
        <v>295</v>
      </c>
      <c r="D86" s="127">
        <v>1496.7748603351999</v>
      </c>
      <c r="E86" s="129">
        <v>14.7</v>
      </c>
      <c r="F86" s="127">
        <f t="shared" si="251"/>
        <v>193.43944101257037</v>
      </c>
      <c r="G86" s="127">
        <f t="shared" si="252"/>
        <v>0</v>
      </c>
      <c r="H86" s="169">
        <f t="shared" ref="H86:H87" si="425">I86</f>
        <v>110.0129522346372</v>
      </c>
      <c r="I86" s="130">
        <f t="shared" si="244"/>
        <v>110.0129522346372</v>
      </c>
      <c r="J86" s="375">
        <f t="shared" si="390"/>
        <v>0</v>
      </c>
      <c r="K86" s="131">
        <v>2.4E-2</v>
      </c>
      <c r="L86" s="169">
        <f t="shared" si="391"/>
        <v>1758.333333333333</v>
      </c>
      <c r="M86" s="375">
        <f t="shared" si="392"/>
        <v>0</v>
      </c>
      <c r="N86" s="375">
        <f t="shared" si="393"/>
        <v>42.199999999999996</v>
      </c>
      <c r="O86" s="130">
        <v>26.4</v>
      </c>
      <c r="P86" s="165">
        <v>0</v>
      </c>
      <c r="Q86" s="397">
        <f t="shared" si="253"/>
        <v>1</v>
      </c>
      <c r="S86" s="285">
        <f t="shared" si="254"/>
        <v>1</v>
      </c>
      <c r="T86" s="383">
        <f t="shared" si="255"/>
        <v>0</v>
      </c>
      <c r="U86" s="384">
        <f t="shared" si="256"/>
        <v>193.43944101257037</v>
      </c>
      <c r="V86" s="436">
        <f t="shared" si="394"/>
        <v>8000.6476117318598</v>
      </c>
      <c r="W86" s="192"/>
      <c r="X86" s="286"/>
      <c r="Y86" s="286"/>
      <c r="Z86" s="286"/>
      <c r="AA86" s="69"/>
      <c r="AB86" s="69"/>
      <c r="AC86" s="69"/>
      <c r="AD86" s="69"/>
      <c r="AE86" s="69"/>
      <c r="AF86" s="69"/>
      <c r="AG86" s="69"/>
      <c r="AH86" s="462"/>
      <c r="AI86" s="187">
        <f t="shared" si="257"/>
        <v>3.0023633474713534</v>
      </c>
      <c r="AJ86" s="287">
        <f t="shared" si="395"/>
        <v>0.75932837948905429</v>
      </c>
      <c r="AK86" s="287">
        <f t="shared" si="258"/>
        <v>2.2797796952727554</v>
      </c>
      <c r="AL86" s="173">
        <f t="shared" si="259"/>
        <v>191.83700137569846</v>
      </c>
      <c r="AM86" s="173">
        <f t="shared" si="260"/>
        <v>0</v>
      </c>
      <c r="AN86" s="173">
        <f t="shared" si="261"/>
        <v>143.87775103177384</v>
      </c>
      <c r="AO86" s="173">
        <f t="shared" si="396"/>
        <v>74</v>
      </c>
      <c r="AP86" s="173">
        <f t="shared" si="397"/>
        <v>106</v>
      </c>
      <c r="AQ86" s="173">
        <f t="shared" si="262"/>
        <v>0</v>
      </c>
      <c r="AR86" s="287">
        <f t="shared" si="245"/>
        <v>62.826617950541248</v>
      </c>
      <c r="AS86" s="287">
        <f t="shared" si="263"/>
        <v>1.6024396368719067</v>
      </c>
      <c r="AT86" s="430">
        <f t="shared" si="264"/>
        <v>169900.64761173187</v>
      </c>
      <c r="AU86" s="113"/>
      <c r="AV86" s="287"/>
      <c r="AW86" s="287"/>
      <c r="AX86" s="172"/>
      <c r="AY86" s="172"/>
      <c r="AZ86" s="172"/>
      <c r="BA86" s="172"/>
      <c r="BB86" s="287"/>
      <c r="BC86" s="287"/>
      <c r="BD86" s="287"/>
      <c r="BE86" s="288"/>
      <c r="BF86" s="296">
        <f t="shared" si="265"/>
        <v>1</v>
      </c>
      <c r="BG86" s="287">
        <f t="shared" si="266"/>
        <v>0</v>
      </c>
      <c r="BH86" s="287">
        <f t="shared" si="267"/>
        <v>0</v>
      </c>
      <c r="BI86" s="172">
        <f t="shared" si="268"/>
        <v>0</v>
      </c>
      <c r="BJ86" s="172">
        <f t="shared" si="269"/>
        <v>0</v>
      </c>
      <c r="BK86" s="287">
        <v>0</v>
      </c>
      <c r="BL86" s="173">
        <f t="shared" si="270"/>
        <v>0</v>
      </c>
      <c r="BM86" s="173">
        <f t="shared" si="398"/>
        <v>110.0129522346372</v>
      </c>
      <c r="BN86" s="173">
        <f t="shared" si="271"/>
        <v>0</v>
      </c>
      <c r="BO86" s="173">
        <f t="shared" si="246"/>
        <v>0</v>
      </c>
      <c r="BP86" s="173">
        <f t="shared" si="272"/>
        <v>193.43944101257037</v>
      </c>
      <c r="BQ86" s="392">
        <f t="shared" si="273"/>
        <v>0</v>
      </c>
      <c r="BR86" s="430">
        <f t="shared" si="399"/>
        <v>8000.6476117318598</v>
      </c>
      <c r="BS86" s="148">
        <f t="shared" si="274"/>
        <v>3.5714285714285716</v>
      </c>
      <c r="BT86" s="287">
        <f t="shared" si="275"/>
        <v>1.1220508088121113</v>
      </c>
      <c r="BU86" s="287">
        <f t="shared" si="276"/>
        <v>4.0073243171861117</v>
      </c>
      <c r="BV86" s="173">
        <f t="shared" si="277"/>
        <v>193.43944101257037</v>
      </c>
      <c r="BW86" s="173">
        <f t="shared" si="278"/>
        <v>0</v>
      </c>
      <c r="BX86" s="173">
        <f t="shared" si="279"/>
        <v>154.7515528100563</v>
      </c>
      <c r="BY86" s="173">
        <f t="shared" si="400"/>
        <v>1406.6666666666665</v>
      </c>
      <c r="BZ86" s="287">
        <f t="shared" si="280"/>
        <v>54.163043483519701</v>
      </c>
      <c r="CA86" s="287">
        <v>0</v>
      </c>
      <c r="CB86" s="468">
        <f t="shared" si="281"/>
        <v>124126.6406433941</v>
      </c>
      <c r="CC86" s="296">
        <f t="shared" si="282"/>
        <v>1</v>
      </c>
      <c r="CD86" s="287">
        <f t="shared" si="283"/>
        <v>0</v>
      </c>
      <c r="CE86" s="287">
        <f t="shared" si="401"/>
        <v>0</v>
      </c>
      <c r="CF86" s="172">
        <f t="shared" si="284"/>
        <v>0</v>
      </c>
      <c r="CG86" s="172">
        <f t="shared" si="285"/>
        <v>0</v>
      </c>
      <c r="CH86" s="287">
        <v>0</v>
      </c>
      <c r="CI86" s="173">
        <f t="shared" si="402"/>
        <v>0</v>
      </c>
      <c r="CJ86" s="173">
        <f t="shared" si="403"/>
        <v>110.0129522346372</v>
      </c>
      <c r="CK86" s="173">
        <f t="shared" si="286"/>
        <v>0</v>
      </c>
      <c r="CL86" s="287">
        <f t="shared" si="247"/>
        <v>0</v>
      </c>
      <c r="CM86" s="287">
        <f t="shared" si="248"/>
        <v>193.43944101257037</v>
      </c>
      <c r="CN86" s="392">
        <f t="shared" si="404"/>
        <v>0</v>
      </c>
      <c r="CO86" s="430">
        <f t="shared" si="405"/>
        <v>8000.6476117318598</v>
      </c>
      <c r="CP86" s="148">
        <f t="shared" si="287"/>
        <v>3.053435114503817</v>
      </c>
      <c r="CQ86" s="287">
        <f t="shared" si="288"/>
        <v>1.3123416998356916</v>
      </c>
      <c r="CR86" s="287">
        <f t="shared" si="289"/>
        <v>4.0071502285059291</v>
      </c>
      <c r="CS86" s="172">
        <f t="shared" si="290"/>
        <v>193.43944101257037</v>
      </c>
      <c r="CT86" s="172">
        <f t="shared" si="291"/>
        <v>0</v>
      </c>
      <c r="CU86" s="287">
        <f t="shared" si="292"/>
        <v>145.07958075942778</v>
      </c>
      <c r="CV86" s="173">
        <f t="shared" si="406"/>
        <v>1318.7499999999998</v>
      </c>
      <c r="CW86" s="287">
        <f t="shared" si="293"/>
        <v>63.351416931616797</v>
      </c>
      <c r="CX86" s="287">
        <v>0</v>
      </c>
      <c r="CY86" s="468">
        <f t="shared" si="294"/>
        <v>99126.640643394101</v>
      </c>
      <c r="CZ86" s="148">
        <f t="shared" si="295"/>
        <v>3.5714285714285716</v>
      </c>
      <c r="DA86" s="287">
        <f t="shared" si="296"/>
        <v>1.3123603713891792</v>
      </c>
      <c r="DB86" s="287">
        <f t="shared" si="297"/>
        <v>4.6870013263899262</v>
      </c>
      <c r="DC86" s="172">
        <f t="shared" si="298"/>
        <v>193.43944101257037</v>
      </c>
      <c r="DD86" s="172">
        <f t="shared" si="299"/>
        <v>0</v>
      </c>
      <c r="DE86" s="287">
        <f t="shared" si="300"/>
        <v>154.7515528100563</v>
      </c>
      <c r="DF86" s="173">
        <f t="shared" si="407"/>
        <v>1406.6666666666665</v>
      </c>
      <c r="DG86" s="287">
        <f t="shared" si="301"/>
        <v>54.163043483519701</v>
      </c>
      <c r="DH86" s="287">
        <v>0</v>
      </c>
      <c r="DI86" s="468">
        <f t="shared" si="408"/>
        <v>106126.6406433941</v>
      </c>
      <c r="DJ86" s="148">
        <f t="shared" si="302"/>
        <v>3.053435114503817</v>
      </c>
      <c r="DK86" s="287">
        <f t="shared" si="409"/>
        <v>1.3820531912299081</v>
      </c>
      <c r="DL86" s="287">
        <f t="shared" si="303"/>
        <v>4.2200097442134599</v>
      </c>
      <c r="DM86" s="172">
        <f t="shared" si="304"/>
        <v>193.43944101257037</v>
      </c>
      <c r="DN86" s="172">
        <f t="shared" si="305"/>
        <v>0</v>
      </c>
      <c r="DO86" s="287">
        <f t="shared" si="306"/>
        <v>145.07958075942778</v>
      </c>
      <c r="DP86" s="173">
        <f t="shared" si="410"/>
        <v>1318.7499999999998</v>
      </c>
      <c r="DQ86" s="287">
        <f t="shared" si="307"/>
        <v>63.351416931616797</v>
      </c>
      <c r="DR86" s="287">
        <v>0</v>
      </c>
      <c r="DS86" s="436">
        <f t="shared" si="308"/>
        <v>94126.640643394101</v>
      </c>
      <c r="DT86" s="289">
        <f t="shared" si="309"/>
        <v>6.3291139240506329</v>
      </c>
      <c r="DU86" s="287">
        <f t="shared" si="310"/>
        <v>0.88395680324380477</v>
      </c>
      <c r="DV86" s="287">
        <f t="shared" si="311"/>
        <v>5.5946633116696507</v>
      </c>
      <c r="DW86" s="172">
        <f t="shared" si="312"/>
        <v>193.43944101257037</v>
      </c>
      <c r="DX86" s="172">
        <f t="shared" si="313"/>
        <v>0</v>
      </c>
      <c r="DY86" s="287">
        <f t="shared" si="314"/>
        <v>174.09549691131335</v>
      </c>
      <c r="DZ86" s="287">
        <f t="shared" si="411"/>
        <v>99</v>
      </c>
      <c r="EA86" s="287">
        <f t="shared" si="412"/>
        <v>142</v>
      </c>
      <c r="EB86" s="173">
        <f t="shared" si="413"/>
        <v>1582.4999999999998</v>
      </c>
      <c r="EC86" s="287">
        <f t="shared" si="315"/>
        <v>30.563431679986117</v>
      </c>
      <c r="ED86" s="287">
        <v>0</v>
      </c>
      <c r="EE86" s="436">
        <f t="shared" si="420"/>
        <v>184257.88311701166</v>
      </c>
      <c r="EF86" s="290">
        <f t="shared" si="316"/>
        <v>1.2307692307692306</v>
      </c>
      <c r="EG86" s="287">
        <f t="shared" si="317"/>
        <v>1.2627075148827831</v>
      </c>
      <c r="EH86" s="287">
        <f t="shared" si="318"/>
        <v>1.5541015567788097</v>
      </c>
      <c r="EI86" s="475">
        <f t="shared" si="319"/>
        <v>48.359860253142593</v>
      </c>
      <c r="EJ86" s="475">
        <f t="shared" si="320"/>
        <v>27.503238058659299</v>
      </c>
      <c r="EK86" s="475">
        <f t="shared" si="321"/>
        <v>110.0129522346372</v>
      </c>
      <c r="EL86" s="475">
        <f t="shared" si="322"/>
        <v>0</v>
      </c>
      <c r="EM86" s="475">
        <f t="shared" si="323"/>
        <v>12.089965063285648</v>
      </c>
      <c r="EN86" s="475">
        <f t="shared" si="324"/>
        <v>145.07958075942778</v>
      </c>
      <c r="EO86" s="436">
        <f t="shared" si="325"/>
        <v>28723.908555516795</v>
      </c>
      <c r="EP86" s="291">
        <f t="shared" si="326"/>
        <v>1.2307692307692306</v>
      </c>
      <c r="EQ86" s="287">
        <f t="shared" si="327"/>
        <v>0.91157834101382429</v>
      </c>
      <c r="ER86" s="287">
        <f t="shared" si="328"/>
        <v>1.121942573555476</v>
      </c>
      <c r="ES86" s="475">
        <f t="shared" si="329"/>
        <v>193.43944101257037</v>
      </c>
      <c r="ET86" s="475">
        <f t="shared" si="330"/>
        <v>27.503238058659299</v>
      </c>
      <c r="EU86" s="475">
        <f t="shared" si="331"/>
        <v>110.0129522346372</v>
      </c>
      <c r="EV86" s="475">
        <f t="shared" si="332"/>
        <v>0</v>
      </c>
      <c r="EW86" s="475">
        <f t="shared" si="333"/>
        <v>12.089965063285648</v>
      </c>
      <c r="EX86" s="475">
        <f t="shared" si="334"/>
        <v>145.07958075942778</v>
      </c>
      <c r="EY86" s="574">
        <f t="shared" si="414"/>
        <v>39788.017724860452</v>
      </c>
      <c r="EZ86" s="588"/>
      <c r="FA86" s="588"/>
      <c r="FB86" s="588"/>
      <c r="FC86" s="588"/>
      <c r="FD86" s="588"/>
      <c r="FE86" s="588"/>
      <c r="FF86" s="588"/>
      <c r="FG86" s="588"/>
      <c r="FH86" s="588"/>
      <c r="FI86" s="576"/>
      <c r="FJ86" s="292">
        <f t="shared" si="335"/>
        <v>1.0245186673430688</v>
      </c>
      <c r="FK86" s="287">
        <f t="shared" si="336"/>
        <v>0.16879715498699449</v>
      </c>
      <c r="FL86" s="287">
        <f t="shared" si="337"/>
        <v>0.17293583627857703</v>
      </c>
      <c r="FM86" s="487">
        <f t="shared" si="338"/>
        <v>4.6425465843016891</v>
      </c>
      <c r="FN86" s="487">
        <f t="shared" si="339"/>
        <v>7</v>
      </c>
      <c r="FO86" s="487">
        <f t="shared" si="340"/>
        <v>110.0129522346372</v>
      </c>
      <c r="FP86" s="487">
        <f t="shared" si="341"/>
        <v>0</v>
      </c>
      <c r="FQ86" s="487">
        <f t="shared" si="415"/>
        <v>1000</v>
      </c>
      <c r="FR86" s="487">
        <f t="shared" si="342"/>
        <v>9.2850931686033783E-2</v>
      </c>
      <c r="FS86" s="487">
        <f t="shared" si="343"/>
        <v>188.71721879034814</v>
      </c>
      <c r="FT86" s="488">
        <f t="shared" si="344"/>
        <v>10</v>
      </c>
      <c r="FU86" s="436">
        <f t="shared" si="345"/>
        <v>27425.64761173186</v>
      </c>
      <c r="FV86" s="292">
        <f t="shared" si="346"/>
        <v>1.6366019070880686</v>
      </c>
      <c r="FW86" s="287">
        <f t="shared" si="347"/>
        <v>1.3671804189144723</v>
      </c>
      <c r="FX86" s="287">
        <f t="shared" si="348"/>
        <v>2.2375300809288898</v>
      </c>
      <c r="FY86" s="487">
        <f t="shared" si="349"/>
        <v>79.697049697178997</v>
      </c>
      <c r="FZ86" s="487">
        <f t="shared" si="350"/>
        <v>43</v>
      </c>
      <c r="GA86" s="487">
        <f t="shared" si="351"/>
        <v>110.0129522346372</v>
      </c>
      <c r="GB86" s="487">
        <f t="shared" si="352"/>
        <v>0</v>
      </c>
      <c r="GC86" s="487">
        <f t="shared" si="353"/>
        <v>500</v>
      </c>
      <c r="GD86" s="487">
        <f t="shared" si="354"/>
        <v>4.4533899401421628</v>
      </c>
      <c r="GE86" s="487">
        <f t="shared" si="355"/>
        <v>113.74239131539137</v>
      </c>
      <c r="GF86" s="488">
        <f t="shared" si="356"/>
        <v>57</v>
      </c>
      <c r="GG86" s="495">
        <f t="shared" si="357"/>
        <v>5</v>
      </c>
      <c r="GH86" s="495">
        <f t="shared" si="358"/>
        <v>62</v>
      </c>
      <c r="GI86" s="436">
        <f t="shared" si="359"/>
        <v>55035.64761173186</v>
      </c>
      <c r="GJ86" s="187">
        <f t="shared" si="360"/>
        <v>1</v>
      </c>
      <c r="GK86" s="287">
        <f t="shared" si="416"/>
        <v>2.2516800658146394</v>
      </c>
      <c r="GL86" s="287">
        <f t="shared" si="361"/>
        <v>2.2516800658146394</v>
      </c>
      <c r="GM86" s="287">
        <f t="shared" si="362"/>
        <v>193.43944101257037</v>
      </c>
      <c r="GN86" s="287">
        <f t="shared" si="363"/>
        <v>110.0129522346372</v>
      </c>
      <c r="GO86" s="287">
        <f t="shared" si="364"/>
        <v>0</v>
      </c>
      <c r="GP86" s="287">
        <f t="shared" si="365"/>
        <v>193.43944101257037</v>
      </c>
      <c r="GQ86" s="287">
        <f t="shared" si="366"/>
        <v>0</v>
      </c>
      <c r="GR86" s="436">
        <f t="shared" si="367"/>
        <v>85908.93704189967</v>
      </c>
      <c r="GS86" s="187">
        <f t="shared" si="368"/>
        <v>1</v>
      </c>
      <c r="GT86" s="287">
        <f t="shared" si="417"/>
        <v>2.2300053079636282</v>
      </c>
      <c r="GU86" s="287">
        <f t="shared" si="369"/>
        <v>2.2300053079636282</v>
      </c>
      <c r="GV86" s="287">
        <f t="shared" si="370"/>
        <v>193.43944101257037</v>
      </c>
      <c r="GW86" s="287">
        <f t="shared" si="371"/>
        <v>110.0129522346372</v>
      </c>
      <c r="GX86" s="287">
        <f t="shared" si="372"/>
        <v>0</v>
      </c>
      <c r="GY86" s="287">
        <f t="shared" si="373"/>
        <v>193.43944101257037</v>
      </c>
      <c r="GZ86" s="287">
        <f t="shared" si="374"/>
        <v>0</v>
      </c>
      <c r="HA86" s="436">
        <f t="shared" si="375"/>
        <v>86743.937479329703</v>
      </c>
      <c r="HB86" s="187">
        <f t="shared" si="376"/>
        <v>1</v>
      </c>
      <c r="HC86" s="287">
        <f t="shared" si="418"/>
        <v>1.4197989520983865</v>
      </c>
      <c r="HD86" s="287">
        <f t="shared" si="377"/>
        <v>1.4197989520983865</v>
      </c>
      <c r="HE86" s="287">
        <f t="shared" si="378"/>
        <v>193.43944101257037</v>
      </c>
      <c r="HF86" s="287">
        <f t="shared" si="379"/>
        <v>110.0129522346372</v>
      </c>
      <c r="HG86" s="287">
        <f t="shared" si="380"/>
        <v>0</v>
      </c>
      <c r="HH86" s="287">
        <f t="shared" si="381"/>
        <v>193.43944101257037</v>
      </c>
      <c r="HI86" s="287">
        <f t="shared" si="249"/>
        <v>0</v>
      </c>
      <c r="HJ86" s="436">
        <f t="shared" si="382"/>
        <v>136244.248332961</v>
      </c>
      <c r="HK86" s="187">
        <f t="shared" si="383"/>
        <v>1</v>
      </c>
      <c r="HL86" s="287">
        <f t="shared" si="419"/>
        <v>1.8687813222466156</v>
      </c>
      <c r="HM86" s="287">
        <f t="shared" si="384"/>
        <v>1.8687813222466156</v>
      </c>
      <c r="HN86" s="287">
        <f t="shared" si="385"/>
        <v>193.43944101257037</v>
      </c>
      <c r="HO86" s="287">
        <f t="shared" si="386"/>
        <v>110.0129522346372</v>
      </c>
      <c r="HP86" s="287">
        <f t="shared" si="387"/>
        <v>0</v>
      </c>
      <c r="HQ86" s="287">
        <f t="shared" si="388"/>
        <v>193.43944101257037</v>
      </c>
      <c r="HR86" s="287">
        <f t="shared" si="250"/>
        <v>0</v>
      </c>
      <c r="HS86" s="468">
        <f t="shared" si="389"/>
        <v>103511.00939944162</v>
      </c>
    </row>
    <row r="87" spans="1:227" s="72" customFormat="1" hidden="1" outlineLevel="1" x14ac:dyDescent="0.3">
      <c r="B87" s="40" t="s">
        <v>234</v>
      </c>
      <c r="C87" s="40" t="s">
        <v>236</v>
      </c>
      <c r="D87" s="117">
        <v>500</v>
      </c>
      <c r="E87" s="132">
        <v>18.724618900637889</v>
      </c>
      <c r="F87" s="125">
        <f t="shared" si="251"/>
        <v>82.310303917387387</v>
      </c>
      <c r="G87" s="125">
        <f t="shared" si="252"/>
        <v>0</v>
      </c>
      <c r="H87" s="168">
        <f t="shared" si="425"/>
        <v>31.5</v>
      </c>
      <c r="I87" s="528">
        <f t="shared" ref="I87:I98" si="426">$J$9*$P$10*$D87/1000</f>
        <v>31.5</v>
      </c>
      <c r="J87" s="373">
        <f t="shared" si="390"/>
        <v>0</v>
      </c>
      <c r="K87" s="114">
        <v>1.4999999999999999E-2</v>
      </c>
      <c r="L87" s="168">
        <f t="shared" si="391"/>
        <v>2613.0255211869012</v>
      </c>
      <c r="M87" s="373">
        <f t="shared" si="392"/>
        <v>0</v>
      </c>
      <c r="N87" s="373">
        <f t="shared" si="393"/>
        <v>39.195382817803512</v>
      </c>
      <c r="O87" s="121">
        <v>32.755436201177822</v>
      </c>
      <c r="P87" s="116">
        <v>0</v>
      </c>
      <c r="Q87" s="395">
        <f t="shared" si="253"/>
        <v>1</v>
      </c>
      <c r="S87" s="189">
        <f t="shared" si="254"/>
        <v>1</v>
      </c>
      <c r="T87" s="168">
        <f t="shared" si="255"/>
        <v>0</v>
      </c>
      <c r="U87" s="382">
        <f t="shared" si="256"/>
        <v>82.310303917387387</v>
      </c>
      <c r="V87" s="427">
        <f t="shared" si="394"/>
        <v>4075</v>
      </c>
      <c r="W87" s="132"/>
      <c r="X87" s="255"/>
      <c r="Y87" s="255"/>
      <c r="Z87" s="255"/>
      <c r="AA87" s="111"/>
      <c r="AB87" s="111"/>
      <c r="AC87" s="111"/>
      <c r="AD87" s="111"/>
      <c r="AE87" s="111"/>
      <c r="AF87" s="111"/>
      <c r="AG87" s="111"/>
      <c r="AH87" s="460"/>
      <c r="AI87" s="188">
        <f t="shared" si="257"/>
        <v>3.053435114503817</v>
      </c>
      <c r="AJ87" s="256">
        <f t="shared" si="395"/>
        <v>0.87491491499495033</v>
      </c>
      <c r="AK87" s="256">
        <f t="shared" si="258"/>
        <v>2.6714959236487035</v>
      </c>
      <c r="AL87" s="170">
        <f t="shared" si="259"/>
        <v>82.310303917387387</v>
      </c>
      <c r="AM87" s="170">
        <f t="shared" si="260"/>
        <v>0</v>
      </c>
      <c r="AN87" s="170">
        <f t="shared" si="261"/>
        <v>61.73272793804054</v>
      </c>
      <c r="AO87" s="170">
        <f t="shared" si="396"/>
        <v>32</v>
      </c>
      <c r="AP87" s="170">
        <f t="shared" si="397"/>
        <v>45</v>
      </c>
      <c r="AQ87" s="170">
        <f t="shared" si="262"/>
        <v>0</v>
      </c>
      <c r="AR87" s="256">
        <f t="shared" si="245"/>
        <v>26.956624532944367</v>
      </c>
      <c r="AS87" s="256">
        <f t="shared" si="263"/>
        <v>0</v>
      </c>
      <c r="AT87" s="428">
        <f t="shared" si="264"/>
        <v>63267.5</v>
      </c>
      <c r="AU87" s="112"/>
      <c r="AV87" s="256"/>
      <c r="AW87" s="256"/>
      <c r="AX87" s="120"/>
      <c r="AY87" s="120"/>
      <c r="AZ87" s="120"/>
      <c r="BA87" s="120"/>
      <c r="BB87" s="256"/>
      <c r="BC87" s="256"/>
      <c r="BD87" s="256"/>
      <c r="BE87" s="257"/>
      <c r="BF87" s="149">
        <f t="shared" si="265"/>
        <v>1</v>
      </c>
      <c r="BG87" s="256">
        <f t="shared" si="266"/>
        <v>0</v>
      </c>
      <c r="BH87" s="256">
        <f t="shared" si="267"/>
        <v>0</v>
      </c>
      <c r="BI87" s="120">
        <f t="shared" si="268"/>
        <v>0</v>
      </c>
      <c r="BJ87" s="120">
        <f t="shared" si="269"/>
        <v>0</v>
      </c>
      <c r="BK87" s="256">
        <v>0</v>
      </c>
      <c r="BL87" s="170">
        <f t="shared" si="270"/>
        <v>0</v>
      </c>
      <c r="BM87" s="170">
        <f t="shared" si="398"/>
        <v>31.5</v>
      </c>
      <c r="BN87" s="170">
        <f t="shared" si="271"/>
        <v>0</v>
      </c>
      <c r="BO87" s="170">
        <f t="shared" si="246"/>
        <v>0</v>
      </c>
      <c r="BP87" s="170">
        <f t="shared" si="272"/>
        <v>82.310303917387387</v>
      </c>
      <c r="BQ87" s="390">
        <f t="shared" si="273"/>
        <v>0</v>
      </c>
      <c r="BR87" s="428">
        <f t="shared" si="399"/>
        <v>4075</v>
      </c>
      <c r="BS87" s="146">
        <f t="shared" si="274"/>
        <v>3.5714285714285721</v>
      </c>
      <c r="BT87" s="256">
        <f t="shared" si="275"/>
        <v>1.3525211406650142</v>
      </c>
      <c r="BU87" s="256">
        <f t="shared" si="276"/>
        <v>4.830432645232194</v>
      </c>
      <c r="BV87" s="170">
        <f t="shared" si="277"/>
        <v>82.310303917387387</v>
      </c>
      <c r="BW87" s="170">
        <f t="shared" si="278"/>
        <v>0</v>
      </c>
      <c r="BX87" s="170">
        <f t="shared" si="279"/>
        <v>65.848243133909918</v>
      </c>
      <c r="BY87" s="170">
        <f t="shared" si="400"/>
        <v>2090.420416949521</v>
      </c>
      <c r="BZ87" s="256">
        <f t="shared" si="280"/>
        <v>23.046885096868465</v>
      </c>
      <c r="CA87" s="256">
        <v>0</v>
      </c>
      <c r="CB87" s="466">
        <f t="shared" si="281"/>
        <v>43817</v>
      </c>
      <c r="CC87" s="149">
        <f t="shared" si="282"/>
        <v>1</v>
      </c>
      <c r="CD87" s="256">
        <f t="shared" si="283"/>
        <v>0</v>
      </c>
      <c r="CE87" s="256">
        <f t="shared" si="401"/>
        <v>0</v>
      </c>
      <c r="CF87" s="120">
        <f t="shared" si="284"/>
        <v>0</v>
      </c>
      <c r="CG87" s="120">
        <f t="shared" si="285"/>
        <v>0</v>
      </c>
      <c r="CH87" s="256">
        <v>0</v>
      </c>
      <c r="CI87" s="170">
        <f t="shared" si="402"/>
        <v>0</v>
      </c>
      <c r="CJ87" s="170">
        <f t="shared" si="403"/>
        <v>31.5</v>
      </c>
      <c r="CK87" s="170">
        <f t="shared" si="286"/>
        <v>0</v>
      </c>
      <c r="CL87" s="256">
        <f t="shared" si="247"/>
        <v>0</v>
      </c>
      <c r="CM87" s="256">
        <f t="shared" si="248"/>
        <v>82.310303917387387</v>
      </c>
      <c r="CN87" s="390">
        <f t="shared" si="404"/>
        <v>0</v>
      </c>
      <c r="CO87" s="428">
        <f t="shared" si="405"/>
        <v>4075</v>
      </c>
      <c r="CP87" s="146">
        <f t="shared" si="287"/>
        <v>3.053435114503817</v>
      </c>
      <c r="CQ87" s="256">
        <f t="shared" si="288"/>
        <v>1.6368595494704739</v>
      </c>
      <c r="CR87" s="256">
        <f t="shared" si="289"/>
        <v>4.9980444258640429</v>
      </c>
      <c r="CS87" s="120">
        <f t="shared" si="290"/>
        <v>82.310303917387387</v>
      </c>
      <c r="CT87" s="120">
        <f t="shared" si="291"/>
        <v>0</v>
      </c>
      <c r="CU87" s="256">
        <f t="shared" si="292"/>
        <v>61.73272793804054</v>
      </c>
      <c r="CV87" s="170">
        <f t="shared" si="406"/>
        <v>1959.7691408901758</v>
      </c>
      <c r="CW87" s="256">
        <f t="shared" si="293"/>
        <v>26.956624532944367</v>
      </c>
      <c r="CX87" s="256">
        <v>0</v>
      </c>
      <c r="CY87" s="466">
        <f t="shared" si="294"/>
        <v>33817</v>
      </c>
      <c r="CZ87" s="146">
        <f t="shared" si="295"/>
        <v>3.5714285714285721</v>
      </c>
      <c r="DA87" s="256">
        <f t="shared" si="296"/>
        <v>1.4343591940489127</v>
      </c>
      <c r="DB87" s="256">
        <f t="shared" si="297"/>
        <v>5.1227114073175457</v>
      </c>
      <c r="DC87" s="120">
        <f t="shared" si="298"/>
        <v>82.310303917387387</v>
      </c>
      <c r="DD87" s="120">
        <f t="shared" si="299"/>
        <v>0</v>
      </c>
      <c r="DE87" s="256">
        <f t="shared" si="300"/>
        <v>65.848243133909918</v>
      </c>
      <c r="DF87" s="170">
        <f t="shared" si="407"/>
        <v>2090.420416949521</v>
      </c>
      <c r="DG87" s="256">
        <f t="shared" si="301"/>
        <v>23.046885096868465</v>
      </c>
      <c r="DH87" s="256">
        <v>0</v>
      </c>
      <c r="DI87" s="466">
        <f t="shared" si="408"/>
        <v>41317</v>
      </c>
      <c r="DJ87" s="146">
        <f t="shared" si="302"/>
        <v>3.053435114503817</v>
      </c>
      <c r="DK87" s="256">
        <f t="shared" si="409"/>
        <v>1.9547861491133602</v>
      </c>
      <c r="DL87" s="256">
        <f t="shared" si="303"/>
        <v>5.9688126690484289</v>
      </c>
      <c r="DM87" s="120">
        <f t="shared" si="304"/>
        <v>82.310303917387387</v>
      </c>
      <c r="DN87" s="120">
        <f t="shared" si="305"/>
        <v>0</v>
      </c>
      <c r="DO87" s="256">
        <f t="shared" si="306"/>
        <v>61.73272793804054</v>
      </c>
      <c r="DP87" s="170">
        <f t="shared" si="410"/>
        <v>1959.7691408901758</v>
      </c>
      <c r="DQ87" s="256">
        <f t="shared" si="307"/>
        <v>26.956624532944367</v>
      </c>
      <c r="DR87" s="256">
        <v>0</v>
      </c>
      <c r="DS87" s="427">
        <f t="shared" si="308"/>
        <v>28317</v>
      </c>
      <c r="DT87" s="176">
        <f t="shared" si="309"/>
        <v>6.3291139240506338</v>
      </c>
      <c r="DU87" s="256">
        <f t="shared" si="310"/>
        <v>1.1383915226419217</v>
      </c>
      <c r="DV87" s="256">
        <f t="shared" si="311"/>
        <v>7.2050096369741885</v>
      </c>
      <c r="DW87" s="120">
        <f t="shared" si="312"/>
        <v>82.310303917387387</v>
      </c>
      <c r="DX87" s="120">
        <f t="shared" si="313"/>
        <v>0</v>
      </c>
      <c r="DY87" s="256">
        <f t="shared" si="314"/>
        <v>74.079273525648645</v>
      </c>
      <c r="DZ87" s="256">
        <f t="shared" si="411"/>
        <v>42</v>
      </c>
      <c r="EA87" s="256">
        <f t="shared" si="412"/>
        <v>60</v>
      </c>
      <c r="EB87" s="170">
        <f t="shared" si="413"/>
        <v>2351.7229690682111</v>
      </c>
      <c r="EC87" s="256">
        <f t="shared" si="315"/>
        <v>13.005028018947206</v>
      </c>
      <c r="ED87" s="256">
        <v>0</v>
      </c>
      <c r="EE87" s="427">
        <f t="shared" si="420"/>
        <v>60880</v>
      </c>
      <c r="EF87" s="275">
        <f t="shared" si="316"/>
        <v>1.2307692307692306</v>
      </c>
      <c r="EG87" s="256">
        <f t="shared" si="317"/>
        <v>0.7645629988920396</v>
      </c>
      <c r="EH87" s="256">
        <f t="shared" si="318"/>
        <v>0.94100061402097168</v>
      </c>
      <c r="EI87" s="473">
        <f t="shared" si="319"/>
        <v>20.577575979346847</v>
      </c>
      <c r="EJ87" s="473">
        <f t="shared" si="320"/>
        <v>7.875</v>
      </c>
      <c r="EK87" s="473">
        <f t="shared" si="321"/>
        <v>31.5</v>
      </c>
      <c r="EL87" s="473">
        <f t="shared" si="322"/>
        <v>0</v>
      </c>
      <c r="EM87" s="473">
        <f t="shared" si="323"/>
        <v>5.1443939948367117</v>
      </c>
      <c r="EN87" s="473">
        <f t="shared" si="324"/>
        <v>61.73272793804054</v>
      </c>
      <c r="EO87" s="427">
        <f t="shared" si="325"/>
        <v>20185.625</v>
      </c>
      <c r="EP87" s="261">
        <f t="shared" si="326"/>
        <v>1.2307692307692306</v>
      </c>
      <c r="EQ87" s="256">
        <f t="shared" si="327"/>
        <v>1.3546791296475864</v>
      </c>
      <c r="ER87" s="256">
        <f t="shared" si="328"/>
        <v>1.6672973903354908</v>
      </c>
      <c r="ES87" s="473">
        <f t="shared" si="329"/>
        <v>82.310303917387387</v>
      </c>
      <c r="ET87" s="473">
        <f t="shared" si="330"/>
        <v>7.875</v>
      </c>
      <c r="EU87" s="473">
        <f t="shared" si="331"/>
        <v>31.5</v>
      </c>
      <c r="EV87" s="473">
        <f t="shared" si="332"/>
        <v>0</v>
      </c>
      <c r="EW87" s="473">
        <f t="shared" si="333"/>
        <v>5.1443939948367117</v>
      </c>
      <c r="EX87" s="473">
        <f t="shared" si="334"/>
        <v>61.73272793804054</v>
      </c>
      <c r="EY87" s="572">
        <f t="shared" si="414"/>
        <v>11392.5</v>
      </c>
      <c r="EZ87" s="589"/>
      <c r="FA87" s="589"/>
      <c r="FB87" s="589"/>
      <c r="FC87" s="589"/>
      <c r="FD87" s="589"/>
      <c r="FE87" s="589"/>
      <c r="FF87" s="589"/>
      <c r="FG87" s="589"/>
      <c r="FH87" s="589"/>
      <c r="FI87" s="577"/>
      <c r="FJ87" s="276">
        <f t="shared" si="335"/>
        <v>1.0172022033772827</v>
      </c>
      <c r="FK87" s="256">
        <f t="shared" si="336"/>
        <v>7.8301939331239717E-2</v>
      </c>
      <c r="FL87" s="256">
        <f t="shared" si="337"/>
        <v>7.9648905216451363E-2</v>
      </c>
      <c r="FM87" s="483">
        <f t="shared" si="338"/>
        <v>1.2346545587608106</v>
      </c>
      <c r="FN87" s="483">
        <f t="shared" si="339"/>
        <v>2</v>
      </c>
      <c r="FO87" s="483">
        <f t="shared" si="340"/>
        <v>31.5</v>
      </c>
      <c r="FP87" s="483">
        <f t="shared" si="341"/>
        <v>0</v>
      </c>
      <c r="FQ87" s="483">
        <f t="shared" si="415"/>
        <v>300</v>
      </c>
      <c r="FR87" s="483">
        <f t="shared" si="342"/>
        <v>2.4693091175216213E-2</v>
      </c>
      <c r="FS87" s="483">
        <f t="shared" si="343"/>
        <v>80.893637250720715</v>
      </c>
      <c r="FT87" s="484">
        <f t="shared" si="344"/>
        <v>3</v>
      </c>
      <c r="FU87" s="427">
        <f t="shared" si="345"/>
        <v>17777</v>
      </c>
      <c r="FV87" s="276">
        <f t="shared" si="346"/>
        <v>1.6113498292598911</v>
      </c>
      <c r="FW87" s="256">
        <f t="shared" si="347"/>
        <v>1.0434267270682405</v>
      </c>
      <c r="FX87" s="256">
        <f t="shared" si="348"/>
        <v>1.6813254785066163</v>
      </c>
      <c r="FY87" s="483">
        <f t="shared" si="349"/>
        <v>33.541448846335363</v>
      </c>
      <c r="FZ87" s="483">
        <f t="shared" si="350"/>
        <v>18</v>
      </c>
      <c r="GA87" s="483">
        <f t="shared" si="351"/>
        <v>31.5</v>
      </c>
      <c r="GB87" s="483">
        <f t="shared" si="352"/>
        <v>0</v>
      </c>
      <c r="GC87" s="483">
        <f t="shared" si="353"/>
        <v>100</v>
      </c>
      <c r="GD87" s="483">
        <f t="shared" si="354"/>
        <v>2.3127303319099886</v>
      </c>
      <c r="GE87" s="483">
        <f t="shared" si="355"/>
        <v>48.768855071052023</v>
      </c>
      <c r="GF87" s="484">
        <f t="shared" si="356"/>
        <v>24</v>
      </c>
      <c r="GG87" s="493">
        <f t="shared" si="357"/>
        <v>1</v>
      </c>
      <c r="GH87" s="493">
        <f t="shared" si="358"/>
        <v>25</v>
      </c>
      <c r="GI87" s="427">
        <f t="shared" si="359"/>
        <v>29929</v>
      </c>
      <c r="GJ87" s="188">
        <f t="shared" si="360"/>
        <v>1</v>
      </c>
      <c r="GK87" s="256">
        <f t="shared" si="416"/>
        <v>2.5936758757645308</v>
      </c>
      <c r="GL87" s="256">
        <f t="shared" si="361"/>
        <v>2.5936758757645308</v>
      </c>
      <c r="GM87" s="256">
        <f t="shared" si="362"/>
        <v>82.310303917387387</v>
      </c>
      <c r="GN87" s="256">
        <f t="shared" si="363"/>
        <v>31.5</v>
      </c>
      <c r="GO87" s="256">
        <f t="shared" si="364"/>
        <v>0</v>
      </c>
      <c r="GP87" s="256">
        <f t="shared" si="365"/>
        <v>82.310303917387387</v>
      </c>
      <c r="GQ87" s="256">
        <f t="shared" si="366"/>
        <v>0</v>
      </c>
      <c r="GR87" s="427">
        <f t="shared" si="367"/>
        <v>31735</v>
      </c>
      <c r="GS87" s="188">
        <f t="shared" si="368"/>
        <v>1</v>
      </c>
      <c r="GT87" s="256">
        <f t="shared" si="417"/>
        <v>1.3090893809623287</v>
      </c>
      <c r="GU87" s="256">
        <f t="shared" si="369"/>
        <v>1.3090893809623287</v>
      </c>
      <c r="GV87" s="256">
        <f t="shared" si="370"/>
        <v>82.310303917387387</v>
      </c>
      <c r="GW87" s="256">
        <f t="shared" si="371"/>
        <v>31.5</v>
      </c>
      <c r="GX87" s="256">
        <f t="shared" si="372"/>
        <v>0</v>
      </c>
      <c r="GY87" s="256">
        <f t="shared" si="373"/>
        <v>82.310303917387387</v>
      </c>
      <c r="GZ87" s="256">
        <f t="shared" si="374"/>
        <v>0</v>
      </c>
      <c r="HA87" s="427">
        <f t="shared" si="375"/>
        <v>62876</v>
      </c>
      <c r="HB87" s="188">
        <f t="shared" si="376"/>
        <v>1</v>
      </c>
      <c r="HC87" s="256">
        <f t="shared" si="418"/>
        <v>0.74494356077713675</v>
      </c>
      <c r="HD87" s="256">
        <f t="shared" si="377"/>
        <v>0.74494356077713675</v>
      </c>
      <c r="HE87" s="256">
        <f t="shared" si="378"/>
        <v>82.310303917387387</v>
      </c>
      <c r="HF87" s="256">
        <f t="shared" si="379"/>
        <v>31.5</v>
      </c>
      <c r="HG87" s="256">
        <f t="shared" si="380"/>
        <v>0</v>
      </c>
      <c r="HH87" s="256">
        <f t="shared" si="381"/>
        <v>82.310303917387387</v>
      </c>
      <c r="HI87" s="256">
        <f t="shared" si="249"/>
        <v>0</v>
      </c>
      <c r="HJ87" s="427">
        <f t="shared" si="382"/>
        <v>110492</v>
      </c>
      <c r="HK87" s="188">
        <f t="shared" si="383"/>
        <v>1</v>
      </c>
      <c r="HL87" s="256">
        <f t="shared" si="419"/>
        <v>2.2382135667542458</v>
      </c>
      <c r="HM87" s="256">
        <f t="shared" si="384"/>
        <v>2.2382135667542458</v>
      </c>
      <c r="HN87" s="256">
        <f t="shared" si="385"/>
        <v>82.310303917387387</v>
      </c>
      <c r="HO87" s="256">
        <f t="shared" si="386"/>
        <v>31.5</v>
      </c>
      <c r="HP87" s="256">
        <f t="shared" si="387"/>
        <v>0</v>
      </c>
      <c r="HQ87" s="256">
        <f t="shared" si="388"/>
        <v>82.310303917387387</v>
      </c>
      <c r="HR87" s="256">
        <f t="shared" si="250"/>
        <v>0</v>
      </c>
      <c r="HS87" s="466">
        <f t="shared" si="389"/>
        <v>36775</v>
      </c>
    </row>
    <row r="88" spans="1:227" s="72" customFormat="1" hidden="1" outlineLevel="1" x14ac:dyDescent="0.3">
      <c r="B88" s="40" t="s">
        <v>234</v>
      </c>
      <c r="C88" s="40" t="s">
        <v>236</v>
      </c>
      <c r="D88" s="117">
        <v>1000</v>
      </c>
      <c r="E88" s="132">
        <v>18.766856815648211</v>
      </c>
      <c r="F88" s="125">
        <f t="shared" si="251"/>
        <v>164.99194950424052</v>
      </c>
      <c r="G88" s="125">
        <f t="shared" si="252"/>
        <v>0</v>
      </c>
      <c r="H88" s="168">
        <f t="shared" si="188"/>
        <v>63</v>
      </c>
      <c r="I88" s="528">
        <f t="shared" si="426"/>
        <v>63</v>
      </c>
      <c r="J88" s="373">
        <f t="shared" si="390"/>
        <v>0</v>
      </c>
      <c r="K88" s="114">
        <v>1.4999999999999999E-2</v>
      </c>
      <c r="L88" s="168">
        <f t="shared" si="391"/>
        <v>2618.9198334006433</v>
      </c>
      <c r="M88" s="373">
        <f t="shared" si="392"/>
        <v>0</v>
      </c>
      <c r="N88" s="373">
        <f t="shared" si="393"/>
        <v>39.283797501009651</v>
      </c>
      <c r="O88" s="121">
        <v>35.936482667187022</v>
      </c>
      <c r="P88" s="116">
        <v>0</v>
      </c>
      <c r="Q88" s="395">
        <f t="shared" si="253"/>
        <v>1</v>
      </c>
      <c r="S88" s="189">
        <f t="shared" si="254"/>
        <v>1</v>
      </c>
      <c r="T88" s="168">
        <f t="shared" si="255"/>
        <v>0</v>
      </c>
      <c r="U88" s="382">
        <f t="shared" si="256"/>
        <v>164.99194950424052</v>
      </c>
      <c r="V88" s="427">
        <f t="shared" si="394"/>
        <v>5650</v>
      </c>
      <c r="W88" s="132"/>
      <c r="X88" s="255"/>
      <c r="Y88" s="255"/>
      <c r="Z88" s="255"/>
      <c r="AA88" s="111"/>
      <c r="AB88" s="111"/>
      <c r="AC88" s="111"/>
      <c r="AD88" s="111"/>
      <c r="AE88" s="111"/>
      <c r="AF88" s="111"/>
      <c r="AG88" s="111"/>
      <c r="AH88" s="460"/>
      <c r="AI88" s="188">
        <f t="shared" si="257"/>
        <v>3.0534351145038165</v>
      </c>
      <c r="AJ88" s="256">
        <f t="shared" si="395"/>
        <v>0.93607024120809668</v>
      </c>
      <c r="AK88" s="256">
        <f t="shared" si="258"/>
        <v>2.8582297441468598</v>
      </c>
      <c r="AL88" s="170">
        <f t="shared" si="259"/>
        <v>164.99194950424052</v>
      </c>
      <c r="AM88" s="170">
        <f t="shared" si="260"/>
        <v>0</v>
      </c>
      <c r="AN88" s="170">
        <f t="shared" si="261"/>
        <v>123.74396212818039</v>
      </c>
      <c r="AO88" s="170">
        <f t="shared" si="396"/>
        <v>64</v>
      </c>
      <c r="AP88" s="170">
        <f t="shared" si="397"/>
        <v>91</v>
      </c>
      <c r="AQ88" s="170">
        <f t="shared" si="262"/>
        <v>0</v>
      </c>
      <c r="AR88" s="256">
        <f t="shared" si="245"/>
        <v>54.034863462638775</v>
      </c>
      <c r="AS88" s="256">
        <f t="shared" si="263"/>
        <v>0</v>
      </c>
      <c r="AT88" s="428">
        <f t="shared" si="264"/>
        <v>118535</v>
      </c>
      <c r="AU88" s="112"/>
      <c r="AV88" s="256"/>
      <c r="AW88" s="256"/>
      <c r="AX88" s="120"/>
      <c r="AY88" s="120"/>
      <c r="AZ88" s="120"/>
      <c r="BA88" s="120"/>
      <c r="BB88" s="256"/>
      <c r="BC88" s="256"/>
      <c r="BD88" s="256"/>
      <c r="BE88" s="257"/>
      <c r="BF88" s="149">
        <f t="shared" si="265"/>
        <v>1</v>
      </c>
      <c r="BG88" s="256">
        <f t="shared" si="266"/>
        <v>0</v>
      </c>
      <c r="BH88" s="256">
        <f t="shared" si="267"/>
        <v>0</v>
      </c>
      <c r="BI88" s="120">
        <f t="shared" si="268"/>
        <v>0</v>
      </c>
      <c r="BJ88" s="120">
        <f t="shared" si="269"/>
        <v>0</v>
      </c>
      <c r="BK88" s="256">
        <v>0</v>
      </c>
      <c r="BL88" s="170">
        <f t="shared" si="270"/>
        <v>0</v>
      </c>
      <c r="BM88" s="170">
        <f t="shared" si="398"/>
        <v>63</v>
      </c>
      <c r="BN88" s="170">
        <f t="shared" si="271"/>
        <v>0</v>
      </c>
      <c r="BO88" s="170">
        <f t="shared" si="246"/>
        <v>0</v>
      </c>
      <c r="BP88" s="170">
        <f t="shared" si="272"/>
        <v>164.99194950424052</v>
      </c>
      <c r="BQ88" s="390">
        <f t="shared" si="273"/>
        <v>0</v>
      </c>
      <c r="BR88" s="428">
        <f t="shared" si="399"/>
        <v>5650</v>
      </c>
      <c r="BS88" s="146">
        <f t="shared" si="274"/>
        <v>3.5714285714285712</v>
      </c>
      <c r="BT88" s="256">
        <f t="shared" si="275"/>
        <v>1.7072057318212976</v>
      </c>
      <c r="BU88" s="256">
        <f t="shared" si="276"/>
        <v>6.0971633279332051</v>
      </c>
      <c r="BV88" s="170">
        <f t="shared" si="277"/>
        <v>164.99194950424052</v>
      </c>
      <c r="BW88" s="170">
        <f t="shared" si="278"/>
        <v>0</v>
      </c>
      <c r="BX88" s="170">
        <f t="shared" si="279"/>
        <v>131.99355960339241</v>
      </c>
      <c r="BY88" s="170">
        <f t="shared" si="400"/>
        <v>2095.1358667205145</v>
      </c>
      <c r="BZ88" s="256">
        <f t="shared" si="280"/>
        <v>46.19774586118735</v>
      </c>
      <c r="CA88" s="256">
        <v>0</v>
      </c>
      <c r="CB88" s="466">
        <f t="shared" si="281"/>
        <v>69584</v>
      </c>
      <c r="CC88" s="149">
        <f t="shared" si="282"/>
        <v>1</v>
      </c>
      <c r="CD88" s="256">
        <f t="shared" si="283"/>
        <v>0</v>
      </c>
      <c r="CE88" s="256">
        <f t="shared" si="401"/>
        <v>0</v>
      </c>
      <c r="CF88" s="120">
        <f t="shared" si="284"/>
        <v>0</v>
      </c>
      <c r="CG88" s="120">
        <f t="shared" si="285"/>
        <v>0</v>
      </c>
      <c r="CH88" s="256">
        <v>0</v>
      </c>
      <c r="CI88" s="170">
        <f t="shared" si="402"/>
        <v>0</v>
      </c>
      <c r="CJ88" s="170">
        <f t="shared" si="403"/>
        <v>63</v>
      </c>
      <c r="CK88" s="170">
        <f t="shared" si="286"/>
        <v>0</v>
      </c>
      <c r="CL88" s="256">
        <f t="shared" si="247"/>
        <v>0</v>
      </c>
      <c r="CM88" s="256">
        <f t="shared" si="248"/>
        <v>164.99194950424052</v>
      </c>
      <c r="CN88" s="390">
        <f t="shared" si="404"/>
        <v>0</v>
      </c>
      <c r="CO88" s="428">
        <f t="shared" si="405"/>
        <v>5650</v>
      </c>
      <c r="CP88" s="146">
        <f t="shared" si="287"/>
        <v>3.0534351145038165</v>
      </c>
      <c r="CQ88" s="256">
        <f t="shared" si="288"/>
        <v>1.8621959929108778</v>
      </c>
      <c r="CR88" s="256">
        <f t="shared" si="289"/>
        <v>5.6860946348423749</v>
      </c>
      <c r="CS88" s="120">
        <f t="shared" si="290"/>
        <v>164.99194950424052</v>
      </c>
      <c r="CT88" s="120">
        <f t="shared" si="291"/>
        <v>0</v>
      </c>
      <c r="CU88" s="256">
        <f t="shared" si="292"/>
        <v>123.74396212818039</v>
      </c>
      <c r="CV88" s="170">
        <f t="shared" si="406"/>
        <v>1964.1898750504822</v>
      </c>
      <c r="CW88" s="256">
        <f t="shared" si="293"/>
        <v>54.034863462638775</v>
      </c>
      <c r="CX88" s="256">
        <v>0</v>
      </c>
      <c r="CY88" s="466">
        <f t="shared" si="294"/>
        <v>59584</v>
      </c>
      <c r="CZ88" s="146">
        <f t="shared" si="295"/>
        <v>3.5714285714285712</v>
      </c>
      <c r="DA88" s="256">
        <f t="shared" si="296"/>
        <v>1.7708276734102497</v>
      </c>
      <c r="DB88" s="256">
        <f t="shared" si="297"/>
        <v>6.3243845478937484</v>
      </c>
      <c r="DC88" s="120">
        <f t="shared" si="298"/>
        <v>164.99194950424052</v>
      </c>
      <c r="DD88" s="120">
        <f t="shared" si="299"/>
        <v>0</v>
      </c>
      <c r="DE88" s="256">
        <f t="shared" si="300"/>
        <v>131.99355960339241</v>
      </c>
      <c r="DF88" s="170">
        <f t="shared" si="407"/>
        <v>2095.1358667205145</v>
      </c>
      <c r="DG88" s="256">
        <f t="shared" si="301"/>
        <v>46.19774586118735</v>
      </c>
      <c r="DH88" s="256">
        <v>0</v>
      </c>
      <c r="DI88" s="466">
        <f t="shared" si="408"/>
        <v>67084</v>
      </c>
      <c r="DJ88" s="146">
        <f t="shared" si="302"/>
        <v>3.0534351145038165</v>
      </c>
      <c r="DK88" s="256">
        <f t="shared" si="409"/>
        <v>2.0515695222543031</v>
      </c>
      <c r="DL88" s="256">
        <f t="shared" si="303"/>
        <v>6.264334419097108</v>
      </c>
      <c r="DM88" s="120">
        <f t="shared" si="304"/>
        <v>164.99194950424052</v>
      </c>
      <c r="DN88" s="120">
        <f t="shared" si="305"/>
        <v>0</v>
      </c>
      <c r="DO88" s="256">
        <f t="shared" si="306"/>
        <v>123.74396212818039</v>
      </c>
      <c r="DP88" s="170">
        <f t="shared" si="410"/>
        <v>1964.1898750504822</v>
      </c>
      <c r="DQ88" s="256">
        <f t="shared" si="307"/>
        <v>54.034863462638775</v>
      </c>
      <c r="DR88" s="256">
        <v>0</v>
      </c>
      <c r="DS88" s="427">
        <f t="shared" si="308"/>
        <v>54084</v>
      </c>
      <c r="DT88" s="176">
        <f t="shared" si="309"/>
        <v>6.3291139240506329</v>
      </c>
      <c r="DU88" s="256">
        <f t="shared" si="310"/>
        <v>1.2703293844419397</v>
      </c>
      <c r="DV88" s="256">
        <f t="shared" si="311"/>
        <v>8.0400593952021495</v>
      </c>
      <c r="DW88" s="120">
        <f t="shared" si="312"/>
        <v>164.99194950424052</v>
      </c>
      <c r="DX88" s="120">
        <f t="shared" si="313"/>
        <v>0</v>
      </c>
      <c r="DY88" s="256">
        <f t="shared" si="314"/>
        <v>148.49275455381647</v>
      </c>
      <c r="DZ88" s="256">
        <f t="shared" si="411"/>
        <v>85</v>
      </c>
      <c r="EA88" s="256">
        <f t="shared" si="412"/>
        <v>121</v>
      </c>
      <c r="EB88" s="170">
        <f t="shared" si="413"/>
        <v>2357.0278500605787</v>
      </c>
      <c r="EC88" s="256">
        <f t="shared" si="315"/>
        <v>26.068728021670001</v>
      </c>
      <c r="ED88" s="256">
        <v>0</v>
      </c>
      <c r="EE88" s="427">
        <f t="shared" si="420"/>
        <v>109360</v>
      </c>
      <c r="EF88" s="275">
        <f t="shared" si="316"/>
        <v>1.2307692307692308</v>
      </c>
      <c r="EG88" s="256">
        <f t="shared" si="317"/>
        <v>1.3102224800484985</v>
      </c>
      <c r="EH88" s="256">
        <f t="shared" si="318"/>
        <v>1.6125815139058444</v>
      </c>
      <c r="EI88" s="473">
        <f t="shared" si="319"/>
        <v>41.247987376060131</v>
      </c>
      <c r="EJ88" s="473">
        <f t="shared" si="320"/>
        <v>15.75</v>
      </c>
      <c r="EK88" s="473">
        <f t="shared" si="321"/>
        <v>63</v>
      </c>
      <c r="EL88" s="473">
        <f t="shared" si="322"/>
        <v>0</v>
      </c>
      <c r="EM88" s="473">
        <f t="shared" si="323"/>
        <v>10.311996844015033</v>
      </c>
      <c r="EN88" s="473">
        <f t="shared" si="324"/>
        <v>123.74396212818039</v>
      </c>
      <c r="EO88" s="427">
        <f t="shared" si="325"/>
        <v>23611.25</v>
      </c>
      <c r="EP88" s="261">
        <f t="shared" si="326"/>
        <v>1.2307692307692308</v>
      </c>
      <c r="EQ88" s="256">
        <f t="shared" si="327"/>
        <v>1.3577349366708409</v>
      </c>
      <c r="ER88" s="256">
        <f t="shared" si="328"/>
        <v>1.6710583835948811</v>
      </c>
      <c r="ES88" s="473">
        <f t="shared" si="329"/>
        <v>164.99194950424052</v>
      </c>
      <c r="ET88" s="473">
        <f t="shared" si="330"/>
        <v>15.75</v>
      </c>
      <c r="EU88" s="473">
        <f t="shared" si="331"/>
        <v>63</v>
      </c>
      <c r="EV88" s="473">
        <f t="shared" si="332"/>
        <v>0</v>
      </c>
      <c r="EW88" s="473">
        <f t="shared" si="333"/>
        <v>10.311996844015033</v>
      </c>
      <c r="EX88" s="473">
        <f t="shared" si="334"/>
        <v>123.74396212818039</v>
      </c>
      <c r="EY88" s="572">
        <f t="shared" si="414"/>
        <v>22785</v>
      </c>
      <c r="EZ88" s="589"/>
      <c r="FA88" s="589"/>
      <c r="FB88" s="589"/>
      <c r="FC88" s="589"/>
      <c r="FD88" s="589"/>
      <c r="FE88" s="589"/>
      <c r="FF88" s="589"/>
      <c r="FG88" s="589"/>
      <c r="FH88" s="589"/>
      <c r="FI88" s="577"/>
      <c r="FJ88" s="276">
        <f t="shared" si="335"/>
        <v>1.0142095448252131</v>
      </c>
      <c r="FK88" s="256">
        <f t="shared" si="336"/>
        <v>0.10837381745240662</v>
      </c>
      <c r="FL88" s="256">
        <f t="shared" si="337"/>
        <v>0.10991376006937606</v>
      </c>
      <c r="FM88" s="483">
        <f t="shared" si="338"/>
        <v>2.4748792425636079</v>
      </c>
      <c r="FN88" s="483">
        <f t="shared" si="339"/>
        <v>4</v>
      </c>
      <c r="FO88" s="483">
        <f t="shared" si="340"/>
        <v>63</v>
      </c>
      <c r="FP88" s="483">
        <f t="shared" si="341"/>
        <v>0</v>
      </c>
      <c r="FQ88" s="483">
        <f t="shared" si="415"/>
        <v>500</v>
      </c>
      <c r="FR88" s="483">
        <f t="shared" si="342"/>
        <v>4.9497584851272161E-2</v>
      </c>
      <c r="FS88" s="483">
        <f t="shared" si="343"/>
        <v>162.63083839312941</v>
      </c>
      <c r="FT88" s="484">
        <f t="shared" si="344"/>
        <v>5</v>
      </c>
      <c r="FU88" s="427">
        <f t="shared" si="345"/>
        <v>21330</v>
      </c>
      <c r="FV88" s="276">
        <f t="shared" si="346"/>
        <v>1.6155858090270747</v>
      </c>
      <c r="FW88" s="256">
        <f t="shared" si="347"/>
        <v>1.3545375232864802</v>
      </c>
      <c r="FX88" s="256">
        <f t="shared" si="348"/>
        <v>2.1883716004163181</v>
      </c>
      <c r="FY88" s="483">
        <f t="shared" si="349"/>
        <v>67.234219422978015</v>
      </c>
      <c r="FZ88" s="483">
        <f t="shared" si="350"/>
        <v>36</v>
      </c>
      <c r="GA88" s="483">
        <f t="shared" si="351"/>
        <v>63</v>
      </c>
      <c r="GB88" s="483">
        <f t="shared" si="352"/>
        <v>0</v>
      </c>
      <c r="GC88" s="483">
        <f t="shared" si="353"/>
        <v>300</v>
      </c>
      <c r="GD88" s="483">
        <f t="shared" si="354"/>
        <v>4.3674238922058883</v>
      </c>
      <c r="GE88" s="483">
        <f t="shared" si="355"/>
        <v>97.757730081262508</v>
      </c>
      <c r="GF88" s="484">
        <f t="shared" si="356"/>
        <v>48</v>
      </c>
      <c r="GG88" s="493">
        <f t="shared" si="357"/>
        <v>3</v>
      </c>
      <c r="GH88" s="493">
        <f t="shared" si="358"/>
        <v>51</v>
      </c>
      <c r="GI88" s="427">
        <f t="shared" si="359"/>
        <v>46412</v>
      </c>
      <c r="GJ88" s="188">
        <f t="shared" si="360"/>
        <v>1</v>
      </c>
      <c r="GK88" s="256">
        <f t="shared" si="416"/>
        <v>3.0856919675376941</v>
      </c>
      <c r="GL88" s="256">
        <f t="shared" si="361"/>
        <v>3.0856919675376941</v>
      </c>
      <c r="GM88" s="256">
        <f t="shared" si="362"/>
        <v>164.99194950424052</v>
      </c>
      <c r="GN88" s="256">
        <f t="shared" si="363"/>
        <v>63</v>
      </c>
      <c r="GO88" s="256">
        <f t="shared" si="364"/>
        <v>0</v>
      </c>
      <c r="GP88" s="256">
        <f t="shared" si="365"/>
        <v>164.99194950424052</v>
      </c>
      <c r="GQ88" s="256">
        <f t="shared" si="366"/>
        <v>0</v>
      </c>
      <c r="GR88" s="427">
        <f t="shared" si="367"/>
        <v>53470</v>
      </c>
      <c r="GS88" s="188">
        <f t="shared" si="368"/>
        <v>1</v>
      </c>
      <c r="GT88" s="256">
        <f t="shared" si="417"/>
        <v>2.2772587299762672</v>
      </c>
      <c r="GU88" s="256">
        <f t="shared" si="369"/>
        <v>2.2772587299762672</v>
      </c>
      <c r="GV88" s="256">
        <f t="shared" si="370"/>
        <v>164.99194950424052</v>
      </c>
      <c r="GW88" s="256">
        <f t="shared" si="371"/>
        <v>63</v>
      </c>
      <c r="GX88" s="256">
        <f t="shared" si="372"/>
        <v>0</v>
      </c>
      <c r="GY88" s="256">
        <f t="shared" si="373"/>
        <v>164.99194950424052</v>
      </c>
      <c r="GZ88" s="256">
        <f t="shared" si="374"/>
        <v>0</v>
      </c>
      <c r="HA88" s="427">
        <f t="shared" si="375"/>
        <v>72452</v>
      </c>
      <c r="HB88" s="188">
        <f t="shared" si="376"/>
        <v>1</v>
      </c>
      <c r="HC88" s="256">
        <f t="shared" si="418"/>
        <v>1.365556094023046</v>
      </c>
      <c r="HD88" s="256">
        <f t="shared" si="377"/>
        <v>1.365556094023046</v>
      </c>
      <c r="HE88" s="256">
        <f t="shared" si="378"/>
        <v>164.99194950424052</v>
      </c>
      <c r="HF88" s="256">
        <f t="shared" si="379"/>
        <v>63</v>
      </c>
      <c r="HG88" s="256">
        <f t="shared" si="380"/>
        <v>0</v>
      </c>
      <c r="HH88" s="256">
        <f t="shared" si="381"/>
        <v>164.99194950424052</v>
      </c>
      <c r="HI88" s="256">
        <f t="shared" si="249"/>
        <v>0</v>
      </c>
      <c r="HJ88" s="427">
        <f t="shared" si="382"/>
        <v>120824</v>
      </c>
      <c r="HK88" s="188">
        <f t="shared" si="383"/>
        <v>1</v>
      </c>
      <c r="HL88" s="256">
        <f t="shared" si="419"/>
        <v>2.5962541228047287</v>
      </c>
      <c r="HM88" s="256">
        <f t="shared" si="384"/>
        <v>2.5962541228047287</v>
      </c>
      <c r="HN88" s="256">
        <f t="shared" si="385"/>
        <v>164.99194950424052</v>
      </c>
      <c r="HO88" s="256">
        <f t="shared" si="386"/>
        <v>63</v>
      </c>
      <c r="HP88" s="256">
        <f t="shared" si="387"/>
        <v>0</v>
      </c>
      <c r="HQ88" s="256">
        <f t="shared" si="388"/>
        <v>164.99194950424052</v>
      </c>
      <c r="HR88" s="256">
        <f t="shared" si="250"/>
        <v>0</v>
      </c>
      <c r="HS88" s="466">
        <f t="shared" si="389"/>
        <v>63550</v>
      </c>
    </row>
    <row r="89" spans="1:227" s="72" customFormat="1" hidden="1" outlineLevel="1" x14ac:dyDescent="0.3">
      <c r="B89" s="40" t="s">
        <v>234</v>
      </c>
      <c r="C89" s="40" t="s">
        <v>236</v>
      </c>
      <c r="D89" s="117">
        <v>2000</v>
      </c>
      <c r="E89" s="132">
        <v>16.814872516816902</v>
      </c>
      <c r="F89" s="125">
        <f t="shared" si="251"/>
        <v>295.66150842069715</v>
      </c>
      <c r="G89" s="125">
        <f t="shared" si="252"/>
        <v>0</v>
      </c>
      <c r="H89" s="168">
        <f t="shared" si="188"/>
        <v>126</v>
      </c>
      <c r="I89" s="528">
        <f t="shared" si="426"/>
        <v>126</v>
      </c>
      <c r="J89" s="373">
        <f t="shared" si="390"/>
        <v>0</v>
      </c>
      <c r="K89" s="114">
        <v>1.4999999999999999E-2</v>
      </c>
      <c r="L89" s="168">
        <f t="shared" si="391"/>
        <v>2346.5199081007709</v>
      </c>
      <c r="M89" s="373">
        <f t="shared" si="392"/>
        <v>0</v>
      </c>
      <c r="N89" s="373">
        <f t="shared" si="393"/>
        <v>35.197798621511566</v>
      </c>
      <c r="O89" s="121">
        <v>36.352759367897249</v>
      </c>
      <c r="P89" s="116">
        <v>0</v>
      </c>
      <c r="Q89" s="395">
        <f t="shared" si="253"/>
        <v>1</v>
      </c>
      <c r="S89" s="189">
        <f t="shared" si="254"/>
        <v>1</v>
      </c>
      <c r="T89" s="168">
        <f t="shared" si="255"/>
        <v>0</v>
      </c>
      <c r="U89" s="382">
        <f t="shared" si="256"/>
        <v>295.66150842069715</v>
      </c>
      <c r="V89" s="427">
        <f t="shared" si="394"/>
        <v>8800</v>
      </c>
      <c r="W89" s="132"/>
      <c r="X89" s="255"/>
      <c r="Y89" s="255"/>
      <c r="Z89" s="255"/>
      <c r="AA89" s="111"/>
      <c r="AB89" s="111"/>
      <c r="AC89" s="111"/>
      <c r="AD89" s="111"/>
      <c r="AE89" s="111"/>
      <c r="AF89" s="111"/>
      <c r="AG89" s="111"/>
      <c r="AH89" s="460"/>
      <c r="AI89" s="262">
        <f t="shared" si="257"/>
        <v>2.8079235939158109</v>
      </c>
      <c r="AJ89" s="256">
        <f t="shared" si="395"/>
        <v>0.99304164495640845</v>
      </c>
      <c r="AK89" s="256">
        <f t="shared" si="258"/>
        <v>2.7883850646140673</v>
      </c>
      <c r="AL89" s="170">
        <f t="shared" si="259"/>
        <v>283.07224288199774</v>
      </c>
      <c r="AM89" s="170">
        <f t="shared" si="260"/>
        <v>0</v>
      </c>
      <c r="AN89" s="170">
        <f t="shared" si="261"/>
        <v>212.30418216149832</v>
      </c>
      <c r="AO89" s="170">
        <f t="shared" si="396"/>
        <v>109</v>
      </c>
      <c r="AP89" s="170">
        <f t="shared" si="397"/>
        <v>156</v>
      </c>
      <c r="AQ89" s="170">
        <f t="shared" si="262"/>
        <v>0</v>
      </c>
      <c r="AR89" s="256">
        <f t="shared" si="245"/>
        <v>92.70615954385427</v>
      </c>
      <c r="AS89" s="256">
        <f t="shared" si="263"/>
        <v>12.589265538699408</v>
      </c>
      <c r="AT89" s="428">
        <f t="shared" si="264"/>
        <v>191700</v>
      </c>
      <c r="AU89" s="112"/>
      <c r="AV89" s="256"/>
      <c r="AW89" s="256"/>
      <c r="AX89" s="120"/>
      <c r="AY89" s="120"/>
      <c r="AZ89" s="120"/>
      <c r="BA89" s="120"/>
      <c r="BB89" s="256"/>
      <c r="BC89" s="256"/>
      <c r="BD89" s="256"/>
      <c r="BE89" s="257"/>
      <c r="BF89" s="149">
        <f t="shared" si="265"/>
        <v>1</v>
      </c>
      <c r="BG89" s="256">
        <f t="shared" si="266"/>
        <v>0</v>
      </c>
      <c r="BH89" s="256">
        <f t="shared" si="267"/>
        <v>0</v>
      </c>
      <c r="BI89" s="120">
        <f t="shared" si="268"/>
        <v>0</v>
      </c>
      <c r="BJ89" s="120">
        <f t="shared" si="269"/>
        <v>0</v>
      </c>
      <c r="BK89" s="256">
        <v>0</v>
      </c>
      <c r="BL89" s="170">
        <f t="shared" si="270"/>
        <v>0</v>
      </c>
      <c r="BM89" s="170">
        <f t="shared" si="398"/>
        <v>126</v>
      </c>
      <c r="BN89" s="170">
        <f t="shared" si="271"/>
        <v>0</v>
      </c>
      <c r="BO89" s="170">
        <f t="shared" si="246"/>
        <v>0</v>
      </c>
      <c r="BP89" s="170">
        <f t="shared" si="272"/>
        <v>295.66150842069715</v>
      </c>
      <c r="BQ89" s="390">
        <f t="shared" si="273"/>
        <v>0</v>
      </c>
      <c r="BR89" s="428">
        <f t="shared" si="399"/>
        <v>8800</v>
      </c>
      <c r="BS89" s="147">
        <f t="shared" si="274"/>
        <v>3.5714285714285712</v>
      </c>
      <c r="BT89" s="256">
        <f t="shared" si="275"/>
        <v>1.5393500855298503</v>
      </c>
      <c r="BU89" s="256">
        <f t="shared" si="276"/>
        <v>5.4976788768923219</v>
      </c>
      <c r="BV89" s="170">
        <f t="shared" si="277"/>
        <v>295.66150842069715</v>
      </c>
      <c r="BW89" s="170">
        <f t="shared" si="278"/>
        <v>0</v>
      </c>
      <c r="BX89" s="170">
        <f t="shared" si="279"/>
        <v>236.52920673655774</v>
      </c>
      <c r="BY89" s="170">
        <f t="shared" si="400"/>
        <v>1877.2159264806169</v>
      </c>
      <c r="BZ89" s="256">
        <f t="shared" si="280"/>
        <v>82.785222357795206</v>
      </c>
      <c r="CA89" s="256">
        <v>0</v>
      </c>
      <c r="CB89" s="466">
        <f t="shared" si="281"/>
        <v>138289.71594179573</v>
      </c>
      <c r="CC89" s="149">
        <f t="shared" si="282"/>
        <v>1</v>
      </c>
      <c r="CD89" s="256">
        <f t="shared" si="283"/>
        <v>0</v>
      </c>
      <c r="CE89" s="256">
        <f t="shared" si="401"/>
        <v>0</v>
      </c>
      <c r="CF89" s="120">
        <f t="shared" si="284"/>
        <v>0</v>
      </c>
      <c r="CG89" s="120">
        <f t="shared" si="285"/>
        <v>0</v>
      </c>
      <c r="CH89" s="256">
        <v>0</v>
      </c>
      <c r="CI89" s="170">
        <f t="shared" si="402"/>
        <v>0</v>
      </c>
      <c r="CJ89" s="170">
        <f t="shared" si="403"/>
        <v>126</v>
      </c>
      <c r="CK89" s="170">
        <f t="shared" si="286"/>
        <v>0</v>
      </c>
      <c r="CL89" s="256">
        <f t="shared" si="247"/>
        <v>0</v>
      </c>
      <c r="CM89" s="256">
        <f t="shared" si="248"/>
        <v>295.66150842069715</v>
      </c>
      <c r="CN89" s="390">
        <f t="shared" si="404"/>
        <v>0</v>
      </c>
      <c r="CO89" s="428">
        <f t="shared" si="405"/>
        <v>8800</v>
      </c>
      <c r="CP89" s="147">
        <f t="shared" si="287"/>
        <v>3.0534351145038165</v>
      </c>
      <c r="CQ89" s="256">
        <f t="shared" si="288"/>
        <v>1.755078673823067</v>
      </c>
      <c r="CR89" s="256">
        <f t="shared" si="289"/>
        <v>5.3590188513681429</v>
      </c>
      <c r="CS89" s="120">
        <f t="shared" si="290"/>
        <v>295.66150842069715</v>
      </c>
      <c r="CT89" s="120">
        <f t="shared" si="291"/>
        <v>0</v>
      </c>
      <c r="CU89" s="256">
        <f t="shared" si="292"/>
        <v>221.74613131552286</v>
      </c>
      <c r="CV89" s="170">
        <f t="shared" si="406"/>
        <v>1759.8899310755783</v>
      </c>
      <c r="CW89" s="256">
        <f t="shared" si="293"/>
        <v>96.829144007778325</v>
      </c>
      <c r="CX89" s="256">
        <v>0</v>
      </c>
      <c r="CY89" s="466">
        <f t="shared" si="294"/>
        <v>113289.71594179573</v>
      </c>
      <c r="CZ89" s="147">
        <f t="shared" si="295"/>
        <v>3.5714285714285712</v>
      </c>
      <c r="DA89" s="256">
        <f t="shared" si="296"/>
        <v>1.7696964731873326</v>
      </c>
      <c r="DB89" s="256">
        <f t="shared" si="297"/>
        <v>6.3203445470976156</v>
      </c>
      <c r="DC89" s="120">
        <f t="shared" si="298"/>
        <v>295.66150842069715</v>
      </c>
      <c r="DD89" s="120">
        <f t="shared" si="299"/>
        <v>0</v>
      </c>
      <c r="DE89" s="256">
        <f t="shared" si="300"/>
        <v>236.52920673655774</v>
      </c>
      <c r="DF89" s="170">
        <f t="shared" si="407"/>
        <v>1877.2159264806169</v>
      </c>
      <c r="DG89" s="256">
        <f t="shared" si="301"/>
        <v>82.785222357795206</v>
      </c>
      <c r="DH89" s="256">
        <v>0</v>
      </c>
      <c r="DI89" s="466">
        <f t="shared" si="408"/>
        <v>120289.71594179573</v>
      </c>
      <c r="DJ89" s="147">
        <f t="shared" si="302"/>
        <v>3.0534351145038165</v>
      </c>
      <c r="DK89" s="256">
        <f t="shared" si="409"/>
        <v>1.8361149319090333</v>
      </c>
      <c r="DL89" s="256">
        <f t="shared" si="303"/>
        <v>5.6064578073558264</v>
      </c>
      <c r="DM89" s="120">
        <f t="shared" si="304"/>
        <v>295.66150842069715</v>
      </c>
      <c r="DN89" s="120">
        <f t="shared" si="305"/>
        <v>0</v>
      </c>
      <c r="DO89" s="256">
        <f t="shared" si="306"/>
        <v>221.74613131552286</v>
      </c>
      <c r="DP89" s="170">
        <f t="shared" si="410"/>
        <v>1759.8899310755783</v>
      </c>
      <c r="DQ89" s="256">
        <f t="shared" si="307"/>
        <v>96.829144007778325</v>
      </c>
      <c r="DR89" s="256">
        <v>0</v>
      </c>
      <c r="DS89" s="427">
        <f t="shared" si="308"/>
        <v>108289.71594179573</v>
      </c>
      <c r="DT89" s="176">
        <f t="shared" si="309"/>
        <v>6.3291139240506338</v>
      </c>
      <c r="DU89" s="256">
        <f t="shared" si="310"/>
        <v>1.0848860472692696</v>
      </c>
      <c r="DV89" s="256">
        <f t="shared" si="311"/>
        <v>6.8663673877801887</v>
      </c>
      <c r="DW89" s="120">
        <f t="shared" si="312"/>
        <v>295.66150842069715</v>
      </c>
      <c r="DX89" s="120">
        <f t="shared" si="313"/>
        <v>0</v>
      </c>
      <c r="DY89" s="256">
        <f t="shared" si="314"/>
        <v>266.09535757862744</v>
      </c>
      <c r="DZ89" s="256">
        <f t="shared" si="411"/>
        <v>152</v>
      </c>
      <c r="EA89" s="256">
        <f t="shared" si="412"/>
        <v>217</v>
      </c>
      <c r="EB89" s="170">
        <f t="shared" si="413"/>
        <v>2111.8679172906936</v>
      </c>
      <c r="EC89" s="256">
        <f t="shared" si="315"/>
        <v>46.714518330470142</v>
      </c>
      <c r="ED89" s="256">
        <v>0</v>
      </c>
      <c r="EE89" s="427">
        <f t="shared" si="420"/>
        <v>229468.33053742663</v>
      </c>
      <c r="EF89" s="275">
        <f t="shared" si="316"/>
        <v>1.2307692307692308</v>
      </c>
      <c r="EG89" s="256">
        <f t="shared" si="317"/>
        <v>1.8198287346370365</v>
      </c>
      <c r="EH89" s="256">
        <f t="shared" si="318"/>
        <v>2.2397892118609684</v>
      </c>
      <c r="EI89" s="473">
        <f t="shared" si="319"/>
        <v>73.915377105174286</v>
      </c>
      <c r="EJ89" s="473">
        <f t="shared" si="320"/>
        <v>31.5</v>
      </c>
      <c r="EK89" s="473">
        <f t="shared" si="321"/>
        <v>126</v>
      </c>
      <c r="EL89" s="473">
        <f t="shared" si="322"/>
        <v>0</v>
      </c>
      <c r="EM89" s="473">
        <f t="shared" si="323"/>
        <v>18.478844276293572</v>
      </c>
      <c r="EN89" s="473">
        <f t="shared" si="324"/>
        <v>221.74613131552286</v>
      </c>
      <c r="EO89" s="427">
        <f t="shared" si="325"/>
        <v>30462.5</v>
      </c>
      <c r="EP89" s="261">
        <f t="shared" si="326"/>
        <v>1.2307692307692308</v>
      </c>
      <c r="EQ89" s="256">
        <f t="shared" si="327"/>
        <v>1.2165137772411836</v>
      </c>
      <c r="ER89" s="256">
        <f t="shared" si="328"/>
        <v>1.497247725835303</v>
      </c>
      <c r="ES89" s="473">
        <f t="shared" si="329"/>
        <v>295.66150842069715</v>
      </c>
      <c r="ET89" s="473">
        <f t="shared" si="330"/>
        <v>31.5</v>
      </c>
      <c r="EU89" s="473">
        <f t="shared" si="331"/>
        <v>126</v>
      </c>
      <c r="EV89" s="473">
        <f t="shared" si="332"/>
        <v>0</v>
      </c>
      <c r="EW89" s="473">
        <f t="shared" si="333"/>
        <v>18.478844276293572</v>
      </c>
      <c r="EX89" s="473">
        <f t="shared" si="334"/>
        <v>221.74613131552286</v>
      </c>
      <c r="EY89" s="572">
        <f t="shared" si="414"/>
        <v>45570</v>
      </c>
      <c r="EZ89" s="589"/>
      <c r="FA89" s="589"/>
      <c r="FB89" s="589"/>
      <c r="FC89" s="589"/>
      <c r="FD89" s="589"/>
      <c r="FE89" s="589"/>
      <c r="FF89" s="589"/>
      <c r="FG89" s="589"/>
      <c r="FH89" s="589"/>
      <c r="FI89" s="577"/>
      <c r="FJ89" s="276">
        <f t="shared" si="335"/>
        <v>1.0142754668756842</v>
      </c>
      <c r="FK89" s="256">
        <f t="shared" si="336"/>
        <v>0.15278680964435981</v>
      </c>
      <c r="FL89" s="256">
        <f t="shared" si="337"/>
        <v>0.15496791268447932</v>
      </c>
      <c r="FM89" s="483">
        <f t="shared" si="338"/>
        <v>4.4349226263104571</v>
      </c>
      <c r="FN89" s="483">
        <f t="shared" si="339"/>
        <v>6</v>
      </c>
      <c r="FO89" s="483">
        <f t="shared" si="340"/>
        <v>126</v>
      </c>
      <c r="FP89" s="483">
        <f t="shared" si="341"/>
        <v>0</v>
      </c>
      <c r="FQ89" s="483">
        <f t="shared" si="415"/>
        <v>900</v>
      </c>
      <c r="FR89" s="483">
        <f t="shared" si="342"/>
        <v>8.8698452526209143E-2</v>
      </c>
      <c r="FS89" s="483">
        <f t="shared" si="343"/>
        <v>291.41150842069715</v>
      </c>
      <c r="FT89" s="484">
        <f t="shared" si="344"/>
        <v>9</v>
      </c>
      <c r="FU89" s="427">
        <f t="shared" si="345"/>
        <v>27236</v>
      </c>
      <c r="FV89" s="276">
        <f t="shared" si="346"/>
        <v>1.6172150005014594</v>
      </c>
      <c r="FW89" s="256">
        <f t="shared" si="347"/>
        <v>1.5602891275152091</v>
      </c>
      <c r="FX89" s="256">
        <f t="shared" si="348"/>
        <v>2.5233229821369303</v>
      </c>
      <c r="FY89" s="483">
        <f t="shared" si="349"/>
        <v>120.4820646814341</v>
      </c>
      <c r="FZ89" s="483">
        <f t="shared" si="350"/>
        <v>64</v>
      </c>
      <c r="GA89" s="483">
        <f t="shared" si="351"/>
        <v>126</v>
      </c>
      <c r="GB89" s="483">
        <f t="shared" si="352"/>
        <v>0</v>
      </c>
      <c r="GC89" s="483">
        <f t="shared" si="353"/>
        <v>500</v>
      </c>
      <c r="GD89" s="483">
        <f t="shared" si="354"/>
        <v>7.6419549795341801</v>
      </c>
      <c r="GE89" s="483">
        <f t="shared" si="355"/>
        <v>175.17944373926304</v>
      </c>
      <c r="GF89" s="484">
        <f t="shared" si="356"/>
        <v>87</v>
      </c>
      <c r="GG89" s="493">
        <f t="shared" si="357"/>
        <v>5</v>
      </c>
      <c r="GH89" s="493">
        <f t="shared" si="358"/>
        <v>92</v>
      </c>
      <c r="GI89" s="427">
        <f t="shared" si="359"/>
        <v>72320</v>
      </c>
      <c r="GJ89" s="188">
        <f t="shared" si="360"/>
        <v>1</v>
      </c>
      <c r="GK89" s="256">
        <f t="shared" si="416"/>
        <v>3.0499433507396034</v>
      </c>
      <c r="GL89" s="256">
        <f t="shared" si="361"/>
        <v>3.0499433507396034</v>
      </c>
      <c r="GM89" s="256">
        <f t="shared" si="362"/>
        <v>295.66150842069715</v>
      </c>
      <c r="GN89" s="256">
        <f t="shared" si="363"/>
        <v>126</v>
      </c>
      <c r="GO89" s="256">
        <f t="shared" si="364"/>
        <v>0</v>
      </c>
      <c r="GP89" s="256">
        <f t="shared" si="365"/>
        <v>295.66150842069715</v>
      </c>
      <c r="GQ89" s="256">
        <f t="shared" si="366"/>
        <v>0</v>
      </c>
      <c r="GR89" s="427">
        <f t="shared" si="367"/>
        <v>96940</v>
      </c>
      <c r="GS89" s="188">
        <f t="shared" si="368"/>
        <v>1</v>
      </c>
      <c r="GT89" s="256">
        <f t="shared" si="417"/>
        <v>3.2276047816765332</v>
      </c>
      <c r="GU89" s="256">
        <f t="shared" si="369"/>
        <v>3.2276047816765332</v>
      </c>
      <c r="GV89" s="256">
        <f t="shared" si="370"/>
        <v>295.66150842069715</v>
      </c>
      <c r="GW89" s="256">
        <f t="shared" si="371"/>
        <v>126</v>
      </c>
      <c r="GX89" s="256">
        <f t="shared" si="372"/>
        <v>0</v>
      </c>
      <c r="GY89" s="256">
        <f t="shared" si="373"/>
        <v>295.66150842069715</v>
      </c>
      <c r="GZ89" s="256">
        <f t="shared" si="374"/>
        <v>0</v>
      </c>
      <c r="HA89" s="427">
        <f t="shared" si="375"/>
        <v>91604</v>
      </c>
      <c r="HB89" s="188">
        <f t="shared" si="376"/>
        <v>1</v>
      </c>
      <c r="HC89" s="256">
        <f t="shared" si="418"/>
        <v>2.0896578396803767</v>
      </c>
      <c r="HD89" s="256">
        <f t="shared" si="377"/>
        <v>2.0896578396803767</v>
      </c>
      <c r="HE89" s="256">
        <f t="shared" si="378"/>
        <v>295.66150842069715</v>
      </c>
      <c r="HF89" s="256">
        <f t="shared" si="379"/>
        <v>126</v>
      </c>
      <c r="HG89" s="256">
        <f t="shared" si="380"/>
        <v>0</v>
      </c>
      <c r="HH89" s="256">
        <f t="shared" si="381"/>
        <v>295.66150842069715</v>
      </c>
      <c r="HI89" s="256">
        <f t="shared" si="249"/>
        <v>0</v>
      </c>
      <c r="HJ89" s="427">
        <f t="shared" si="382"/>
        <v>141488</v>
      </c>
      <c r="HK89" s="188">
        <f t="shared" si="383"/>
        <v>1</v>
      </c>
      <c r="HL89" s="256">
        <f t="shared" si="419"/>
        <v>2.5248634365559108</v>
      </c>
      <c r="HM89" s="256">
        <f t="shared" si="384"/>
        <v>2.5248634365559108</v>
      </c>
      <c r="HN89" s="256">
        <f t="shared" si="385"/>
        <v>295.66150842069715</v>
      </c>
      <c r="HO89" s="256">
        <f t="shared" si="386"/>
        <v>126</v>
      </c>
      <c r="HP89" s="256">
        <f t="shared" si="387"/>
        <v>0</v>
      </c>
      <c r="HQ89" s="256">
        <f t="shared" si="388"/>
        <v>295.66150842069715</v>
      </c>
      <c r="HR89" s="256">
        <f t="shared" si="250"/>
        <v>0</v>
      </c>
      <c r="HS89" s="466">
        <f t="shared" si="389"/>
        <v>117100</v>
      </c>
    </row>
    <row r="90" spans="1:227" s="72" customFormat="1" hidden="1" outlineLevel="1" x14ac:dyDescent="0.3">
      <c r="B90" s="40" t="s">
        <v>234</v>
      </c>
      <c r="C90" s="40" t="s">
        <v>236</v>
      </c>
      <c r="D90" s="117">
        <v>5000</v>
      </c>
      <c r="E90" s="132">
        <v>13.48217910608369</v>
      </c>
      <c r="F90" s="125">
        <f t="shared" si="251"/>
        <v>592.65412320492885</v>
      </c>
      <c r="G90" s="125">
        <f t="shared" si="252"/>
        <v>0</v>
      </c>
      <c r="H90" s="168">
        <f t="shared" si="188"/>
        <v>315</v>
      </c>
      <c r="I90" s="528">
        <f t="shared" si="426"/>
        <v>315</v>
      </c>
      <c r="J90" s="373">
        <f t="shared" si="390"/>
        <v>0</v>
      </c>
      <c r="K90" s="114">
        <v>1.4999999999999999E-2</v>
      </c>
      <c r="L90" s="168">
        <f t="shared" si="391"/>
        <v>1881.4416609680279</v>
      </c>
      <c r="M90" s="373">
        <f t="shared" si="392"/>
        <v>0</v>
      </c>
      <c r="N90" s="373">
        <f t="shared" si="393"/>
        <v>28.221624914520419</v>
      </c>
      <c r="O90" s="121">
        <v>38.119372006709689</v>
      </c>
      <c r="P90" s="116">
        <v>0</v>
      </c>
      <c r="Q90" s="395">
        <f t="shared" si="253"/>
        <v>1</v>
      </c>
      <c r="S90" s="189">
        <f t="shared" si="254"/>
        <v>1</v>
      </c>
      <c r="T90" s="168">
        <f t="shared" si="255"/>
        <v>0</v>
      </c>
      <c r="U90" s="382">
        <f t="shared" si="256"/>
        <v>592.65412320492885</v>
      </c>
      <c r="V90" s="427">
        <f t="shared" si="394"/>
        <v>18250</v>
      </c>
      <c r="W90" s="132"/>
      <c r="X90" s="255"/>
      <c r="Y90" s="255"/>
      <c r="Z90" s="255"/>
      <c r="AA90" s="111"/>
      <c r="AB90" s="111"/>
      <c r="AC90" s="111"/>
      <c r="AD90" s="111"/>
      <c r="AE90" s="111"/>
      <c r="AF90" s="111"/>
      <c r="AG90" s="111"/>
      <c r="AH90" s="460"/>
      <c r="AI90" s="262">
        <f t="shared" si="257"/>
        <v>1.5605709118074942</v>
      </c>
      <c r="AJ90" s="256">
        <f t="shared" si="395"/>
        <v>1.0188399959138541</v>
      </c>
      <c r="AK90" s="256">
        <f t="shared" si="258"/>
        <v>1.589972061409227</v>
      </c>
      <c r="AL90" s="170">
        <f t="shared" si="259"/>
        <v>316.56002549620786</v>
      </c>
      <c r="AM90" s="170">
        <f t="shared" si="260"/>
        <v>0</v>
      </c>
      <c r="AN90" s="170">
        <f t="shared" si="261"/>
        <v>237.42001912215591</v>
      </c>
      <c r="AO90" s="170">
        <f t="shared" si="396"/>
        <v>122</v>
      </c>
      <c r="AP90" s="170">
        <f t="shared" si="397"/>
        <v>174</v>
      </c>
      <c r="AQ90" s="170">
        <f t="shared" si="262"/>
        <v>0</v>
      </c>
      <c r="AR90" s="256">
        <f t="shared" si="245"/>
        <v>103.67340835000807</v>
      </c>
      <c r="AS90" s="256">
        <f t="shared" si="263"/>
        <v>276.09409770872099</v>
      </c>
      <c r="AT90" s="428">
        <f t="shared" si="264"/>
        <v>208950</v>
      </c>
      <c r="AU90" s="112"/>
      <c r="AV90" s="256"/>
      <c r="AW90" s="256"/>
      <c r="AX90" s="120"/>
      <c r="AY90" s="120"/>
      <c r="AZ90" s="120"/>
      <c r="BA90" s="120"/>
      <c r="BB90" s="256"/>
      <c r="BC90" s="256"/>
      <c r="BD90" s="256"/>
      <c r="BE90" s="257"/>
      <c r="BF90" s="149">
        <f t="shared" si="265"/>
        <v>1</v>
      </c>
      <c r="BG90" s="256">
        <f t="shared" si="266"/>
        <v>0</v>
      </c>
      <c r="BH90" s="256">
        <f t="shared" si="267"/>
        <v>0</v>
      </c>
      <c r="BI90" s="120">
        <f t="shared" si="268"/>
        <v>0</v>
      </c>
      <c r="BJ90" s="120">
        <f t="shared" si="269"/>
        <v>0</v>
      </c>
      <c r="BK90" s="256">
        <v>0</v>
      </c>
      <c r="BL90" s="170">
        <f t="shared" si="270"/>
        <v>0</v>
      </c>
      <c r="BM90" s="170">
        <f t="shared" si="398"/>
        <v>315</v>
      </c>
      <c r="BN90" s="170">
        <f t="shared" si="271"/>
        <v>0</v>
      </c>
      <c r="BO90" s="170">
        <f t="shared" si="246"/>
        <v>0</v>
      </c>
      <c r="BP90" s="170">
        <f t="shared" si="272"/>
        <v>592.65412320492885</v>
      </c>
      <c r="BQ90" s="390">
        <f t="shared" si="273"/>
        <v>0</v>
      </c>
      <c r="BR90" s="428">
        <f t="shared" si="399"/>
        <v>18250</v>
      </c>
      <c r="BS90" s="147">
        <f t="shared" si="274"/>
        <v>3.5714285714285716</v>
      </c>
      <c r="BT90" s="256">
        <f t="shared" si="275"/>
        <v>1.655980201367333</v>
      </c>
      <c r="BU90" s="256">
        <f t="shared" si="276"/>
        <v>5.9142150048833324</v>
      </c>
      <c r="BV90" s="170">
        <f t="shared" si="277"/>
        <v>592.65412320492885</v>
      </c>
      <c r="BW90" s="170">
        <f t="shared" si="278"/>
        <v>0</v>
      </c>
      <c r="BX90" s="170">
        <f t="shared" si="279"/>
        <v>474.12329856394308</v>
      </c>
      <c r="BY90" s="170">
        <f t="shared" si="400"/>
        <v>1505.1533287744226</v>
      </c>
      <c r="BZ90" s="256">
        <f t="shared" si="280"/>
        <v>165.94315449738008</v>
      </c>
      <c r="CA90" s="256">
        <v>0</v>
      </c>
      <c r="CB90" s="466">
        <f t="shared" si="281"/>
        <v>257678.78647052427</v>
      </c>
      <c r="CC90" s="149">
        <f t="shared" si="282"/>
        <v>1</v>
      </c>
      <c r="CD90" s="256">
        <f t="shared" si="283"/>
        <v>0</v>
      </c>
      <c r="CE90" s="256">
        <f t="shared" si="401"/>
        <v>0</v>
      </c>
      <c r="CF90" s="120">
        <f t="shared" si="284"/>
        <v>0</v>
      </c>
      <c r="CG90" s="120">
        <f t="shared" si="285"/>
        <v>0</v>
      </c>
      <c r="CH90" s="256">
        <v>0</v>
      </c>
      <c r="CI90" s="170">
        <f t="shared" si="402"/>
        <v>0</v>
      </c>
      <c r="CJ90" s="170">
        <f t="shared" si="403"/>
        <v>315</v>
      </c>
      <c r="CK90" s="170">
        <f t="shared" si="286"/>
        <v>0</v>
      </c>
      <c r="CL90" s="256">
        <f t="shared" si="247"/>
        <v>0</v>
      </c>
      <c r="CM90" s="256">
        <f t="shared" si="248"/>
        <v>592.65412320492885</v>
      </c>
      <c r="CN90" s="390">
        <f t="shared" si="404"/>
        <v>0</v>
      </c>
      <c r="CO90" s="428">
        <f t="shared" si="405"/>
        <v>18250</v>
      </c>
      <c r="CP90" s="147">
        <f t="shared" si="287"/>
        <v>3.053435114503817</v>
      </c>
      <c r="CQ90" s="256">
        <f t="shared" si="288"/>
        <v>1.7129189295724825</v>
      </c>
      <c r="CR90" s="256">
        <f t="shared" si="289"/>
        <v>5.2302868078549087</v>
      </c>
      <c r="CS90" s="120">
        <f t="shared" si="290"/>
        <v>592.65412320492885</v>
      </c>
      <c r="CT90" s="120">
        <f t="shared" si="291"/>
        <v>0</v>
      </c>
      <c r="CU90" s="256">
        <f t="shared" si="292"/>
        <v>444.49059240369661</v>
      </c>
      <c r="CV90" s="170">
        <f t="shared" si="406"/>
        <v>1411.0812457260208</v>
      </c>
      <c r="CW90" s="256">
        <f t="shared" si="293"/>
        <v>194.09422534961419</v>
      </c>
      <c r="CX90" s="256">
        <v>0</v>
      </c>
      <c r="CY90" s="466">
        <f t="shared" si="294"/>
        <v>232678.78647052427</v>
      </c>
      <c r="CZ90" s="147">
        <f t="shared" si="295"/>
        <v>3.5714285714285716</v>
      </c>
      <c r="DA90" s="256">
        <f t="shared" si="296"/>
        <v>1.780345165257359</v>
      </c>
      <c r="DB90" s="256">
        <f t="shared" si="297"/>
        <v>6.3583755902048535</v>
      </c>
      <c r="DC90" s="120">
        <f t="shared" si="298"/>
        <v>592.65412320492885</v>
      </c>
      <c r="DD90" s="120">
        <f t="shared" si="299"/>
        <v>0</v>
      </c>
      <c r="DE90" s="256">
        <f t="shared" si="300"/>
        <v>474.12329856394308</v>
      </c>
      <c r="DF90" s="170">
        <f t="shared" si="407"/>
        <v>1505.1533287744226</v>
      </c>
      <c r="DG90" s="256">
        <f t="shared" si="301"/>
        <v>165.94315449738008</v>
      </c>
      <c r="DH90" s="256">
        <v>0</v>
      </c>
      <c r="DI90" s="466">
        <f t="shared" si="408"/>
        <v>239678.78647052427</v>
      </c>
      <c r="DJ90" s="147">
        <f t="shared" si="302"/>
        <v>3.053435114503817</v>
      </c>
      <c r="DK90" s="256">
        <f t="shared" si="409"/>
        <v>1.7505359372025333</v>
      </c>
      <c r="DL90" s="256">
        <f t="shared" si="303"/>
        <v>5.3451478998550641</v>
      </c>
      <c r="DM90" s="120">
        <f t="shared" si="304"/>
        <v>592.65412320492885</v>
      </c>
      <c r="DN90" s="120">
        <f t="shared" si="305"/>
        <v>0</v>
      </c>
      <c r="DO90" s="256">
        <f t="shared" si="306"/>
        <v>444.49059240369661</v>
      </c>
      <c r="DP90" s="170">
        <f t="shared" si="410"/>
        <v>1411.0812457260208</v>
      </c>
      <c r="DQ90" s="256">
        <f t="shared" si="307"/>
        <v>194.09422534961419</v>
      </c>
      <c r="DR90" s="256">
        <v>0</v>
      </c>
      <c r="DS90" s="427">
        <f t="shared" si="308"/>
        <v>227678.78647052427</v>
      </c>
      <c r="DT90" s="176">
        <f t="shared" si="309"/>
        <v>6.3291139240506329</v>
      </c>
      <c r="DU90" s="256">
        <f t="shared" si="310"/>
        <v>1.166922576136608</v>
      </c>
      <c r="DV90" s="256">
        <f t="shared" si="311"/>
        <v>7.3855859249152402</v>
      </c>
      <c r="DW90" s="120">
        <f t="shared" si="312"/>
        <v>592.65412320492885</v>
      </c>
      <c r="DX90" s="120">
        <f t="shared" si="313"/>
        <v>0</v>
      </c>
      <c r="DY90" s="256">
        <f t="shared" si="314"/>
        <v>533.38871088443602</v>
      </c>
      <c r="DZ90" s="256">
        <f t="shared" si="411"/>
        <v>305</v>
      </c>
      <c r="EA90" s="256">
        <f t="shared" si="412"/>
        <v>435</v>
      </c>
      <c r="EB90" s="170">
        <f t="shared" si="413"/>
        <v>1693.2974948712254</v>
      </c>
      <c r="EC90" s="256">
        <f t="shared" si="315"/>
        <v>93.639351466378756</v>
      </c>
      <c r="ED90" s="256">
        <v>0</v>
      </c>
      <c r="EE90" s="427">
        <f t="shared" si="420"/>
        <v>427633.14545740007</v>
      </c>
      <c r="EF90" s="275">
        <f t="shared" si="316"/>
        <v>1.2307692307692308</v>
      </c>
      <c r="EG90" s="256">
        <f t="shared" si="317"/>
        <v>2.1781814245642166</v>
      </c>
      <c r="EH90" s="256">
        <f t="shared" si="318"/>
        <v>2.6808386763867285</v>
      </c>
      <c r="EI90" s="473">
        <f t="shared" si="319"/>
        <v>148.16353080123221</v>
      </c>
      <c r="EJ90" s="473">
        <f t="shared" si="320"/>
        <v>78.75</v>
      </c>
      <c r="EK90" s="473">
        <f t="shared" si="321"/>
        <v>315</v>
      </c>
      <c r="EL90" s="473">
        <f t="shared" si="322"/>
        <v>0</v>
      </c>
      <c r="EM90" s="473">
        <f t="shared" si="323"/>
        <v>37.040882700308053</v>
      </c>
      <c r="EN90" s="473">
        <f t="shared" si="324"/>
        <v>444.49059240369661</v>
      </c>
      <c r="EO90" s="427">
        <f t="shared" si="325"/>
        <v>51016.25</v>
      </c>
      <c r="EP90" s="261">
        <f t="shared" si="326"/>
        <v>1.2307692307692308</v>
      </c>
      <c r="EQ90" s="256">
        <f t="shared" si="327"/>
        <v>0.97540178275992284</v>
      </c>
      <c r="ER90" s="256">
        <f t="shared" si="328"/>
        <v>1.2004945018583666</v>
      </c>
      <c r="ES90" s="473">
        <f t="shared" si="329"/>
        <v>592.65412320492885</v>
      </c>
      <c r="ET90" s="473">
        <f t="shared" si="330"/>
        <v>78.75</v>
      </c>
      <c r="EU90" s="473">
        <f t="shared" si="331"/>
        <v>315</v>
      </c>
      <c r="EV90" s="473">
        <f t="shared" si="332"/>
        <v>0</v>
      </c>
      <c r="EW90" s="473">
        <f t="shared" si="333"/>
        <v>37.040882700308053</v>
      </c>
      <c r="EX90" s="473">
        <f t="shared" si="334"/>
        <v>444.49059240369661</v>
      </c>
      <c r="EY90" s="572">
        <f t="shared" si="414"/>
        <v>113925</v>
      </c>
      <c r="EZ90" s="589"/>
      <c r="FA90" s="589"/>
      <c r="FB90" s="589"/>
      <c r="FC90" s="589"/>
      <c r="FD90" s="589"/>
      <c r="FE90" s="589"/>
      <c r="FF90" s="589"/>
      <c r="FG90" s="589"/>
      <c r="FH90" s="589"/>
      <c r="FI90" s="577"/>
      <c r="FJ90" s="276">
        <f t="shared" si="335"/>
        <v>1.0150625673036513</v>
      </c>
      <c r="FK90" s="256">
        <f t="shared" si="336"/>
        <v>0.19640937076247675</v>
      </c>
      <c r="FL90" s="256">
        <f t="shared" si="337"/>
        <v>0.19936780012865435</v>
      </c>
      <c r="FM90" s="483">
        <f t="shared" si="338"/>
        <v>8.8898118480739328</v>
      </c>
      <c r="FN90" s="483">
        <f t="shared" si="339"/>
        <v>13</v>
      </c>
      <c r="FO90" s="483">
        <f t="shared" si="340"/>
        <v>315</v>
      </c>
      <c r="FP90" s="483">
        <f t="shared" si="341"/>
        <v>0</v>
      </c>
      <c r="FQ90" s="483">
        <f t="shared" si="415"/>
        <v>1900</v>
      </c>
      <c r="FR90" s="483">
        <f t="shared" si="342"/>
        <v>0.17779623696147864</v>
      </c>
      <c r="FS90" s="483">
        <f t="shared" si="343"/>
        <v>583.68190098270668</v>
      </c>
      <c r="FT90" s="484">
        <f t="shared" si="344"/>
        <v>19</v>
      </c>
      <c r="FU90" s="427">
        <f t="shared" si="345"/>
        <v>44776</v>
      </c>
      <c r="FV90" s="276">
        <f t="shared" si="346"/>
        <v>1.6153287217853056</v>
      </c>
      <c r="FW90" s="256">
        <f t="shared" si="347"/>
        <v>1.690252792601993</v>
      </c>
      <c r="FX90" s="256">
        <f t="shared" si="348"/>
        <v>2.7303138829678208</v>
      </c>
      <c r="FY90" s="483">
        <f t="shared" si="349"/>
        <v>241.5065552060085</v>
      </c>
      <c r="FZ90" s="483">
        <f t="shared" si="350"/>
        <v>128</v>
      </c>
      <c r="GA90" s="483">
        <f t="shared" si="351"/>
        <v>315</v>
      </c>
      <c r="GB90" s="483">
        <f t="shared" si="352"/>
        <v>0</v>
      </c>
      <c r="GC90" s="483">
        <f t="shared" si="353"/>
        <v>900</v>
      </c>
      <c r="GD90" s="483">
        <f t="shared" si="354"/>
        <v>15.746250709330688</v>
      </c>
      <c r="GE90" s="483">
        <f t="shared" si="355"/>
        <v>351.14756799892035</v>
      </c>
      <c r="GF90" s="484">
        <f t="shared" si="356"/>
        <v>174</v>
      </c>
      <c r="GG90" s="493">
        <f t="shared" si="357"/>
        <v>9</v>
      </c>
      <c r="GH90" s="493">
        <f t="shared" si="358"/>
        <v>183</v>
      </c>
      <c r="GI90" s="427">
        <f t="shared" si="359"/>
        <v>133566</v>
      </c>
      <c r="GJ90" s="188">
        <f t="shared" si="360"/>
        <v>1</v>
      </c>
      <c r="GK90" s="256">
        <f t="shared" si="416"/>
        <v>2.6067918328785082</v>
      </c>
      <c r="GL90" s="256">
        <f t="shared" si="361"/>
        <v>2.6067918328785082</v>
      </c>
      <c r="GM90" s="256">
        <f t="shared" si="362"/>
        <v>592.65412320492885</v>
      </c>
      <c r="GN90" s="256">
        <f t="shared" si="363"/>
        <v>315</v>
      </c>
      <c r="GO90" s="256">
        <f t="shared" si="364"/>
        <v>0</v>
      </c>
      <c r="GP90" s="256">
        <f t="shared" si="365"/>
        <v>592.65412320492885</v>
      </c>
      <c r="GQ90" s="256">
        <f t="shared" si="366"/>
        <v>0</v>
      </c>
      <c r="GR90" s="427">
        <f t="shared" si="367"/>
        <v>227350</v>
      </c>
      <c r="GS90" s="188">
        <f t="shared" si="368"/>
        <v>1</v>
      </c>
      <c r="GT90" s="256">
        <f t="shared" si="417"/>
        <v>3.9759434000062313</v>
      </c>
      <c r="GU90" s="256">
        <f t="shared" si="369"/>
        <v>3.9759434000062313</v>
      </c>
      <c r="GV90" s="256">
        <f t="shared" si="370"/>
        <v>592.65412320492885</v>
      </c>
      <c r="GW90" s="256">
        <f t="shared" si="371"/>
        <v>315</v>
      </c>
      <c r="GX90" s="256">
        <f t="shared" si="372"/>
        <v>0</v>
      </c>
      <c r="GY90" s="256">
        <f t="shared" si="373"/>
        <v>592.65412320492885</v>
      </c>
      <c r="GZ90" s="256">
        <f t="shared" si="374"/>
        <v>0</v>
      </c>
      <c r="HA90" s="427">
        <f t="shared" si="375"/>
        <v>149060</v>
      </c>
      <c r="HB90" s="188">
        <f t="shared" si="376"/>
        <v>1</v>
      </c>
      <c r="HC90" s="256">
        <f t="shared" si="418"/>
        <v>2.9125915235154749</v>
      </c>
      <c r="HD90" s="256">
        <f t="shared" si="377"/>
        <v>2.9125915235154749</v>
      </c>
      <c r="HE90" s="256">
        <f t="shared" si="378"/>
        <v>592.65412320492885</v>
      </c>
      <c r="HF90" s="256">
        <f t="shared" si="379"/>
        <v>315</v>
      </c>
      <c r="HG90" s="256">
        <f t="shared" si="380"/>
        <v>0</v>
      </c>
      <c r="HH90" s="256">
        <f t="shared" si="381"/>
        <v>592.65412320492885</v>
      </c>
      <c r="HI90" s="256">
        <f t="shared" si="249"/>
        <v>0</v>
      </c>
      <c r="HJ90" s="427">
        <f t="shared" si="382"/>
        <v>203480</v>
      </c>
      <c r="HK90" s="188">
        <f t="shared" si="383"/>
        <v>1</v>
      </c>
      <c r="HL90" s="256">
        <f t="shared" si="419"/>
        <v>2.1337682203597796</v>
      </c>
      <c r="HM90" s="256">
        <f t="shared" si="384"/>
        <v>2.1337682203597796</v>
      </c>
      <c r="HN90" s="256">
        <f t="shared" si="385"/>
        <v>592.65412320492885</v>
      </c>
      <c r="HO90" s="256">
        <f t="shared" si="386"/>
        <v>315</v>
      </c>
      <c r="HP90" s="256">
        <f t="shared" si="387"/>
        <v>0</v>
      </c>
      <c r="HQ90" s="256">
        <f t="shared" si="388"/>
        <v>592.65412320492885</v>
      </c>
      <c r="HR90" s="256">
        <f t="shared" si="250"/>
        <v>0</v>
      </c>
      <c r="HS90" s="466">
        <f t="shared" si="389"/>
        <v>277750</v>
      </c>
    </row>
    <row r="91" spans="1:227" s="72" customFormat="1" hidden="1" outlineLevel="1" x14ac:dyDescent="0.3">
      <c r="B91" s="40" t="s">
        <v>234</v>
      </c>
      <c r="C91" s="40" t="s">
        <v>236</v>
      </c>
      <c r="D91" s="117">
        <v>10000</v>
      </c>
      <c r="E91" s="132">
        <v>11.140135318064287</v>
      </c>
      <c r="F91" s="125">
        <f t="shared" si="251"/>
        <v>979.40356337981859</v>
      </c>
      <c r="G91" s="125">
        <f t="shared" si="252"/>
        <v>0</v>
      </c>
      <c r="H91" s="168">
        <f t="shared" ref="H91:H153" si="427">I91</f>
        <v>630</v>
      </c>
      <c r="I91" s="528">
        <f t="shared" si="426"/>
        <v>630</v>
      </c>
      <c r="J91" s="373">
        <f t="shared" si="390"/>
        <v>0</v>
      </c>
      <c r="K91" s="114">
        <v>1.4999999999999999E-2</v>
      </c>
      <c r="L91" s="168">
        <f t="shared" si="391"/>
        <v>1554.6088307616169</v>
      </c>
      <c r="M91" s="373">
        <f t="shared" si="392"/>
        <v>0</v>
      </c>
      <c r="N91" s="373">
        <f t="shared" si="393"/>
        <v>23.31913246142425</v>
      </c>
      <c r="O91" s="121">
        <v>39.602066183437863</v>
      </c>
      <c r="P91" s="116">
        <v>0</v>
      </c>
      <c r="Q91" s="395">
        <f t="shared" si="253"/>
        <v>1</v>
      </c>
      <c r="S91" s="189">
        <f t="shared" si="254"/>
        <v>1</v>
      </c>
      <c r="T91" s="168">
        <f t="shared" si="255"/>
        <v>0</v>
      </c>
      <c r="U91" s="382">
        <f t="shared" si="256"/>
        <v>979.40356337981859</v>
      </c>
      <c r="V91" s="427">
        <f t="shared" si="394"/>
        <v>34000</v>
      </c>
      <c r="W91" s="132"/>
      <c r="X91" s="255"/>
      <c r="Y91" s="255"/>
      <c r="Z91" s="255"/>
      <c r="AA91" s="111"/>
      <c r="AB91" s="111"/>
      <c r="AC91" s="111"/>
      <c r="AD91" s="111"/>
      <c r="AE91" s="111"/>
      <c r="AF91" s="111"/>
      <c r="AG91" s="111"/>
      <c r="AH91" s="460"/>
      <c r="AI91" s="262">
        <f t="shared" si="257"/>
        <v>1.2446298096522312</v>
      </c>
      <c r="AJ91" s="256">
        <f t="shared" si="395"/>
        <v>0.88262290406842459</v>
      </c>
      <c r="AK91" s="256">
        <f t="shared" si="258"/>
        <v>1.0985387770853829</v>
      </c>
      <c r="AL91" s="170">
        <f t="shared" si="259"/>
        <v>286.24543550531365</v>
      </c>
      <c r="AM91" s="170">
        <f t="shared" si="260"/>
        <v>0</v>
      </c>
      <c r="AN91" s="170">
        <f t="shared" si="261"/>
        <v>214.68407662898522</v>
      </c>
      <c r="AO91" s="170">
        <f t="shared" si="396"/>
        <v>111</v>
      </c>
      <c r="AP91" s="170">
        <f t="shared" si="397"/>
        <v>158</v>
      </c>
      <c r="AQ91" s="170">
        <f t="shared" si="262"/>
        <v>0</v>
      </c>
      <c r="AR91" s="256">
        <f t="shared" si="245"/>
        <v>93.745380127990217</v>
      </c>
      <c r="AS91" s="256">
        <f t="shared" si="263"/>
        <v>693.158127874505</v>
      </c>
      <c r="AT91" s="428">
        <f t="shared" si="264"/>
        <v>218100</v>
      </c>
      <c r="AU91" s="112"/>
      <c r="AV91" s="256"/>
      <c r="AW91" s="256"/>
      <c r="AX91" s="120"/>
      <c r="AY91" s="120"/>
      <c r="AZ91" s="120"/>
      <c r="BA91" s="120"/>
      <c r="BB91" s="256"/>
      <c r="BC91" s="256"/>
      <c r="BD91" s="256"/>
      <c r="BE91" s="257"/>
      <c r="BF91" s="149">
        <f t="shared" si="265"/>
        <v>1</v>
      </c>
      <c r="BG91" s="256">
        <f t="shared" si="266"/>
        <v>0</v>
      </c>
      <c r="BH91" s="256">
        <f t="shared" si="267"/>
        <v>0</v>
      </c>
      <c r="BI91" s="120">
        <f t="shared" si="268"/>
        <v>0</v>
      </c>
      <c r="BJ91" s="120">
        <f t="shared" si="269"/>
        <v>0</v>
      </c>
      <c r="BK91" s="256">
        <v>0</v>
      </c>
      <c r="BL91" s="170">
        <f t="shared" si="270"/>
        <v>0</v>
      </c>
      <c r="BM91" s="170">
        <f t="shared" si="398"/>
        <v>630</v>
      </c>
      <c r="BN91" s="170">
        <f t="shared" si="271"/>
        <v>0</v>
      </c>
      <c r="BO91" s="170">
        <f t="shared" si="246"/>
        <v>0</v>
      </c>
      <c r="BP91" s="170">
        <f t="shared" si="272"/>
        <v>979.40356337981859</v>
      </c>
      <c r="BQ91" s="390">
        <f t="shared" si="273"/>
        <v>0</v>
      </c>
      <c r="BR91" s="428">
        <f t="shared" si="399"/>
        <v>34000</v>
      </c>
      <c r="BS91" s="147">
        <f t="shared" si="274"/>
        <v>3.5714285714285712</v>
      </c>
      <c r="BT91" s="256">
        <f t="shared" si="275"/>
        <v>1.7700195528070204</v>
      </c>
      <c r="BU91" s="256">
        <f t="shared" si="276"/>
        <v>6.3214984028822157</v>
      </c>
      <c r="BV91" s="170">
        <f t="shared" si="277"/>
        <v>979.40356337981859</v>
      </c>
      <c r="BW91" s="170">
        <f t="shared" si="278"/>
        <v>0</v>
      </c>
      <c r="BX91" s="170">
        <f t="shared" si="279"/>
        <v>783.52285070385494</v>
      </c>
      <c r="BY91" s="170">
        <f t="shared" si="400"/>
        <v>1243.6870646092934</v>
      </c>
      <c r="BZ91" s="256">
        <f t="shared" si="280"/>
        <v>274.23299774634921</v>
      </c>
      <c r="CA91" s="256">
        <v>0</v>
      </c>
      <c r="CB91" s="466">
        <f t="shared" si="281"/>
        <v>398397.04850444203</v>
      </c>
      <c r="CC91" s="149">
        <f t="shared" si="282"/>
        <v>1</v>
      </c>
      <c r="CD91" s="256">
        <f t="shared" si="283"/>
        <v>0</v>
      </c>
      <c r="CE91" s="256">
        <f t="shared" si="401"/>
        <v>0</v>
      </c>
      <c r="CF91" s="120">
        <f t="shared" si="284"/>
        <v>0</v>
      </c>
      <c r="CG91" s="120">
        <f t="shared" si="285"/>
        <v>0</v>
      </c>
      <c r="CH91" s="256">
        <v>0</v>
      </c>
      <c r="CI91" s="170">
        <f t="shared" si="402"/>
        <v>0</v>
      </c>
      <c r="CJ91" s="170">
        <f t="shared" si="403"/>
        <v>630</v>
      </c>
      <c r="CK91" s="170">
        <f t="shared" si="286"/>
        <v>0</v>
      </c>
      <c r="CL91" s="256">
        <f t="shared" si="247"/>
        <v>0</v>
      </c>
      <c r="CM91" s="256">
        <f t="shared" si="248"/>
        <v>979.40356337981859</v>
      </c>
      <c r="CN91" s="390">
        <f t="shared" si="404"/>
        <v>0</v>
      </c>
      <c r="CO91" s="428">
        <f t="shared" si="405"/>
        <v>34000</v>
      </c>
      <c r="CP91" s="147">
        <f t="shared" si="287"/>
        <v>3.0534351145038165</v>
      </c>
      <c r="CQ91" s="256">
        <f t="shared" si="288"/>
        <v>1.7639370718408143</v>
      </c>
      <c r="CR91" s="256">
        <f t="shared" si="289"/>
        <v>5.3860673949337841</v>
      </c>
      <c r="CS91" s="120">
        <f t="shared" si="290"/>
        <v>979.40356337981859</v>
      </c>
      <c r="CT91" s="120">
        <f t="shared" si="291"/>
        <v>0</v>
      </c>
      <c r="CU91" s="256">
        <f t="shared" si="292"/>
        <v>734.55267253486397</v>
      </c>
      <c r="CV91" s="170">
        <f t="shared" si="406"/>
        <v>1165.9566230712126</v>
      </c>
      <c r="CW91" s="256">
        <f t="shared" si="293"/>
        <v>320.7546670068906</v>
      </c>
      <c r="CX91" s="256">
        <v>0</v>
      </c>
      <c r="CY91" s="466">
        <f t="shared" si="294"/>
        <v>373397.04850444203</v>
      </c>
      <c r="CZ91" s="147">
        <f t="shared" si="295"/>
        <v>3.5714285714285712</v>
      </c>
      <c r="DA91" s="256">
        <f t="shared" si="296"/>
        <v>1.8537750710892669</v>
      </c>
      <c r="DB91" s="256">
        <f t="shared" si="297"/>
        <v>6.6206252538902381</v>
      </c>
      <c r="DC91" s="120">
        <f t="shared" si="298"/>
        <v>979.40356337981859</v>
      </c>
      <c r="DD91" s="120">
        <f t="shared" si="299"/>
        <v>0</v>
      </c>
      <c r="DE91" s="256">
        <f t="shared" si="300"/>
        <v>783.52285070385494</v>
      </c>
      <c r="DF91" s="170">
        <f t="shared" si="407"/>
        <v>1243.6870646092934</v>
      </c>
      <c r="DG91" s="256">
        <f t="shared" si="301"/>
        <v>274.23299774634921</v>
      </c>
      <c r="DH91" s="256">
        <v>0</v>
      </c>
      <c r="DI91" s="466">
        <f t="shared" si="408"/>
        <v>380397.04850444203</v>
      </c>
      <c r="DJ91" s="147">
        <f t="shared" si="302"/>
        <v>3.0534351145038165</v>
      </c>
      <c r="DK91" s="256">
        <f t="shared" si="409"/>
        <v>1.7878777776499644</v>
      </c>
      <c r="DL91" s="256">
        <f t="shared" si="303"/>
        <v>5.4591687867174477</v>
      </c>
      <c r="DM91" s="120">
        <f t="shared" si="304"/>
        <v>979.40356337981859</v>
      </c>
      <c r="DN91" s="120">
        <f t="shared" si="305"/>
        <v>0</v>
      </c>
      <c r="DO91" s="256">
        <f t="shared" si="306"/>
        <v>734.55267253486397</v>
      </c>
      <c r="DP91" s="170">
        <f t="shared" si="410"/>
        <v>1165.9566230712126</v>
      </c>
      <c r="DQ91" s="256">
        <f t="shared" si="307"/>
        <v>320.7546670068906</v>
      </c>
      <c r="DR91" s="256">
        <v>0</v>
      </c>
      <c r="DS91" s="427">
        <f t="shared" si="308"/>
        <v>368397.04850444203</v>
      </c>
      <c r="DT91" s="176">
        <f t="shared" si="309"/>
        <v>6.3291139240506329</v>
      </c>
      <c r="DU91" s="256">
        <f t="shared" si="310"/>
        <v>1.2475151849653345</v>
      </c>
      <c r="DV91" s="256">
        <f t="shared" si="311"/>
        <v>7.8956657276286997</v>
      </c>
      <c r="DW91" s="120">
        <f t="shared" si="312"/>
        <v>979.40356337981859</v>
      </c>
      <c r="DX91" s="120">
        <f t="shared" si="313"/>
        <v>0</v>
      </c>
      <c r="DY91" s="256">
        <f t="shared" si="314"/>
        <v>881.46320704183677</v>
      </c>
      <c r="DZ91" s="256">
        <f t="shared" si="411"/>
        <v>504</v>
      </c>
      <c r="EA91" s="256">
        <f t="shared" si="412"/>
        <v>720</v>
      </c>
      <c r="EB91" s="170">
        <f t="shared" si="413"/>
        <v>1399.1479476854552</v>
      </c>
      <c r="EC91" s="256">
        <f t="shared" si="315"/>
        <v>154.74576301401135</v>
      </c>
      <c r="ED91" s="256">
        <v>0</v>
      </c>
      <c r="EE91" s="427">
        <f t="shared" si="420"/>
        <v>661040.29057467752</v>
      </c>
      <c r="EF91" s="275">
        <f t="shared" si="316"/>
        <v>1.2307692307692306</v>
      </c>
      <c r="EG91" s="256">
        <f t="shared" si="317"/>
        <v>2.1535450248757328</v>
      </c>
      <c r="EH91" s="256">
        <f t="shared" si="318"/>
        <v>2.6505169536932094</v>
      </c>
      <c r="EI91" s="473">
        <f t="shared" si="319"/>
        <v>244.85089084495465</v>
      </c>
      <c r="EJ91" s="473">
        <f t="shared" si="320"/>
        <v>157.5</v>
      </c>
      <c r="EK91" s="473">
        <f t="shared" si="321"/>
        <v>630</v>
      </c>
      <c r="EL91" s="473">
        <f t="shared" si="322"/>
        <v>0</v>
      </c>
      <c r="EM91" s="473">
        <f t="shared" si="323"/>
        <v>61.212722711238662</v>
      </c>
      <c r="EN91" s="473">
        <f t="shared" si="324"/>
        <v>734.55267253486397</v>
      </c>
      <c r="EO91" s="427">
        <f t="shared" si="325"/>
        <v>85272.5</v>
      </c>
      <c r="EP91" s="261">
        <f t="shared" si="326"/>
        <v>1.2307692307692306</v>
      </c>
      <c r="EQ91" s="256">
        <f t="shared" si="327"/>
        <v>0.80596079935798071</v>
      </c>
      <c r="ER91" s="256">
        <f t="shared" si="328"/>
        <v>0.99195175305597616</v>
      </c>
      <c r="ES91" s="473">
        <f t="shared" si="329"/>
        <v>979.40356337981859</v>
      </c>
      <c r="ET91" s="473">
        <f t="shared" si="330"/>
        <v>157.5</v>
      </c>
      <c r="EU91" s="473">
        <f t="shared" si="331"/>
        <v>630</v>
      </c>
      <c r="EV91" s="473">
        <f t="shared" si="332"/>
        <v>0</v>
      </c>
      <c r="EW91" s="473">
        <f t="shared" si="333"/>
        <v>61.212722711238662</v>
      </c>
      <c r="EX91" s="473">
        <f t="shared" si="334"/>
        <v>734.55267253486397</v>
      </c>
      <c r="EY91" s="572">
        <f t="shared" si="414"/>
        <v>227850</v>
      </c>
      <c r="EZ91" s="589"/>
      <c r="FA91" s="589"/>
      <c r="FB91" s="589"/>
      <c r="FC91" s="589"/>
      <c r="FD91" s="589"/>
      <c r="FE91" s="589"/>
      <c r="FF91" s="589"/>
      <c r="FG91" s="589"/>
      <c r="FH91" s="589"/>
      <c r="FI91" s="577"/>
      <c r="FJ91" s="276">
        <f t="shared" si="335"/>
        <v>1.0148644542127487</v>
      </c>
      <c r="FK91" s="256">
        <f t="shared" si="336"/>
        <v>0.2032051990236422</v>
      </c>
      <c r="FL91" s="256">
        <f t="shared" si="337"/>
        <v>0.20622573340032163</v>
      </c>
      <c r="FM91" s="483">
        <f t="shared" si="338"/>
        <v>14.691053450697279</v>
      </c>
      <c r="FN91" s="483">
        <f t="shared" si="339"/>
        <v>22</v>
      </c>
      <c r="FO91" s="483">
        <f t="shared" si="340"/>
        <v>630</v>
      </c>
      <c r="FP91" s="483">
        <f t="shared" si="341"/>
        <v>0</v>
      </c>
      <c r="FQ91" s="483">
        <f t="shared" si="415"/>
        <v>3100</v>
      </c>
      <c r="FR91" s="483">
        <f t="shared" si="342"/>
        <v>0.29382106901394556</v>
      </c>
      <c r="FS91" s="483">
        <f t="shared" si="343"/>
        <v>964.76467449092968</v>
      </c>
      <c r="FT91" s="484">
        <f t="shared" si="344"/>
        <v>31</v>
      </c>
      <c r="FU91" s="427">
        <f t="shared" si="345"/>
        <v>70594</v>
      </c>
      <c r="FV91" s="276">
        <f t="shared" si="346"/>
        <v>1.6166029484626763</v>
      </c>
      <c r="FW91" s="256">
        <f t="shared" si="347"/>
        <v>1.7076075042068966</v>
      </c>
      <c r="FX91" s="256">
        <f t="shared" si="348"/>
        <v>2.7605233261178608</v>
      </c>
      <c r="FY91" s="483">
        <f t="shared" si="349"/>
        <v>399.10695207727611</v>
      </c>
      <c r="FZ91" s="483">
        <f t="shared" si="350"/>
        <v>213</v>
      </c>
      <c r="GA91" s="483">
        <f t="shared" si="351"/>
        <v>630</v>
      </c>
      <c r="GB91" s="483">
        <f t="shared" si="352"/>
        <v>0</v>
      </c>
      <c r="GC91" s="483">
        <f t="shared" si="353"/>
        <v>1600</v>
      </c>
      <c r="GD91" s="483">
        <f t="shared" si="354"/>
        <v>25.543904026958515</v>
      </c>
      <c r="GE91" s="483">
        <f t="shared" si="355"/>
        <v>580.29661130254249</v>
      </c>
      <c r="GF91" s="484">
        <f t="shared" si="356"/>
        <v>288</v>
      </c>
      <c r="GG91" s="493">
        <f t="shared" si="357"/>
        <v>16</v>
      </c>
      <c r="GH91" s="493">
        <f t="shared" si="358"/>
        <v>304</v>
      </c>
      <c r="GI91" s="427">
        <f t="shared" si="359"/>
        <v>218764</v>
      </c>
      <c r="GJ91" s="188">
        <f t="shared" si="360"/>
        <v>1</v>
      </c>
      <c r="GK91" s="256">
        <f t="shared" si="416"/>
        <v>2.2023916424102059</v>
      </c>
      <c r="GL91" s="256">
        <f t="shared" si="361"/>
        <v>2.2023916424102059</v>
      </c>
      <c r="GM91" s="256">
        <f t="shared" si="362"/>
        <v>979.40356337981859</v>
      </c>
      <c r="GN91" s="256">
        <f t="shared" si="363"/>
        <v>630</v>
      </c>
      <c r="GO91" s="256">
        <f t="shared" si="364"/>
        <v>0</v>
      </c>
      <c r="GP91" s="256">
        <f t="shared" si="365"/>
        <v>979.40356337981859</v>
      </c>
      <c r="GQ91" s="256">
        <f t="shared" si="366"/>
        <v>0</v>
      </c>
      <c r="GR91" s="427">
        <f t="shared" si="367"/>
        <v>444700</v>
      </c>
      <c r="GS91" s="188">
        <f t="shared" si="368"/>
        <v>1</v>
      </c>
      <c r="GT91" s="256">
        <f t="shared" si="417"/>
        <v>4.0005047111339707</v>
      </c>
      <c r="GU91" s="256">
        <f t="shared" si="369"/>
        <v>4.0005047111339707</v>
      </c>
      <c r="GV91" s="256">
        <f t="shared" si="370"/>
        <v>979.40356337981859</v>
      </c>
      <c r="GW91" s="256">
        <f t="shared" si="371"/>
        <v>630</v>
      </c>
      <c r="GX91" s="256">
        <f t="shared" si="372"/>
        <v>0</v>
      </c>
      <c r="GY91" s="256">
        <f t="shared" si="373"/>
        <v>979.40356337981859</v>
      </c>
      <c r="GZ91" s="256">
        <f t="shared" si="374"/>
        <v>0</v>
      </c>
      <c r="HA91" s="427">
        <f t="shared" si="375"/>
        <v>244820</v>
      </c>
      <c r="HB91" s="188">
        <f t="shared" si="376"/>
        <v>1</v>
      </c>
      <c r="HC91" s="256">
        <f t="shared" si="418"/>
        <v>3.1923193069746372</v>
      </c>
      <c r="HD91" s="256">
        <f t="shared" si="377"/>
        <v>3.1923193069746372</v>
      </c>
      <c r="HE91" s="256">
        <f t="shared" si="378"/>
        <v>979.40356337981859</v>
      </c>
      <c r="HF91" s="256">
        <f t="shared" si="379"/>
        <v>630</v>
      </c>
      <c r="HG91" s="256">
        <f t="shared" si="380"/>
        <v>0</v>
      </c>
      <c r="HH91" s="256">
        <f t="shared" si="381"/>
        <v>979.40356337981859</v>
      </c>
      <c r="HI91" s="256">
        <f t="shared" si="249"/>
        <v>0</v>
      </c>
      <c r="HJ91" s="427">
        <f t="shared" si="382"/>
        <v>306800</v>
      </c>
      <c r="HK91" s="188">
        <f t="shared" si="383"/>
        <v>1</v>
      </c>
      <c r="HL91" s="256">
        <f t="shared" si="419"/>
        <v>1.795423580897926</v>
      </c>
      <c r="HM91" s="256">
        <f t="shared" si="384"/>
        <v>1.795423580897926</v>
      </c>
      <c r="HN91" s="256">
        <f t="shared" si="385"/>
        <v>979.40356337981859</v>
      </c>
      <c r="HO91" s="256">
        <f t="shared" si="386"/>
        <v>630</v>
      </c>
      <c r="HP91" s="256">
        <f t="shared" si="387"/>
        <v>0</v>
      </c>
      <c r="HQ91" s="256">
        <f t="shared" si="388"/>
        <v>979.40356337981859</v>
      </c>
      <c r="HR91" s="256">
        <f t="shared" si="250"/>
        <v>0</v>
      </c>
      <c r="HS91" s="466">
        <f t="shared" si="389"/>
        <v>545500</v>
      </c>
    </row>
    <row r="92" spans="1:227" s="72" customFormat="1" hidden="1" outlineLevel="1" x14ac:dyDescent="0.3">
      <c r="B92" s="40" t="s">
        <v>234</v>
      </c>
      <c r="C92" s="40" t="s">
        <v>236</v>
      </c>
      <c r="D92" s="117">
        <v>20000</v>
      </c>
      <c r="E92" s="132">
        <v>8.5924235251548708</v>
      </c>
      <c r="F92" s="125">
        <f t="shared" si="251"/>
        <v>1510.8344698397314</v>
      </c>
      <c r="G92" s="125">
        <f t="shared" si="252"/>
        <v>0</v>
      </c>
      <c r="H92" s="168">
        <f t="shared" si="427"/>
        <v>1260</v>
      </c>
      <c r="I92" s="528">
        <f t="shared" si="426"/>
        <v>1260</v>
      </c>
      <c r="J92" s="373">
        <f t="shared" si="390"/>
        <v>0</v>
      </c>
      <c r="K92" s="114">
        <v>1.4999999999999999E-2</v>
      </c>
      <c r="L92" s="168">
        <f t="shared" si="391"/>
        <v>1199.0749760632789</v>
      </c>
      <c r="M92" s="373">
        <f t="shared" si="392"/>
        <v>0</v>
      </c>
      <c r="N92" s="373">
        <f t="shared" si="393"/>
        <v>17.986124640949182</v>
      </c>
      <c r="O92" s="121">
        <v>33.056153575685123</v>
      </c>
      <c r="P92" s="116">
        <v>0</v>
      </c>
      <c r="Q92" s="395">
        <f t="shared" si="253"/>
        <v>1</v>
      </c>
      <c r="S92" s="189">
        <f t="shared" si="254"/>
        <v>1</v>
      </c>
      <c r="T92" s="168">
        <f t="shared" si="255"/>
        <v>0</v>
      </c>
      <c r="U92" s="382">
        <f t="shared" si="256"/>
        <v>1510.8344698397314</v>
      </c>
      <c r="V92" s="427">
        <f t="shared" si="394"/>
        <v>65500</v>
      </c>
      <c r="W92" s="132"/>
      <c r="X92" s="255"/>
      <c r="Y92" s="255"/>
      <c r="Z92" s="255"/>
      <c r="AA92" s="111"/>
      <c r="AB92" s="111"/>
      <c r="AC92" s="111"/>
      <c r="AD92" s="111"/>
      <c r="AE92" s="111"/>
      <c r="AF92" s="111"/>
      <c r="AG92" s="111"/>
      <c r="AH92" s="460"/>
      <c r="AI92" s="262">
        <f t="shared" si="257"/>
        <v>1.1142186397914173</v>
      </c>
      <c r="AJ92" s="256">
        <f t="shared" si="395"/>
        <v>0.65514280671520675</v>
      </c>
      <c r="AK92" s="256">
        <f t="shared" si="258"/>
        <v>0.72997232696734915</v>
      </c>
      <c r="AL92" s="170">
        <f t="shared" si="259"/>
        <v>230.29852714866146</v>
      </c>
      <c r="AM92" s="170">
        <f t="shared" si="260"/>
        <v>0</v>
      </c>
      <c r="AN92" s="170">
        <f t="shared" si="261"/>
        <v>172.72389536149609</v>
      </c>
      <c r="AO92" s="170">
        <f t="shared" si="396"/>
        <v>89</v>
      </c>
      <c r="AP92" s="170">
        <f t="shared" si="397"/>
        <v>127</v>
      </c>
      <c r="AQ92" s="170">
        <f t="shared" si="262"/>
        <v>0</v>
      </c>
      <c r="AR92" s="256">
        <f t="shared" si="245"/>
        <v>75.422767641186624</v>
      </c>
      <c r="AS92" s="256">
        <f t="shared" si="263"/>
        <v>1280.53594269107</v>
      </c>
      <c r="AT92" s="428">
        <f t="shared" si="264"/>
        <v>236400</v>
      </c>
      <c r="AU92" s="112"/>
      <c r="AV92" s="256"/>
      <c r="AW92" s="256"/>
      <c r="AX92" s="120"/>
      <c r="AY92" s="120"/>
      <c r="AZ92" s="120"/>
      <c r="BA92" s="120"/>
      <c r="BB92" s="256"/>
      <c r="BC92" s="256"/>
      <c r="BD92" s="256"/>
      <c r="BE92" s="257"/>
      <c r="BF92" s="149">
        <f t="shared" si="265"/>
        <v>1</v>
      </c>
      <c r="BG92" s="256">
        <f t="shared" si="266"/>
        <v>0</v>
      </c>
      <c r="BH92" s="256">
        <f t="shared" si="267"/>
        <v>0</v>
      </c>
      <c r="BI92" s="120">
        <f t="shared" si="268"/>
        <v>0</v>
      </c>
      <c r="BJ92" s="120">
        <f t="shared" si="269"/>
        <v>0</v>
      </c>
      <c r="BK92" s="256">
        <v>0</v>
      </c>
      <c r="BL92" s="170">
        <f t="shared" si="270"/>
        <v>0</v>
      </c>
      <c r="BM92" s="170">
        <f t="shared" si="398"/>
        <v>1260</v>
      </c>
      <c r="BN92" s="170">
        <f t="shared" si="271"/>
        <v>0</v>
      </c>
      <c r="BO92" s="170">
        <f t="shared" si="246"/>
        <v>0</v>
      </c>
      <c r="BP92" s="170">
        <f t="shared" si="272"/>
        <v>1510.8344698397314</v>
      </c>
      <c r="BQ92" s="390">
        <f t="shared" si="273"/>
        <v>0</v>
      </c>
      <c r="BR92" s="428">
        <f t="shared" si="399"/>
        <v>65500</v>
      </c>
      <c r="BS92" s="147">
        <f t="shared" si="274"/>
        <v>3.5714285714285712</v>
      </c>
      <c r="BT92" s="256">
        <f t="shared" si="275"/>
        <v>1.7228113005584502</v>
      </c>
      <c r="BU92" s="256">
        <f t="shared" si="276"/>
        <v>6.1528975019944649</v>
      </c>
      <c r="BV92" s="170">
        <f t="shared" si="277"/>
        <v>1510.8344698397314</v>
      </c>
      <c r="BW92" s="170">
        <f t="shared" si="278"/>
        <v>0</v>
      </c>
      <c r="BX92" s="170">
        <f t="shared" si="279"/>
        <v>1208.6675758717852</v>
      </c>
      <c r="BY92" s="170">
        <f t="shared" si="400"/>
        <v>959.25998085062315</v>
      </c>
      <c r="BZ92" s="256">
        <f t="shared" si="280"/>
        <v>423.03365155512483</v>
      </c>
      <c r="CA92" s="256">
        <v>0</v>
      </c>
      <c r="CB92" s="466">
        <f t="shared" si="281"/>
        <v>631410.3105383598</v>
      </c>
      <c r="CC92" s="149">
        <f t="shared" si="282"/>
        <v>1</v>
      </c>
      <c r="CD92" s="256">
        <f t="shared" si="283"/>
        <v>0</v>
      </c>
      <c r="CE92" s="256">
        <f t="shared" si="401"/>
        <v>0</v>
      </c>
      <c r="CF92" s="120">
        <f t="shared" si="284"/>
        <v>0</v>
      </c>
      <c r="CG92" s="120">
        <f t="shared" si="285"/>
        <v>0</v>
      </c>
      <c r="CH92" s="256">
        <v>0</v>
      </c>
      <c r="CI92" s="170">
        <f t="shared" si="402"/>
        <v>0</v>
      </c>
      <c r="CJ92" s="170">
        <f t="shared" si="403"/>
        <v>1260</v>
      </c>
      <c r="CK92" s="170">
        <f t="shared" si="286"/>
        <v>0</v>
      </c>
      <c r="CL92" s="256">
        <f t="shared" si="247"/>
        <v>0</v>
      </c>
      <c r="CM92" s="256">
        <f t="shared" si="248"/>
        <v>1510.8344698397314</v>
      </c>
      <c r="CN92" s="390">
        <f t="shared" si="404"/>
        <v>0</v>
      </c>
      <c r="CO92" s="428">
        <f t="shared" si="405"/>
        <v>65500</v>
      </c>
      <c r="CP92" s="147">
        <f t="shared" si="287"/>
        <v>3.0534351145038165</v>
      </c>
      <c r="CQ92" s="256">
        <f t="shared" si="288"/>
        <v>1.6754929184254819</v>
      </c>
      <c r="CR92" s="256">
        <f t="shared" si="289"/>
        <v>5.1160089112228446</v>
      </c>
      <c r="CS92" s="120">
        <f t="shared" si="290"/>
        <v>1510.8344698397314</v>
      </c>
      <c r="CT92" s="120">
        <f t="shared" si="291"/>
        <v>0</v>
      </c>
      <c r="CU92" s="256">
        <f t="shared" si="292"/>
        <v>1133.1258523797985</v>
      </c>
      <c r="CV92" s="170">
        <f t="shared" si="406"/>
        <v>899.30623204745916</v>
      </c>
      <c r="CW92" s="256">
        <f t="shared" si="293"/>
        <v>494.79828887251205</v>
      </c>
      <c r="CX92" s="256">
        <v>0</v>
      </c>
      <c r="CY92" s="466">
        <f t="shared" si="294"/>
        <v>606410.3105383598</v>
      </c>
      <c r="CZ92" s="147">
        <f t="shared" si="295"/>
        <v>3.5714285714285712</v>
      </c>
      <c r="DA92" s="256">
        <f t="shared" si="296"/>
        <v>1.7733657220888539</v>
      </c>
      <c r="DB92" s="256">
        <f t="shared" si="297"/>
        <v>6.3334490074601923</v>
      </c>
      <c r="DC92" s="120">
        <f t="shared" si="298"/>
        <v>1510.8344698397314</v>
      </c>
      <c r="DD92" s="120">
        <f t="shared" si="299"/>
        <v>0</v>
      </c>
      <c r="DE92" s="256">
        <f t="shared" si="300"/>
        <v>1208.6675758717852</v>
      </c>
      <c r="DF92" s="170">
        <f t="shared" si="407"/>
        <v>959.25998085062315</v>
      </c>
      <c r="DG92" s="256">
        <f t="shared" si="301"/>
        <v>423.03365155512483</v>
      </c>
      <c r="DH92" s="256">
        <v>0</v>
      </c>
      <c r="DI92" s="466">
        <f t="shared" si="408"/>
        <v>613410.3105383598</v>
      </c>
      <c r="DJ92" s="147">
        <f t="shared" si="302"/>
        <v>3.0534351145038165</v>
      </c>
      <c r="DK92" s="256">
        <f t="shared" si="409"/>
        <v>1.6894226174102369</v>
      </c>
      <c r="DL92" s="256">
        <f t="shared" si="303"/>
        <v>5.1585423432373645</v>
      </c>
      <c r="DM92" s="120">
        <f t="shared" si="304"/>
        <v>1510.8344698397314</v>
      </c>
      <c r="DN92" s="120">
        <f t="shared" si="305"/>
        <v>0</v>
      </c>
      <c r="DO92" s="256">
        <f t="shared" si="306"/>
        <v>1133.1258523797985</v>
      </c>
      <c r="DP92" s="170">
        <f t="shared" si="410"/>
        <v>899.30623204745916</v>
      </c>
      <c r="DQ92" s="256">
        <f t="shared" si="307"/>
        <v>494.79828887251205</v>
      </c>
      <c r="DR92" s="256">
        <v>0</v>
      </c>
      <c r="DS92" s="427">
        <f t="shared" si="308"/>
        <v>601410.3105383598</v>
      </c>
      <c r="DT92" s="176">
        <f t="shared" si="309"/>
        <v>6.329113924050632</v>
      </c>
      <c r="DU92" s="256">
        <f t="shared" si="310"/>
        <v>1.2717761463906001</v>
      </c>
      <c r="DV92" s="256">
        <f t="shared" si="311"/>
        <v>8.0492161163962024</v>
      </c>
      <c r="DW92" s="120">
        <f t="shared" si="312"/>
        <v>1510.8344698397314</v>
      </c>
      <c r="DX92" s="120">
        <f t="shared" si="313"/>
        <v>0</v>
      </c>
      <c r="DY92" s="256">
        <f t="shared" si="314"/>
        <v>1359.7510228557583</v>
      </c>
      <c r="DZ92" s="256">
        <f t="shared" si="411"/>
        <v>777</v>
      </c>
      <c r="EA92" s="256">
        <f t="shared" si="412"/>
        <v>1110</v>
      </c>
      <c r="EB92" s="170">
        <f t="shared" si="413"/>
        <v>1079.1674784569509</v>
      </c>
      <c r="EC92" s="256">
        <f t="shared" si="315"/>
        <v>238.71184623467758</v>
      </c>
      <c r="ED92" s="256">
        <v>0</v>
      </c>
      <c r="EE92" s="427">
        <f t="shared" si="420"/>
        <v>1000272.435691955</v>
      </c>
      <c r="EF92" s="275">
        <f t="shared" si="316"/>
        <v>1.2307692307692308</v>
      </c>
      <c r="EG92" s="256">
        <f t="shared" si="317"/>
        <v>1.8420617296547106</v>
      </c>
      <c r="EH92" s="256">
        <f t="shared" si="318"/>
        <v>2.2671528980365672</v>
      </c>
      <c r="EI92" s="473">
        <f t="shared" si="319"/>
        <v>377.70861745993284</v>
      </c>
      <c r="EJ92" s="473">
        <f t="shared" si="320"/>
        <v>315</v>
      </c>
      <c r="EK92" s="473">
        <f t="shared" si="321"/>
        <v>1260</v>
      </c>
      <c r="EL92" s="473">
        <f t="shared" si="322"/>
        <v>0</v>
      </c>
      <c r="EM92" s="473">
        <f t="shared" si="323"/>
        <v>94.42715436498321</v>
      </c>
      <c r="EN92" s="473">
        <f t="shared" si="324"/>
        <v>1133.1258523797985</v>
      </c>
      <c r="EO92" s="427">
        <f t="shared" si="325"/>
        <v>153785</v>
      </c>
      <c r="EP92" s="261">
        <f t="shared" si="326"/>
        <v>1.2307692307692308</v>
      </c>
      <c r="EQ92" s="256">
        <f t="shared" si="327"/>
        <v>0.62164025256736821</v>
      </c>
      <c r="ER92" s="256">
        <f t="shared" si="328"/>
        <v>0.7650956954675302</v>
      </c>
      <c r="ES92" s="473">
        <f t="shared" si="329"/>
        <v>1510.8344698397314</v>
      </c>
      <c r="ET92" s="473">
        <f t="shared" si="330"/>
        <v>315</v>
      </c>
      <c r="EU92" s="473">
        <f t="shared" si="331"/>
        <v>1260</v>
      </c>
      <c r="EV92" s="473">
        <f t="shared" si="332"/>
        <v>0</v>
      </c>
      <c r="EW92" s="473">
        <f t="shared" si="333"/>
        <v>94.42715436498321</v>
      </c>
      <c r="EX92" s="473">
        <f t="shared" si="334"/>
        <v>1133.1258523797985</v>
      </c>
      <c r="EY92" s="572">
        <f t="shared" si="414"/>
        <v>455700</v>
      </c>
      <c r="EZ92" s="589"/>
      <c r="FA92" s="589"/>
      <c r="FB92" s="589"/>
      <c r="FC92" s="589"/>
      <c r="FD92" s="589"/>
      <c r="FE92" s="589"/>
      <c r="FF92" s="589"/>
      <c r="FG92" s="589"/>
      <c r="FH92" s="589"/>
      <c r="FI92" s="577"/>
      <c r="FJ92" s="276">
        <f t="shared" si="335"/>
        <v>1.0149221430620492</v>
      </c>
      <c r="FK92" s="256">
        <f t="shared" si="336"/>
        <v>0.19164861764789581</v>
      </c>
      <c r="FL92" s="256">
        <f t="shared" si="337"/>
        <v>0.19450842573808169</v>
      </c>
      <c r="FM92" s="483">
        <f t="shared" si="338"/>
        <v>22.662517047595969</v>
      </c>
      <c r="FN92" s="483">
        <f t="shared" si="339"/>
        <v>34</v>
      </c>
      <c r="FO92" s="483">
        <f t="shared" si="340"/>
        <v>1260</v>
      </c>
      <c r="FP92" s="483">
        <f t="shared" si="341"/>
        <v>0</v>
      </c>
      <c r="FQ92" s="483">
        <f t="shared" si="415"/>
        <v>4800</v>
      </c>
      <c r="FR92" s="483">
        <f t="shared" si="342"/>
        <v>0.45325034095191941</v>
      </c>
      <c r="FS92" s="483">
        <f t="shared" si="343"/>
        <v>1488.1678031730648</v>
      </c>
      <c r="FT92" s="484">
        <f t="shared" si="344"/>
        <v>48</v>
      </c>
      <c r="FU92" s="427">
        <f t="shared" si="345"/>
        <v>115907</v>
      </c>
      <c r="FV92" s="276">
        <f t="shared" si="346"/>
        <v>1.6161045726894125</v>
      </c>
      <c r="FW92" s="256">
        <f t="shared" si="347"/>
        <v>1.6760394850359919</v>
      </c>
      <c r="FX92" s="256">
        <f t="shared" si="348"/>
        <v>2.7086550757746748</v>
      </c>
      <c r="FY92" s="483">
        <f t="shared" si="349"/>
        <v>615.66504645969053</v>
      </c>
      <c r="FZ92" s="483">
        <f t="shared" si="350"/>
        <v>328</v>
      </c>
      <c r="GA92" s="483">
        <f t="shared" si="351"/>
        <v>1260</v>
      </c>
      <c r="GB92" s="483">
        <f t="shared" si="352"/>
        <v>0</v>
      </c>
      <c r="GC92" s="483">
        <f t="shared" si="353"/>
        <v>2400</v>
      </c>
      <c r="GD92" s="483">
        <f t="shared" si="354"/>
        <v>39.692401387586813</v>
      </c>
      <c r="GE92" s="483">
        <f t="shared" si="355"/>
        <v>895.16942338004083</v>
      </c>
      <c r="GF92" s="484">
        <f t="shared" si="356"/>
        <v>444</v>
      </c>
      <c r="GG92" s="493">
        <f t="shared" si="357"/>
        <v>24</v>
      </c>
      <c r="GH92" s="493">
        <f t="shared" si="358"/>
        <v>468</v>
      </c>
      <c r="GI92" s="427">
        <f t="shared" si="359"/>
        <v>343651</v>
      </c>
      <c r="GJ92" s="188">
        <f t="shared" si="360"/>
        <v>1</v>
      </c>
      <c r="GK92" s="256">
        <f t="shared" si="416"/>
        <v>1.7180287353192305</v>
      </c>
      <c r="GL92" s="256">
        <f t="shared" si="361"/>
        <v>1.7180287353192305</v>
      </c>
      <c r="GM92" s="256">
        <f t="shared" si="362"/>
        <v>1510.8344698397314</v>
      </c>
      <c r="GN92" s="256">
        <f t="shared" si="363"/>
        <v>1260</v>
      </c>
      <c r="GO92" s="256">
        <f t="shared" si="364"/>
        <v>0</v>
      </c>
      <c r="GP92" s="256">
        <f t="shared" si="365"/>
        <v>1510.8344698397314</v>
      </c>
      <c r="GQ92" s="256">
        <f t="shared" si="366"/>
        <v>0</v>
      </c>
      <c r="GR92" s="427">
        <f t="shared" si="367"/>
        <v>879400</v>
      </c>
      <c r="GS92" s="188">
        <f t="shared" si="368"/>
        <v>1</v>
      </c>
      <c r="GT92" s="256">
        <f t="shared" si="417"/>
        <v>3.4625165463623122</v>
      </c>
      <c r="GU92" s="256">
        <f t="shared" si="369"/>
        <v>3.4625165463623122</v>
      </c>
      <c r="GV92" s="256">
        <f t="shared" si="370"/>
        <v>1510.8344698397314</v>
      </c>
      <c r="GW92" s="256">
        <f t="shared" si="371"/>
        <v>1260</v>
      </c>
      <c r="GX92" s="256">
        <f t="shared" si="372"/>
        <v>0</v>
      </c>
      <c r="GY92" s="256">
        <f t="shared" si="373"/>
        <v>1510.8344698397314</v>
      </c>
      <c r="GZ92" s="256">
        <f t="shared" si="374"/>
        <v>0</v>
      </c>
      <c r="HA92" s="427">
        <f t="shared" si="375"/>
        <v>436340</v>
      </c>
      <c r="HB92" s="188">
        <f t="shared" si="376"/>
        <v>1</v>
      </c>
      <c r="HC92" s="256">
        <f t="shared" si="418"/>
        <v>2.9425725885005676</v>
      </c>
      <c r="HD92" s="256">
        <f t="shared" si="377"/>
        <v>2.9425725885005676</v>
      </c>
      <c r="HE92" s="256">
        <f t="shared" si="378"/>
        <v>1510.8344698397314</v>
      </c>
      <c r="HF92" s="256">
        <f t="shared" si="379"/>
        <v>1260</v>
      </c>
      <c r="HG92" s="256">
        <f t="shared" si="380"/>
        <v>0</v>
      </c>
      <c r="HH92" s="256">
        <f t="shared" si="381"/>
        <v>1510.8344698397314</v>
      </c>
      <c r="HI92" s="256">
        <f t="shared" si="249"/>
        <v>0</v>
      </c>
      <c r="HJ92" s="427">
        <f t="shared" si="382"/>
        <v>513440</v>
      </c>
      <c r="HK92" s="188">
        <f t="shared" si="383"/>
        <v>1</v>
      </c>
      <c r="HL92" s="256">
        <f t="shared" si="419"/>
        <v>1.3976267066047467</v>
      </c>
      <c r="HM92" s="256">
        <f t="shared" si="384"/>
        <v>1.3976267066047467</v>
      </c>
      <c r="HN92" s="256">
        <f t="shared" si="385"/>
        <v>1510.8344698397314</v>
      </c>
      <c r="HO92" s="256">
        <f t="shared" si="386"/>
        <v>1260</v>
      </c>
      <c r="HP92" s="256">
        <f t="shared" si="387"/>
        <v>0</v>
      </c>
      <c r="HQ92" s="256">
        <f t="shared" si="388"/>
        <v>1510.8344698397314</v>
      </c>
      <c r="HR92" s="256">
        <f t="shared" si="250"/>
        <v>0</v>
      </c>
      <c r="HS92" s="466">
        <f t="shared" si="389"/>
        <v>1081000</v>
      </c>
    </row>
    <row r="93" spans="1:227" s="304" customFormat="1" hidden="1" outlineLevel="1" x14ac:dyDescent="0.3">
      <c r="B93" s="305" t="s">
        <v>234</v>
      </c>
      <c r="C93" s="305" t="s">
        <v>236</v>
      </c>
      <c r="D93" s="306">
        <v>50000</v>
      </c>
      <c r="E93" s="315">
        <v>4.2055506857797322</v>
      </c>
      <c r="F93" s="313">
        <f t="shared" si="251"/>
        <v>1848.6899889573406</v>
      </c>
      <c r="G93" s="313">
        <f t="shared" si="252"/>
        <v>0</v>
      </c>
      <c r="H93" s="311">
        <f t="shared" si="427"/>
        <v>3150</v>
      </c>
      <c r="I93" s="529">
        <f t="shared" si="426"/>
        <v>3150</v>
      </c>
      <c r="J93" s="374">
        <f t="shared" si="390"/>
        <v>0</v>
      </c>
      <c r="K93" s="310">
        <v>1.4999999999999999E-2</v>
      </c>
      <c r="L93" s="311">
        <f t="shared" si="391"/>
        <v>586.88571078010807</v>
      </c>
      <c r="M93" s="374">
        <f t="shared" si="392"/>
        <v>0</v>
      </c>
      <c r="N93" s="374">
        <f t="shared" si="393"/>
        <v>8.8032856617016222</v>
      </c>
      <c r="O93" s="309">
        <v>13.618352845918013</v>
      </c>
      <c r="P93" s="312">
        <v>0</v>
      </c>
      <c r="Q93" s="396">
        <f t="shared" si="253"/>
        <v>1</v>
      </c>
      <c r="S93" s="314">
        <f t="shared" si="254"/>
        <v>1</v>
      </c>
      <c r="T93" s="311">
        <f t="shared" si="255"/>
        <v>0</v>
      </c>
      <c r="U93" s="381">
        <f t="shared" si="256"/>
        <v>1848.6899889573406</v>
      </c>
      <c r="V93" s="435">
        <f t="shared" si="394"/>
        <v>160000</v>
      </c>
      <c r="W93" s="315"/>
      <c r="X93" s="316"/>
      <c r="Y93" s="316"/>
      <c r="Z93" s="316"/>
      <c r="AA93" s="317"/>
      <c r="AB93" s="317"/>
      <c r="AC93" s="317"/>
      <c r="AD93" s="317"/>
      <c r="AE93" s="317"/>
      <c r="AF93" s="317"/>
      <c r="AG93" s="317"/>
      <c r="AH93" s="461"/>
      <c r="AI93" s="318">
        <f t="shared" si="257"/>
        <v>1.0438638479625062</v>
      </c>
      <c r="AJ93" s="319">
        <f t="shared" si="395"/>
        <v>0.25511715496105158</v>
      </c>
      <c r="AK93" s="319">
        <f t="shared" si="258"/>
        <v>0.2663075750588903</v>
      </c>
      <c r="AL93" s="333">
        <f t="shared" si="259"/>
        <v>115.51401291544984</v>
      </c>
      <c r="AM93" s="333">
        <f t="shared" si="260"/>
        <v>0</v>
      </c>
      <c r="AN93" s="333">
        <f t="shared" si="261"/>
        <v>86.635509686587383</v>
      </c>
      <c r="AO93" s="333">
        <f t="shared" si="396"/>
        <v>45</v>
      </c>
      <c r="AP93" s="333">
        <f t="shared" si="397"/>
        <v>64</v>
      </c>
      <c r="AQ93" s="333">
        <f t="shared" si="262"/>
        <v>0</v>
      </c>
      <c r="AR93" s="319">
        <f t="shared" si="245"/>
        <v>37.830839229809825</v>
      </c>
      <c r="AS93" s="319">
        <f t="shared" si="263"/>
        <v>1733.1759760418906</v>
      </c>
      <c r="AT93" s="429">
        <f t="shared" si="264"/>
        <v>304500</v>
      </c>
      <c r="AU93" s="321"/>
      <c r="AV93" s="319"/>
      <c r="AW93" s="319"/>
      <c r="AX93" s="308"/>
      <c r="AY93" s="308"/>
      <c r="AZ93" s="308"/>
      <c r="BA93" s="308"/>
      <c r="BB93" s="319"/>
      <c r="BC93" s="319"/>
      <c r="BD93" s="319"/>
      <c r="BE93" s="320"/>
      <c r="BF93" s="335">
        <f t="shared" si="265"/>
        <v>1</v>
      </c>
      <c r="BG93" s="319">
        <f t="shared" si="266"/>
        <v>0</v>
      </c>
      <c r="BH93" s="319">
        <f t="shared" si="267"/>
        <v>0</v>
      </c>
      <c r="BI93" s="308">
        <f t="shared" si="268"/>
        <v>0</v>
      </c>
      <c r="BJ93" s="308">
        <f t="shared" si="269"/>
        <v>0</v>
      </c>
      <c r="BK93" s="319">
        <v>0</v>
      </c>
      <c r="BL93" s="333">
        <f t="shared" si="270"/>
        <v>0</v>
      </c>
      <c r="BM93" s="333">
        <f t="shared" si="398"/>
        <v>3150</v>
      </c>
      <c r="BN93" s="333">
        <f t="shared" si="271"/>
        <v>0</v>
      </c>
      <c r="BO93" s="333">
        <f t="shared" si="246"/>
        <v>0</v>
      </c>
      <c r="BP93" s="333">
        <f t="shared" si="272"/>
        <v>1848.6899889573406</v>
      </c>
      <c r="BQ93" s="391">
        <f t="shared" si="273"/>
        <v>0</v>
      </c>
      <c r="BR93" s="429">
        <f t="shared" si="399"/>
        <v>160000</v>
      </c>
      <c r="BS93" s="323">
        <f t="shared" si="274"/>
        <v>3.5714285714285712</v>
      </c>
      <c r="BT93" s="319">
        <f t="shared" si="275"/>
        <v>1.0655338699010206</v>
      </c>
      <c r="BU93" s="319">
        <f t="shared" si="276"/>
        <v>3.805478106789359</v>
      </c>
      <c r="BV93" s="333">
        <f t="shared" si="277"/>
        <v>1848.6899889573406</v>
      </c>
      <c r="BW93" s="333">
        <f t="shared" si="278"/>
        <v>0</v>
      </c>
      <c r="BX93" s="333">
        <f t="shared" si="279"/>
        <v>1478.9519911658726</v>
      </c>
      <c r="BY93" s="333">
        <f t="shared" si="400"/>
        <v>469.50856862408659</v>
      </c>
      <c r="BZ93" s="319">
        <f t="shared" si="280"/>
        <v>517.63319690805542</v>
      </c>
      <c r="CA93" s="319">
        <v>0</v>
      </c>
      <c r="CB93" s="467">
        <f t="shared" si="281"/>
        <v>1249192.3810670883</v>
      </c>
      <c r="CC93" s="335">
        <f t="shared" si="282"/>
        <v>1</v>
      </c>
      <c r="CD93" s="319">
        <f t="shared" si="283"/>
        <v>0</v>
      </c>
      <c r="CE93" s="319">
        <f t="shared" si="401"/>
        <v>0</v>
      </c>
      <c r="CF93" s="308">
        <f t="shared" si="284"/>
        <v>0</v>
      </c>
      <c r="CG93" s="308">
        <f t="shared" si="285"/>
        <v>0</v>
      </c>
      <c r="CH93" s="319">
        <v>0</v>
      </c>
      <c r="CI93" s="333">
        <f t="shared" si="402"/>
        <v>0</v>
      </c>
      <c r="CJ93" s="333">
        <f t="shared" si="403"/>
        <v>3150</v>
      </c>
      <c r="CK93" s="333">
        <f t="shared" si="286"/>
        <v>0</v>
      </c>
      <c r="CL93" s="319">
        <f t="shared" si="247"/>
        <v>0</v>
      </c>
      <c r="CM93" s="319">
        <f t="shared" si="248"/>
        <v>1848.6899889573406</v>
      </c>
      <c r="CN93" s="391">
        <f t="shared" si="404"/>
        <v>0</v>
      </c>
      <c r="CO93" s="429">
        <f t="shared" si="405"/>
        <v>160000</v>
      </c>
      <c r="CP93" s="323">
        <f t="shared" si="287"/>
        <v>3.053435114503817</v>
      </c>
      <c r="CQ93" s="319">
        <f t="shared" si="288"/>
        <v>1.0155626164656544</v>
      </c>
      <c r="CR93" s="319">
        <f t="shared" si="289"/>
        <v>3.1009545540936014</v>
      </c>
      <c r="CS93" s="308">
        <f t="shared" si="290"/>
        <v>1848.6899889573406</v>
      </c>
      <c r="CT93" s="308">
        <f t="shared" si="291"/>
        <v>0</v>
      </c>
      <c r="CU93" s="319">
        <f t="shared" si="292"/>
        <v>1386.5174917180054</v>
      </c>
      <c r="CV93" s="333">
        <f t="shared" si="406"/>
        <v>440.16428308508108</v>
      </c>
      <c r="CW93" s="319">
        <f t="shared" si="293"/>
        <v>605.44597138352901</v>
      </c>
      <c r="CX93" s="319">
        <v>0</v>
      </c>
      <c r="CY93" s="467">
        <f t="shared" si="294"/>
        <v>1224192.3810670883</v>
      </c>
      <c r="CZ93" s="323">
        <f t="shared" si="295"/>
        <v>3.5714285714285712</v>
      </c>
      <c r="DA93" s="319">
        <f t="shared" si="296"/>
        <v>1.0811119468556516</v>
      </c>
      <c r="DB93" s="319">
        <f t="shared" si="297"/>
        <v>3.8611140959130412</v>
      </c>
      <c r="DC93" s="308">
        <f t="shared" si="298"/>
        <v>1848.6899889573406</v>
      </c>
      <c r="DD93" s="308">
        <f t="shared" si="299"/>
        <v>0</v>
      </c>
      <c r="DE93" s="319">
        <f t="shared" si="300"/>
        <v>1478.9519911658726</v>
      </c>
      <c r="DF93" s="333">
        <f t="shared" si="407"/>
        <v>469.50856862408659</v>
      </c>
      <c r="DG93" s="319">
        <f t="shared" si="301"/>
        <v>517.63319690805542</v>
      </c>
      <c r="DH93" s="319">
        <v>0</v>
      </c>
      <c r="DI93" s="467">
        <f t="shared" si="408"/>
        <v>1231192.3810670883</v>
      </c>
      <c r="DJ93" s="323">
        <f t="shared" si="302"/>
        <v>3.053435114503817</v>
      </c>
      <c r="DK93" s="319">
        <f t="shared" si="409"/>
        <v>1.0197275154276082</v>
      </c>
      <c r="DL93" s="319">
        <f t="shared" si="303"/>
        <v>3.1136718028323918</v>
      </c>
      <c r="DM93" s="308">
        <f t="shared" si="304"/>
        <v>1848.6899889573406</v>
      </c>
      <c r="DN93" s="308">
        <f t="shared" si="305"/>
        <v>0</v>
      </c>
      <c r="DO93" s="319">
        <f t="shared" si="306"/>
        <v>1386.5174917180054</v>
      </c>
      <c r="DP93" s="333">
        <f t="shared" si="410"/>
        <v>440.16428308508108</v>
      </c>
      <c r="DQ93" s="319">
        <f t="shared" si="307"/>
        <v>605.44597138352901</v>
      </c>
      <c r="DR93" s="319">
        <v>0</v>
      </c>
      <c r="DS93" s="435">
        <f t="shared" si="308"/>
        <v>1219192.3810670883</v>
      </c>
      <c r="DT93" s="324">
        <f t="shared" si="309"/>
        <v>6.3291139240506338</v>
      </c>
      <c r="DU93" s="319">
        <f t="shared" si="310"/>
        <v>1.0089871201465148</v>
      </c>
      <c r="DV93" s="319">
        <f t="shared" si="311"/>
        <v>6.3859944313070569</v>
      </c>
      <c r="DW93" s="308">
        <f t="shared" si="312"/>
        <v>1848.6899889573406</v>
      </c>
      <c r="DX93" s="308">
        <f t="shared" si="313"/>
        <v>0</v>
      </c>
      <c r="DY93" s="319">
        <f t="shared" si="314"/>
        <v>1663.8209900616066</v>
      </c>
      <c r="DZ93" s="319">
        <f t="shared" si="411"/>
        <v>951</v>
      </c>
      <c r="EA93" s="319">
        <f t="shared" si="412"/>
        <v>1358</v>
      </c>
      <c r="EB93" s="333">
        <f t="shared" si="413"/>
        <v>528.19713970209739</v>
      </c>
      <c r="EC93" s="319">
        <f t="shared" si="315"/>
        <v>292.09301825525978</v>
      </c>
      <c r="ED93" s="319">
        <v>0</v>
      </c>
      <c r="EE93" s="435">
        <f t="shared" si="420"/>
        <v>1542732.2506119283</v>
      </c>
      <c r="EF93" s="325">
        <f t="shared" si="316"/>
        <v>1.2307692307692308</v>
      </c>
      <c r="EG93" s="256">
        <f t="shared" si="317"/>
        <v>0.96467483369257823</v>
      </c>
      <c r="EH93" s="319">
        <f t="shared" si="318"/>
        <v>1.1872921030062502</v>
      </c>
      <c r="EI93" s="474">
        <f t="shared" si="319"/>
        <v>462.17249723933514</v>
      </c>
      <c r="EJ93" s="474">
        <f t="shared" si="320"/>
        <v>787.5</v>
      </c>
      <c r="EK93" s="474">
        <f t="shared" si="321"/>
        <v>3150</v>
      </c>
      <c r="EL93" s="474">
        <f t="shared" si="322"/>
        <v>0</v>
      </c>
      <c r="EM93" s="474">
        <f t="shared" si="323"/>
        <v>115.54312430983379</v>
      </c>
      <c r="EN93" s="474">
        <f t="shared" si="324"/>
        <v>1386.5174917180054</v>
      </c>
      <c r="EO93" s="435">
        <f t="shared" si="325"/>
        <v>359322.5</v>
      </c>
      <c r="EP93" s="326">
        <f t="shared" si="326"/>
        <v>1.2307692307692308</v>
      </c>
      <c r="EQ93" s="256">
        <f t="shared" si="327"/>
        <v>0.30426102517401921</v>
      </c>
      <c r="ER93" s="256">
        <f t="shared" si="328"/>
        <v>0.37447510790648519</v>
      </c>
      <c r="ES93" s="474">
        <f t="shared" si="329"/>
        <v>1848.6899889573406</v>
      </c>
      <c r="ET93" s="474">
        <f t="shared" si="330"/>
        <v>787.5</v>
      </c>
      <c r="EU93" s="474">
        <f t="shared" si="331"/>
        <v>3150</v>
      </c>
      <c r="EV93" s="474">
        <f t="shared" si="332"/>
        <v>0</v>
      </c>
      <c r="EW93" s="474">
        <f t="shared" si="333"/>
        <v>115.54312430983379</v>
      </c>
      <c r="EX93" s="474">
        <f t="shared" si="334"/>
        <v>1386.5174917180054</v>
      </c>
      <c r="EY93" s="573">
        <f t="shared" si="414"/>
        <v>1139250</v>
      </c>
      <c r="EZ93" s="590"/>
      <c r="FA93" s="590"/>
      <c r="FB93" s="590"/>
      <c r="FC93" s="590"/>
      <c r="FD93" s="590"/>
      <c r="FE93" s="590"/>
      <c r="FF93" s="590"/>
      <c r="FG93" s="590"/>
      <c r="FH93" s="590"/>
      <c r="FI93" s="578"/>
      <c r="FJ93" s="327">
        <f t="shared" si="335"/>
        <v>1.0149921772881227</v>
      </c>
      <c r="FK93" s="256">
        <f t="shared" si="336"/>
        <v>0.1247521728864518</v>
      </c>
      <c r="FL93" s="256">
        <f t="shared" si="337"/>
        <v>0.12662247957944403</v>
      </c>
      <c r="FM93" s="485">
        <f t="shared" si="338"/>
        <v>27.730349834360108</v>
      </c>
      <c r="FN93" s="485">
        <f t="shared" si="339"/>
        <v>41</v>
      </c>
      <c r="FO93" s="485">
        <f t="shared" si="340"/>
        <v>3150</v>
      </c>
      <c r="FP93" s="485">
        <f t="shared" si="341"/>
        <v>0</v>
      </c>
      <c r="FQ93" s="485">
        <f t="shared" si="415"/>
        <v>5900</v>
      </c>
      <c r="FR93" s="485">
        <f t="shared" si="342"/>
        <v>0.55460699668720215</v>
      </c>
      <c r="FS93" s="485">
        <f t="shared" si="343"/>
        <v>1820.8288778462295</v>
      </c>
      <c r="FT93" s="486">
        <f t="shared" si="344"/>
        <v>59</v>
      </c>
      <c r="FU93" s="435">
        <f t="shared" si="345"/>
        <v>218886</v>
      </c>
      <c r="FV93" s="327">
        <f t="shared" si="346"/>
        <v>1.6158246033511057</v>
      </c>
      <c r="FW93" s="256">
        <f t="shared" si="347"/>
        <v>1.4187510665892795</v>
      </c>
      <c r="FX93" s="256">
        <f t="shared" si="348"/>
        <v>2.2924528794255807</v>
      </c>
      <c r="FY93" s="485">
        <f t="shared" si="349"/>
        <v>753.34117050011639</v>
      </c>
      <c r="FZ93" s="485">
        <f t="shared" si="350"/>
        <v>400</v>
      </c>
      <c r="GA93" s="485">
        <f t="shared" si="351"/>
        <v>3150</v>
      </c>
      <c r="GB93" s="485">
        <f t="shared" si="352"/>
        <v>0</v>
      </c>
      <c r="GC93" s="485">
        <f t="shared" si="353"/>
        <v>2900</v>
      </c>
      <c r="GD93" s="485">
        <f t="shared" si="354"/>
        <v>48.766690814814552</v>
      </c>
      <c r="GE93" s="485">
        <f t="shared" si="355"/>
        <v>1095.3488184572243</v>
      </c>
      <c r="GF93" s="486">
        <f t="shared" si="356"/>
        <v>543</v>
      </c>
      <c r="GG93" s="494">
        <f t="shared" si="357"/>
        <v>29</v>
      </c>
      <c r="GH93" s="494">
        <f t="shared" si="358"/>
        <v>572</v>
      </c>
      <c r="GI93" s="435">
        <f t="shared" si="359"/>
        <v>496616</v>
      </c>
      <c r="GJ93" s="336">
        <f t="shared" si="360"/>
        <v>1</v>
      </c>
      <c r="GK93" s="319">
        <f t="shared" si="416"/>
        <v>0.84666360840730048</v>
      </c>
      <c r="GL93" s="256">
        <f t="shared" si="361"/>
        <v>0.84666360840730048</v>
      </c>
      <c r="GM93" s="319">
        <f t="shared" si="362"/>
        <v>1848.6899889573406</v>
      </c>
      <c r="GN93" s="319">
        <f t="shared" si="363"/>
        <v>3150</v>
      </c>
      <c r="GO93" s="319">
        <f t="shared" si="364"/>
        <v>0</v>
      </c>
      <c r="GP93" s="319">
        <f t="shared" si="365"/>
        <v>1848.6899889573406</v>
      </c>
      <c r="GQ93" s="319">
        <f t="shared" si="366"/>
        <v>0</v>
      </c>
      <c r="GR93" s="435">
        <f t="shared" si="367"/>
        <v>2183500</v>
      </c>
      <c r="GS93" s="336">
        <f t="shared" si="368"/>
        <v>1</v>
      </c>
      <c r="GT93" s="319">
        <f t="shared" si="417"/>
        <v>1.828756542642537</v>
      </c>
      <c r="GU93" s="256">
        <f t="shared" si="369"/>
        <v>1.828756542642537</v>
      </c>
      <c r="GV93" s="319">
        <f t="shared" si="370"/>
        <v>1848.6899889573406</v>
      </c>
      <c r="GW93" s="319">
        <f t="shared" si="371"/>
        <v>3150</v>
      </c>
      <c r="GX93" s="319">
        <f t="shared" si="372"/>
        <v>0</v>
      </c>
      <c r="GY93" s="319">
        <f t="shared" si="373"/>
        <v>1848.6899889573406</v>
      </c>
      <c r="GZ93" s="319">
        <f t="shared" si="374"/>
        <v>0</v>
      </c>
      <c r="HA93" s="435">
        <f t="shared" si="375"/>
        <v>1010900</v>
      </c>
      <c r="HB93" s="336">
        <f t="shared" si="376"/>
        <v>1</v>
      </c>
      <c r="HC93" s="319">
        <f t="shared" si="418"/>
        <v>1.6311586688760329</v>
      </c>
      <c r="HD93" s="256">
        <f t="shared" si="377"/>
        <v>1.6311586688760329</v>
      </c>
      <c r="HE93" s="319">
        <f t="shared" si="378"/>
        <v>1848.6899889573406</v>
      </c>
      <c r="HF93" s="319">
        <f t="shared" si="379"/>
        <v>3150</v>
      </c>
      <c r="HG93" s="319">
        <f t="shared" si="380"/>
        <v>0</v>
      </c>
      <c r="HH93" s="319">
        <f t="shared" si="381"/>
        <v>1848.6899889573406</v>
      </c>
      <c r="HI93" s="319">
        <f t="shared" si="249"/>
        <v>0</v>
      </c>
      <c r="HJ93" s="435">
        <f t="shared" si="382"/>
        <v>1133360</v>
      </c>
      <c r="HK93" s="336">
        <f t="shared" si="383"/>
        <v>1</v>
      </c>
      <c r="HL93" s="319">
        <f t="shared" si="419"/>
        <v>0.68788464705389407</v>
      </c>
      <c r="HM93" s="256">
        <f t="shared" si="384"/>
        <v>0.68788464705389407</v>
      </c>
      <c r="HN93" s="319">
        <f t="shared" si="385"/>
        <v>1848.6899889573406</v>
      </c>
      <c r="HO93" s="319">
        <f t="shared" si="386"/>
        <v>3150</v>
      </c>
      <c r="HP93" s="319">
        <f t="shared" si="387"/>
        <v>0</v>
      </c>
      <c r="HQ93" s="319">
        <f t="shared" si="388"/>
        <v>1848.6899889573406</v>
      </c>
      <c r="HR93" s="319">
        <f t="shared" si="250"/>
        <v>0</v>
      </c>
      <c r="HS93" s="467">
        <f t="shared" si="389"/>
        <v>2687500</v>
      </c>
    </row>
    <row r="94" spans="1:227" s="72" customFormat="1" hidden="1" outlineLevel="1" x14ac:dyDescent="0.3">
      <c r="B94" s="40" t="s">
        <v>236</v>
      </c>
      <c r="C94" s="40" t="s">
        <v>264</v>
      </c>
      <c r="D94" s="125">
        <v>5584.7726550079487</v>
      </c>
      <c r="E94" s="123">
        <v>16.030209172333834</v>
      </c>
      <c r="F94" s="125">
        <f t="shared" si="251"/>
        <v>787.07460750742928</v>
      </c>
      <c r="G94" s="125">
        <f t="shared" si="252"/>
        <v>0</v>
      </c>
      <c r="H94" s="168">
        <f t="shared" ref="H94" si="428">ROUND($I94+$I94*0.55,1)</f>
        <v>545.4</v>
      </c>
      <c r="I94" s="121">
        <f t="shared" si="426"/>
        <v>351.84067726550074</v>
      </c>
      <c r="J94" s="373">
        <f t="shared" si="390"/>
        <v>0</v>
      </c>
      <c r="K94" s="114">
        <v>1.4999999999999999E-2</v>
      </c>
      <c r="L94" s="168">
        <f t="shared" si="391"/>
        <v>1443.114425206141</v>
      </c>
      <c r="M94" s="373">
        <f t="shared" si="392"/>
        <v>0</v>
      </c>
      <c r="N94" s="373">
        <f t="shared" si="393"/>
        <v>21.646716378092115</v>
      </c>
      <c r="O94" s="121">
        <v>32.432494058626993</v>
      </c>
      <c r="P94" s="116">
        <v>0</v>
      </c>
      <c r="Q94" s="395">
        <f t="shared" si="253"/>
        <v>1</v>
      </c>
      <c r="S94" s="189">
        <f t="shared" si="254"/>
        <v>1</v>
      </c>
      <c r="T94" s="168">
        <f t="shared" si="255"/>
        <v>0</v>
      </c>
      <c r="U94" s="382">
        <f t="shared" si="256"/>
        <v>787.07460750742928</v>
      </c>
      <c r="V94" s="427">
        <f t="shared" si="394"/>
        <v>29770</v>
      </c>
      <c r="W94" s="132"/>
      <c r="X94" s="255"/>
      <c r="Y94" s="255"/>
      <c r="Z94" s="255"/>
      <c r="AA94" s="111"/>
      <c r="AB94" s="111"/>
      <c r="AC94" s="111"/>
      <c r="AD94" s="111"/>
      <c r="AE94" s="111"/>
      <c r="AF94" s="111"/>
      <c r="AG94" s="111"/>
      <c r="AH94" s="460"/>
      <c r="AI94" s="262">
        <f t="shared" si="257"/>
        <v>1.2886597947076692</v>
      </c>
      <c r="AJ94" s="256">
        <f t="shared" si="395"/>
        <v>0.84814890318477953</v>
      </c>
      <c r="AK94" s="256">
        <f t="shared" si="258"/>
        <v>1.0929753914596327</v>
      </c>
      <c r="AL94" s="170">
        <f t="shared" si="259"/>
        <v>262.16314127140532</v>
      </c>
      <c r="AM94" s="170">
        <f t="shared" si="260"/>
        <v>0</v>
      </c>
      <c r="AN94" s="170">
        <f t="shared" si="261"/>
        <v>196.62235595355401</v>
      </c>
      <c r="AO94" s="170">
        <f t="shared" si="396"/>
        <v>101</v>
      </c>
      <c r="AP94" s="170">
        <f t="shared" si="397"/>
        <v>144</v>
      </c>
      <c r="AQ94" s="170">
        <f t="shared" si="262"/>
        <v>0</v>
      </c>
      <c r="AR94" s="256">
        <f t="shared" si="245"/>
        <v>85.858428766385245</v>
      </c>
      <c r="AS94" s="256">
        <f t="shared" si="263"/>
        <v>524.9114662360239</v>
      </c>
      <c r="AT94" s="428">
        <f t="shared" si="264"/>
        <v>207870</v>
      </c>
      <c r="AU94" s="112"/>
      <c r="AV94" s="256"/>
      <c r="AW94" s="256"/>
      <c r="AX94" s="120"/>
      <c r="AY94" s="120"/>
      <c r="AZ94" s="120"/>
      <c r="BA94" s="120"/>
      <c r="BB94" s="256"/>
      <c r="BC94" s="256"/>
      <c r="BD94" s="256"/>
      <c r="BE94" s="257"/>
      <c r="BF94" s="149">
        <f t="shared" si="265"/>
        <v>1</v>
      </c>
      <c r="BG94" s="256">
        <f t="shared" si="266"/>
        <v>0</v>
      </c>
      <c r="BH94" s="256">
        <f t="shared" si="267"/>
        <v>0</v>
      </c>
      <c r="BI94" s="120">
        <f t="shared" si="268"/>
        <v>0</v>
      </c>
      <c r="BJ94" s="120">
        <f t="shared" si="269"/>
        <v>0</v>
      </c>
      <c r="BK94" s="256">
        <v>0</v>
      </c>
      <c r="BL94" s="170">
        <f t="shared" si="270"/>
        <v>0</v>
      </c>
      <c r="BM94" s="170">
        <f t="shared" si="398"/>
        <v>545.4</v>
      </c>
      <c r="BN94" s="170">
        <f t="shared" si="271"/>
        <v>0</v>
      </c>
      <c r="BO94" s="170">
        <f t="shared" si="246"/>
        <v>0</v>
      </c>
      <c r="BP94" s="170">
        <f t="shared" si="272"/>
        <v>787.07460750742928</v>
      </c>
      <c r="BQ94" s="390">
        <f t="shared" si="273"/>
        <v>0</v>
      </c>
      <c r="BR94" s="428">
        <f t="shared" si="399"/>
        <v>29770</v>
      </c>
      <c r="BS94" s="147">
        <f t="shared" si="274"/>
        <v>3.5714285714285712</v>
      </c>
      <c r="BT94" s="256">
        <f t="shared" si="275"/>
        <v>1.5588404829467322</v>
      </c>
      <c r="BU94" s="256">
        <f t="shared" si="276"/>
        <v>5.5672874390954714</v>
      </c>
      <c r="BV94" s="170">
        <f t="shared" si="277"/>
        <v>787.07460750742928</v>
      </c>
      <c r="BW94" s="170">
        <f t="shared" si="278"/>
        <v>0</v>
      </c>
      <c r="BX94" s="170">
        <f t="shared" si="279"/>
        <v>629.65968600594351</v>
      </c>
      <c r="BY94" s="170">
        <f t="shared" si="400"/>
        <v>1154.491540164913</v>
      </c>
      <c r="BZ94" s="256">
        <f t="shared" si="280"/>
        <v>220.3808901020802</v>
      </c>
      <c r="CA94" s="256">
        <v>0</v>
      </c>
      <c r="CB94" s="466">
        <f t="shared" si="281"/>
        <v>363535.41212511208</v>
      </c>
      <c r="CC94" s="149">
        <f t="shared" si="282"/>
        <v>1</v>
      </c>
      <c r="CD94" s="256">
        <f t="shared" si="283"/>
        <v>0</v>
      </c>
      <c r="CE94" s="256">
        <f t="shared" si="401"/>
        <v>0</v>
      </c>
      <c r="CF94" s="120">
        <f t="shared" si="284"/>
        <v>0</v>
      </c>
      <c r="CG94" s="120">
        <f t="shared" si="285"/>
        <v>0</v>
      </c>
      <c r="CH94" s="256">
        <v>0</v>
      </c>
      <c r="CI94" s="170">
        <f t="shared" si="402"/>
        <v>0</v>
      </c>
      <c r="CJ94" s="170">
        <f t="shared" si="403"/>
        <v>545.4</v>
      </c>
      <c r="CK94" s="170">
        <f t="shared" si="286"/>
        <v>0</v>
      </c>
      <c r="CL94" s="256">
        <f t="shared" si="247"/>
        <v>0</v>
      </c>
      <c r="CM94" s="256">
        <f t="shared" si="248"/>
        <v>787.07460750742928</v>
      </c>
      <c r="CN94" s="390">
        <f t="shared" si="404"/>
        <v>0</v>
      </c>
      <c r="CO94" s="428">
        <f t="shared" si="405"/>
        <v>29770</v>
      </c>
      <c r="CP94" s="147">
        <f t="shared" si="287"/>
        <v>3.053435114503817</v>
      </c>
      <c r="CQ94" s="256">
        <f t="shared" si="288"/>
        <v>1.5635223217154328</v>
      </c>
      <c r="CR94" s="256">
        <f t="shared" si="289"/>
        <v>4.7741139594364368</v>
      </c>
      <c r="CS94" s="120">
        <f t="shared" si="290"/>
        <v>787.07460750742928</v>
      </c>
      <c r="CT94" s="120">
        <f t="shared" si="291"/>
        <v>0</v>
      </c>
      <c r="CU94" s="256">
        <f t="shared" si="292"/>
        <v>590.30595563057193</v>
      </c>
      <c r="CV94" s="170">
        <f t="shared" si="406"/>
        <v>1082.3358189046057</v>
      </c>
      <c r="CW94" s="256">
        <f t="shared" si="293"/>
        <v>257.76693395868307</v>
      </c>
      <c r="CX94" s="256">
        <v>0</v>
      </c>
      <c r="CY94" s="466">
        <f t="shared" si="294"/>
        <v>338535.41212511208</v>
      </c>
      <c r="CZ94" s="147">
        <f t="shared" si="295"/>
        <v>3.5714285714285712</v>
      </c>
      <c r="DA94" s="256">
        <f t="shared" si="296"/>
        <v>1.6400452674881254</v>
      </c>
      <c r="DB94" s="256">
        <f t="shared" si="297"/>
        <v>5.8573045267433042</v>
      </c>
      <c r="DC94" s="120">
        <f t="shared" si="298"/>
        <v>787.07460750742928</v>
      </c>
      <c r="DD94" s="120">
        <f t="shared" si="299"/>
        <v>0</v>
      </c>
      <c r="DE94" s="256">
        <f t="shared" si="300"/>
        <v>629.65968600594351</v>
      </c>
      <c r="DF94" s="170">
        <f t="shared" si="407"/>
        <v>1154.491540164913</v>
      </c>
      <c r="DG94" s="256">
        <f t="shared" si="301"/>
        <v>220.3808901020802</v>
      </c>
      <c r="DH94" s="256">
        <v>0</v>
      </c>
      <c r="DI94" s="466">
        <f t="shared" si="408"/>
        <v>345535.41212511208</v>
      </c>
      <c r="DJ94" s="147">
        <f t="shared" si="302"/>
        <v>3.053435114503817</v>
      </c>
      <c r="DK94" s="256">
        <f t="shared" si="409"/>
        <v>1.5869609471938115</v>
      </c>
      <c r="DL94" s="256">
        <f t="shared" si="303"/>
        <v>4.8456822815078215</v>
      </c>
      <c r="DM94" s="120">
        <f t="shared" si="304"/>
        <v>787.07460750742928</v>
      </c>
      <c r="DN94" s="120">
        <f t="shared" si="305"/>
        <v>0</v>
      </c>
      <c r="DO94" s="256">
        <f t="shared" si="306"/>
        <v>590.30595563057193</v>
      </c>
      <c r="DP94" s="170">
        <f t="shared" si="410"/>
        <v>1082.3358189046057</v>
      </c>
      <c r="DQ94" s="256">
        <f t="shared" si="307"/>
        <v>257.76693395868307</v>
      </c>
      <c r="DR94" s="256">
        <v>0</v>
      </c>
      <c r="DS94" s="427">
        <f t="shared" si="308"/>
        <v>333535.41212511208</v>
      </c>
      <c r="DT94" s="176">
        <f t="shared" si="309"/>
        <v>6.3291139240506329</v>
      </c>
      <c r="DU94" s="256">
        <f t="shared" si="310"/>
        <v>1.1541482270390884</v>
      </c>
      <c r="DV94" s="256">
        <f t="shared" si="311"/>
        <v>7.3047356141714452</v>
      </c>
      <c r="DW94" s="120">
        <f t="shared" si="312"/>
        <v>787.07460750742928</v>
      </c>
      <c r="DX94" s="120">
        <f t="shared" si="313"/>
        <v>0</v>
      </c>
      <c r="DY94" s="256">
        <f t="shared" si="314"/>
        <v>708.36714675668634</v>
      </c>
      <c r="DZ94" s="256">
        <f t="shared" si="411"/>
        <v>405</v>
      </c>
      <c r="EA94" s="256">
        <f t="shared" si="412"/>
        <v>578</v>
      </c>
      <c r="EB94" s="170">
        <f t="shared" si="413"/>
        <v>1298.802982685527</v>
      </c>
      <c r="EC94" s="256">
        <f t="shared" si="315"/>
        <v>124.35778798617383</v>
      </c>
      <c r="ED94" s="256">
        <v>0</v>
      </c>
      <c r="EE94" s="427">
        <f t="shared" si="420"/>
        <v>574204.25210150308</v>
      </c>
      <c r="EF94" s="275">
        <f t="shared" si="316"/>
        <v>1.2307692307692308</v>
      </c>
      <c r="EG94" s="256">
        <f t="shared" si="317"/>
        <v>1.9399516763030278</v>
      </c>
      <c r="EH94" s="256">
        <f t="shared" si="318"/>
        <v>2.3876328323729572</v>
      </c>
      <c r="EI94" s="473">
        <f t="shared" si="319"/>
        <v>196.76865187685732</v>
      </c>
      <c r="EJ94" s="473">
        <f t="shared" si="320"/>
        <v>136.35</v>
      </c>
      <c r="EK94" s="473">
        <f t="shared" si="321"/>
        <v>545.4</v>
      </c>
      <c r="EL94" s="473">
        <f t="shared" si="322"/>
        <v>0</v>
      </c>
      <c r="EM94" s="473">
        <f t="shared" si="323"/>
        <v>49.19216296921433</v>
      </c>
      <c r="EN94" s="473">
        <f t="shared" si="324"/>
        <v>590.30595563057193</v>
      </c>
      <c r="EO94" s="427">
        <f t="shared" si="325"/>
        <v>76072.25</v>
      </c>
      <c r="EP94" s="261">
        <f t="shared" si="326"/>
        <v>1.2307692307692308</v>
      </c>
      <c r="EQ94" s="256">
        <f t="shared" si="327"/>
        <v>0.7481584001644741</v>
      </c>
      <c r="ER94" s="256">
        <f t="shared" si="328"/>
        <v>0.92081033866396822</v>
      </c>
      <c r="ES94" s="473">
        <f t="shared" si="329"/>
        <v>787.07460750742928</v>
      </c>
      <c r="ET94" s="473">
        <f t="shared" si="330"/>
        <v>136.35</v>
      </c>
      <c r="EU94" s="473">
        <f t="shared" si="331"/>
        <v>545.4</v>
      </c>
      <c r="EV94" s="473">
        <f t="shared" si="332"/>
        <v>0</v>
      </c>
      <c r="EW94" s="473">
        <f t="shared" si="333"/>
        <v>49.19216296921433</v>
      </c>
      <c r="EX94" s="473">
        <f t="shared" si="334"/>
        <v>590.30595563057193</v>
      </c>
      <c r="EY94" s="572">
        <f t="shared" si="414"/>
        <v>197253</v>
      </c>
      <c r="EZ94" s="589"/>
      <c r="FA94" s="589"/>
      <c r="FB94" s="589"/>
      <c r="FC94" s="589"/>
      <c r="FD94" s="589"/>
      <c r="FE94" s="589"/>
      <c r="FF94" s="589"/>
      <c r="FG94" s="589"/>
      <c r="FH94" s="589"/>
      <c r="FI94" s="577"/>
      <c r="FJ94" s="276">
        <f t="shared" si="335"/>
        <v>1.0149185763760211</v>
      </c>
      <c r="FK94" s="256">
        <f t="shared" si="336"/>
        <v>0.18772404954248434</v>
      </c>
      <c r="FL94" s="256">
        <f t="shared" si="337"/>
        <v>0.19052462511319987</v>
      </c>
      <c r="FM94" s="483">
        <f t="shared" si="338"/>
        <v>11.806119112611439</v>
      </c>
      <c r="FN94" s="483">
        <f t="shared" si="339"/>
        <v>18</v>
      </c>
      <c r="FO94" s="483">
        <f t="shared" si="340"/>
        <v>545.4</v>
      </c>
      <c r="FP94" s="483">
        <f t="shared" si="341"/>
        <v>0</v>
      </c>
      <c r="FQ94" s="483">
        <f t="shared" si="415"/>
        <v>2500</v>
      </c>
      <c r="FR94" s="483">
        <f t="shared" si="342"/>
        <v>0.23612238225222879</v>
      </c>
      <c r="FS94" s="483">
        <f t="shared" si="343"/>
        <v>775.26905195187373</v>
      </c>
      <c r="FT94" s="484">
        <f t="shared" si="344"/>
        <v>25</v>
      </c>
      <c r="FU94" s="427">
        <f t="shared" si="345"/>
        <v>61630</v>
      </c>
      <c r="FV94" s="276">
        <f t="shared" si="346"/>
        <v>1.6162991273508036</v>
      </c>
      <c r="FW94" s="256">
        <f t="shared" si="347"/>
        <v>1.6636287034193524</v>
      </c>
      <c r="FX94" s="256">
        <f t="shared" si="348"/>
        <v>2.6889216215724483</v>
      </c>
      <c r="FY94" s="483">
        <f t="shared" si="349"/>
        <v>320.73290255927748</v>
      </c>
      <c r="FZ94" s="483">
        <f t="shared" si="350"/>
        <v>171</v>
      </c>
      <c r="GA94" s="483">
        <f t="shared" si="351"/>
        <v>545.4</v>
      </c>
      <c r="GB94" s="483">
        <f t="shared" si="352"/>
        <v>0</v>
      </c>
      <c r="GC94" s="483">
        <f t="shared" si="353"/>
        <v>1300</v>
      </c>
      <c r="GD94" s="483">
        <f t="shared" si="354"/>
        <v>20.619275348536561</v>
      </c>
      <c r="GE94" s="483">
        <f t="shared" si="355"/>
        <v>466.3417049481518</v>
      </c>
      <c r="GF94" s="484">
        <f t="shared" si="356"/>
        <v>231</v>
      </c>
      <c r="GG94" s="493">
        <f t="shared" si="357"/>
        <v>13</v>
      </c>
      <c r="GH94" s="493">
        <f t="shared" si="358"/>
        <v>244</v>
      </c>
      <c r="GI94" s="427">
        <f t="shared" si="359"/>
        <v>180397</v>
      </c>
      <c r="GJ94" s="188">
        <f t="shared" si="360"/>
        <v>1</v>
      </c>
      <c r="GK94" s="256">
        <f t="shared" si="416"/>
        <v>2.0373327384318665</v>
      </c>
      <c r="GL94" s="256">
        <f t="shared" si="361"/>
        <v>2.0373327384318665</v>
      </c>
      <c r="GM94" s="256">
        <f t="shared" si="362"/>
        <v>787.07460750742928</v>
      </c>
      <c r="GN94" s="256">
        <f t="shared" si="363"/>
        <v>545.4</v>
      </c>
      <c r="GO94" s="256">
        <f t="shared" si="364"/>
        <v>0</v>
      </c>
      <c r="GP94" s="256">
        <f t="shared" si="365"/>
        <v>787.07460750742928</v>
      </c>
      <c r="GQ94" s="256">
        <f t="shared" si="366"/>
        <v>0</v>
      </c>
      <c r="GR94" s="427">
        <f t="shared" si="367"/>
        <v>386326</v>
      </c>
      <c r="GS94" s="188">
        <f t="shared" si="368"/>
        <v>1</v>
      </c>
      <c r="GT94" s="256">
        <f t="shared" si="417"/>
        <v>3.5922814233553257</v>
      </c>
      <c r="GU94" s="256">
        <f t="shared" si="369"/>
        <v>3.5922814233553257</v>
      </c>
      <c r="GV94" s="256">
        <f t="shared" si="370"/>
        <v>787.07460750742928</v>
      </c>
      <c r="GW94" s="256">
        <f t="shared" si="371"/>
        <v>545.4</v>
      </c>
      <c r="GX94" s="256">
        <f t="shared" si="372"/>
        <v>0</v>
      </c>
      <c r="GY94" s="256">
        <f t="shared" si="373"/>
        <v>787.07460750742928</v>
      </c>
      <c r="GZ94" s="256">
        <f t="shared" si="374"/>
        <v>0</v>
      </c>
      <c r="HA94" s="427">
        <f t="shared" si="375"/>
        <v>219101.6</v>
      </c>
      <c r="HB94" s="188">
        <f t="shared" si="376"/>
        <v>1</v>
      </c>
      <c r="HC94" s="256">
        <f t="shared" si="418"/>
        <v>2.8205383367189585</v>
      </c>
      <c r="HD94" s="256">
        <f t="shared" si="377"/>
        <v>2.8205383367189585</v>
      </c>
      <c r="HE94" s="256">
        <f t="shared" si="378"/>
        <v>787.07460750742928</v>
      </c>
      <c r="HF94" s="256">
        <f t="shared" si="379"/>
        <v>545.4</v>
      </c>
      <c r="HG94" s="256">
        <f t="shared" si="380"/>
        <v>0</v>
      </c>
      <c r="HH94" s="256">
        <f t="shared" si="381"/>
        <v>787.07460750742928</v>
      </c>
      <c r="HI94" s="256">
        <f t="shared" si="249"/>
        <v>0</v>
      </c>
      <c r="HJ94" s="427">
        <f t="shared" si="382"/>
        <v>279051.19999999995</v>
      </c>
      <c r="HK94" s="188">
        <f t="shared" si="383"/>
        <v>1</v>
      </c>
      <c r="HL94" s="256">
        <f t="shared" si="419"/>
        <v>1.6619324890885139</v>
      </c>
      <c r="HM94" s="256">
        <f t="shared" si="384"/>
        <v>1.6619324890885139</v>
      </c>
      <c r="HN94" s="256">
        <f t="shared" si="385"/>
        <v>787.07460750742928</v>
      </c>
      <c r="HO94" s="256">
        <f t="shared" si="386"/>
        <v>545.4</v>
      </c>
      <c r="HP94" s="256">
        <f t="shared" si="387"/>
        <v>0</v>
      </c>
      <c r="HQ94" s="256">
        <f t="shared" si="388"/>
        <v>787.07460750742928</v>
      </c>
      <c r="HR94" s="256">
        <f t="shared" si="250"/>
        <v>0</v>
      </c>
      <c r="HS94" s="466">
        <f t="shared" si="389"/>
        <v>473590</v>
      </c>
    </row>
    <row r="95" spans="1:227" s="72" customFormat="1" hidden="1" outlineLevel="1" x14ac:dyDescent="0.3">
      <c r="B95" s="40" t="s">
        <v>236</v>
      </c>
      <c r="C95" s="40" t="s">
        <v>265</v>
      </c>
      <c r="D95" s="125">
        <v>5584.7726550079487</v>
      </c>
      <c r="E95" s="123">
        <v>14.334423763320052</v>
      </c>
      <c r="F95" s="125">
        <f t="shared" si="251"/>
        <v>703.81246034094727</v>
      </c>
      <c r="G95" s="125">
        <f t="shared" si="252"/>
        <v>0</v>
      </c>
      <c r="H95" s="168">
        <f t="shared" ref="H95" si="429">ROUND($I95+$I95*0.35,1)</f>
        <v>475</v>
      </c>
      <c r="I95" s="121">
        <f t="shared" si="426"/>
        <v>351.84067726550074</v>
      </c>
      <c r="J95" s="373">
        <f t="shared" si="390"/>
        <v>0</v>
      </c>
      <c r="K95" s="114">
        <v>1.4999999999999999E-2</v>
      </c>
      <c r="L95" s="168">
        <f t="shared" si="391"/>
        <v>1481.7104428230471</v>
      </c>
      <c r="M95" s="373">
        <f t="shared" si="392"/>
        <v>0</v>
      </c>
      <c r="N95" s="373">
        <f t="shared" si="393"/>
        <v>22.225656642345704</v>
      </c>
      <c r="O95" s="121">
        <v>36.686883615141497</v>
      </c>
      <c r="P95" s="116">
        <v>0</v>
      </c>
      <c r="Q95" s="395">
        <f t="shared" si="253"/>
        <v>1</v>
      </c>
      <c r="S95" s="189">
        <f t="shared" si="254"/>
        <v>1</v>
      </c>
      <c r="T95" s="168">
        <f t="shared" si="255"/>
        <v>0</v>
      </c>
      <c r="U95" s="382">
        <f t="shared" si="256"/>
        <v>703.81246034094727</v>
      </c>
      <c r="V95" s="427">
        <f t="shared" si="394"/>
        <v>26250</v>
      </c>
      <c r="W95" s="132"/>
      <c r="X95" s="255"/>
      <c r="Y95" s="255"/>
      <c r="Z95" s="255"/>
      <c r="AA95" s="111"/>
      <c r="AB95" s="111"/>
      <c r="AC95" s="111"/>
      <c r="AD95" s="111"/>
      <c r="AE95" s="111"/>
      <c r="AF95" s="111"/>
      <c r="AG95" s="111"/>
      <c r="AH95" s="460"/>
      <c r="AI95" s="262">
        <f t="shared" si="257"/>
        <v>1.3393188395043407</v>
      </c>
      <c r="AJ95" s="256">
        <f t="shared" si="395"/>
        <v>0.87002758760542276</v>
      </c>
      <c r="AK95" s="256">
        <f t="shared" si="258"/>
        <v>1.1652443389684559</v>
      </c>
      <c r="AL95" s="170">
        <f t="shared" si="259"/>
        <v>265.14818450517686</v>
      </c>
      <c r="AM95" s="170">
        <f t="shared" si="260"/>
        <v>0</v>
      </c>
      <c r="AN95" s="170">
        <f t="shared" si="261"/>
        <v>198.86113837888263</v>
      </c>
      <c r="AO95" s="170">
        <f t="shared" si="396"/>
        <v>102</v>
      </c>
      <c r="AP95" s="170">
        <f t="shared" si="397"/>
        <v>146</v>
      </c>
      <c r="AQ95" s="170">
        <f t="shared" si="262"/>
        <v>0</v>
      </c>
      <c r="AR95" s="256">
        <f t="shared" si="245"/>
        <v>86.836030425445429</v>
      </c>
      <c r="AS95" s="256">
        <f t="shared" si="263"/>
        <v>438.66427583577041</v>
      </c>
      <c r="AT95" s="428">
        <f t="shared" si="264"/>
        <v>204950</v>
      </c>
      <c r="AU95" s="112"/>
      <c r="AV95" s="256"/>
      <c r="AW95" s="256"/>
      <c r="AX95" s="120"/>
      <c r="AY95" s="120"/>
      <c r="AZ95" s="120"/>
      <c r="BA95" s="120"/>
      <c r="BB95" s="256"/>
      <c r="BC95" s="256"/>
      <c r="BD95" s="256"/>
      <c r="BE95" s="257"/>
      <c r="BF95" s="149">
        <f t="shared" si="265"/>
        <v>1</v>
      </c>
      <c r="BG95" s="256">
        <f t="shared" si="266"/>
        <v>0</v>
      </c>
      <c r="BH95" s="256">
        <f t="shared" si="267"/>
        <v>0</v>
      </c>
      <c r="BI95" s="120">
        <f t="shared" si="268"/>
        <v>0</v>
      </c>
      <c r="BJ95" s="120">
        <f t="shared" si="269"/>
        <v>0</v>
      </c>
      <c r="BK95" s="256">
        <v>0</v>
      </c>
      <c r="BL95" s="170">
        <f t="shared" si="270"/>
        <v>0</v>
      </c>
      <c r="BM95" s="170">
        <f t="shared" si="398"/>
        <v>475</v>
      </c>
      <c r="BN95" s="170">
        <f t="shared" si="271"/>
        <v>0</v>
      </c>
      <c r="BO95" s="170">
        <f t="shared" si="246"/>
        <v>0</v>
      </c>
      <c r="BP95" s="170">
        <f t="shared" si="272"/>
        <v>703.81246034094727</v>
      </c>
      <c r="BQ95" s="390">
        <f t="shared" si="273"/>
        <v>0</v>
      </c>
      <c r="BR95" s="428">
        <f t="shared" si="399"/>
        <v>26250</v>
      </c>
      <c r="BS95" s="147">
        <f t="shared" si="274"/>
        <v>3.5714285714285716</v>
      </c>
      <c r="BT95" s="256">
        <f t="shared" si="275"/>
        <v>1.520600310947692</v>
      </c>
      <c r="BU95" s="256">
        <f t="shared" si="276"/>
        <v>5.4307153962417578</v>
      </c>
      <c r="BV95" s="170">
        <f t="shared" si="277"/>
        <v>703.81246034094727</v>
      </c>
      <c r="BW95" s="170">
        <f t="shared" si="278"/>
        <v>0</v>
      </c>
      <c r="BX95" s="170">
        <f t="shared" si="279"/>
        <v>563.04996827275784</v>
      </c>
      <c r="BY95" s="170">
        <f t="shared" si="400"/>
        <v>1185.3683542584374</v>
      </c>
      <c r="BZ95" s="256">
        <f t="shared" si="280"/>
        <v>197.06748889546523</v>
      </c>
      <c r="CA95" s="256">
        <v>0</v>
      </c>
      <c r="CB95" s="466">
        <f t="shared" si="281"/>
        <v>333253.23413202557</v>
      </c>
      <c r="CC95" s="149">
        <f t="shared" si="282"/>
        <v>1</v>
      </c>
      <c r="CD95" s="256">
        <f t="shared" si="283"/>
        <v>0</v>
      </c>
      <c r="CE95" s="256">
        <f t="shared" si="401"/>
        <v>0</v>
      </c>
      <c r="CF95" s="120">
        <f t="shared" si="284"/>
        <v>0</v>
      </c>
      <c r="CG95" s="120">
        <f t="shared" si="285"/>
        <v>0</v>
      </c>
      <c r="CH95" s="256">
        <v>0</v>
      </c>
      <c r="CI95" s="170">
        <f t="shared" si="402"/>
        <v>0</v>
      </c>
      <c r="CJ95" s="170">
        <f t="shared" si="403"/>
        <v>475</v>
      </c>
      <c r="CK95" s="170">
        <f t="shared" si="286"/>
        <v>0</v>
      </c>
      <c r="CL95" s="256">
        <f t="shared" si="247"/>
        <v>0</v>
      </c>
      <c r="CM95" s="256">
        <f t="shared" si="248"/>
        <v>703.81246034094727</v>
      </c>
      <c r="CN95" s="390">
        <f t="shared" si="404"/>
        <v>0</v>
      </c>
      <c r="CO95" s="428">
        <f t="shared" si="405"/>
        <v>26250</v>
      </c>
      <c r="CP95" s="147">
        <f t="shared" si="287"/>
        <v>3.0534351145038165</v>
      </c>
      <c r="CQ95" s="256">
        <f t="shared" si="288"/>
        <v>1.5354709283490133</v>
      </c>
      <c r="CR95" s="256">
        <f t="shared" si="289"/>
        <v>4.6884608499206513</v>
      </c>
      <c r="CS95" s="120">
        <f t="shared" si="290"/>
        <v>703.81246034094727</v>
      </c>
      <c r="CT95" s="120">
        <f t="shared" si="291"/>
        <v>0</v>
      </c>
      <c r="CU95" s="256">
        <f t="shared" si="292"/>
        <v>527.85934525571042</v>
      </c>
      <c r="CV95" s="170">
        <f t="shared" si="406"/>
        <v>1111.2828321172851</v>
      </c>
      <c r="CW95" s="256">
        <f t="shared" si="293"/>
        <v>230.49858076166024</v>
      </c>
      <c r="CX95" s="256">
        <v>0</v>
      </c>
      <c r="CY95" s="466">
        <f t="shared" si="294"/>
        <v>308253.23413202557</v>
      </c>
      <c r="CZ95" s="147">
        <f t="shared" si="295"/>
        <v>3.5714285714285716</v>
      </c>
      <c r="DA95" s="256">
        <f t="shared" si="296"/>
        <v>1.6074219598117152</v>
      </c>
      <c r="DB95" s="256">
        <f t="shared" si="297"/>
        <v>5.7407927136132688</v>
      </c>
      <c r="DC95" s="120">
        <f t="shared" si="298"/>
        <v>703.81246034094727</v>
      </c>
      <c r="DD95" s="120">
        <f t="shared" si="299"/>
        <v>0</v>
      </c>
      <c r="DE95" s="256">
        <f t="shared" si="300"/>
        <v>563.04996827275784</v>
      </c>
      <c r="DF95" s="170">
        <f t="shared" si="407"/>
        <v>1185.3683542584374</v>
      </c>
      <c r="DG95" s="256">
        <f t="shared" si="301"/>
        <v>197.06748889546523</v>
      </c>
      <c r="DH95" s="256">
        <v>0</v>
      </c>
      <c r="DI95" s="466">
        <f t="shared" si="408"/>
        <v>315253.23413202557</v>
      </c>
      <c r="DJ95" s="147">
        <f t="shared" si="302"/>
        <v>3.0534351145038165</v>
      </c>
      <c r="DK95" s="256">
        <f t="shared" si="409"/>
        <v>1.5607875739034101</v>
      </c>
      <c r="DL95" s="256">
        <f t="shared" si="303"/>
        <v>4.7657635844378925</v>
      </c>
      <c r="DM95" s="120">
        <f t="shared" si="304"/>
        <v>703.81246034094727</v>
      </c>
      <c r="DN95" s="120">
        <f t="shared" si="305"/>
        <v>0</v>
      </c>
      <c r="DO95" s="256">
        <f t="shared" si="306"/>
        <v>527.85934525571042</v>
      </c>
      <c r="DP95" s="170">
        <f t="shared" si="410"/>
        <v>1111.2828321172851</v>
      </c>
      <c r="DQ95" s="256">
        <f t="shared" si="307"/>
        <v>230.49858076166024</v>
      </c>
      <c r="DR95" s="256">
        <v>0</v>
      </c>
      <c r="DS95" s="427">
        <f t="shared" si="308"/>
        <v>303253.23413202557</v>
      </c>
      <c r="DT95" s="176">
        <f t="shared" si="309"/>
        <v>6.3291139240506329</v>
      </c>
      <c r="DU95" s="256">
        <f t="shared" si="310"/>
        <v>1.1305209531594926</v>
      </c>
      <c r="DV95" s="256">
        <f t="shared" si="311"/>
        <v>7.1551959060727386</v>
      </c>
      <c r="DW95" s="120">
        <f t="shared" si="312"/>
        <v>703.81246034094727</v>
      </c>
      <c r="DX95" s="120">
        <f t="shared" si="313"/>
        <v>0</v>
      </c>
      <c r="DY95" s="256">
        <f t="shared" si="314"/>
        <v>633.43121430685255</v>
      </c>
      <c r="DZ95" s="256">
        <f t="shared" si="411"/>
        <v>362</v>
      </c>
      <c r="EA95" s="256">
        <f t="shared" si="412"/>
        <v>517</v>
      </c>
      <c r="EB95" s="170">
        <f t="shared" si="413"/>
        <v>1333.5393985407422</v>
      </c>
      <c r="EC95" s="256">
        <f t="shared" si="315"/>
        <v>111.20236873386966</v>
      </c>
      <c r="ED95" s="256">
        <v>0</v>
      </c>
      <c r="EE95" s="427">
        <f t="shared" si="420"/>
        <v>524192.04611015541</v>
      </c>
      <c r="EF95" s="275">
        <f t="shared" si="316"/>
        <v>1.2307692307692308</v>
      </c>
      <c r="EG95" s="256">
        <f t="shared" si="317"/>
        <v>1.9288522290234802</v>
      </c>
      <c r="EH95" s="256">
        <f t="shared" si="318"/>
        <v>2.3739719741827452</v>
      </c>
      <c r="EI95" s="473">
        <f t="shared" si="319"/>
        <v>175.95311508523682</v>
      </c>
      <c r="EJ95" s="473">
        <f t="shared" si="320"/>
        <v>118.75</v>
      </c>
      <c r="EK95" s="473">
        <f t="shared" si="321"/>
        <v>475</v>
      </c>
      <c r="EL95" s="473">
        <f t="shared" si="322"/>
        <v>0</v>
      </c>
      <c r="EM95" s="473">
        <f t="shared" si="323"/>
        <v>43.988278771309204</v>
      </c>
      <c r="EN95" s="473">
        <f t="shared" si="324"/>
        <v>527.85934525571042</v>
      </c>
      <c r="EO95" s="427">
        <f t="shared" si="325"/>
        <v>68416.25</v>
      </c>
      <c r="EP95" s="261">
        <f t="shared" si="326"/>
        <v>1.2307692307692308</v>
      </c>
      <c r="EQ95" s="256">
        <f t="shared" si="327"/>
        <v>0.76816785630227102</v>
      </c>
      <c r="ER95" s="256">
        <f t="shared" si="328"/>
        <v>0.94543736160279512</v>
      </c>
      <c r="ES95" s="473">
        <f t="shared" si="329"/>
        <v>703.81246034094727</v>
      </c>
      <c r="ET95" s="473">
        <f t="shared" si="330"/>
        <v>118.75</v>
      </c>
      <c r="EU95" s="473">
        <f t="shared" si="331"/>
        <v>475</v>
      </c>
      <c r="EV95" s="473">
        <f t="shared" si="332"/>
        <v>0</v>
      </c>
      <c r="EW95" s="473">
        <f t="shared" si="333"/>
        <v>43.988278771309204</v>
      </c>
      <c r="EX95" s="473">
        <f t="shared" si="334"/>
        <v>527.85934525571042</v>
      </c>
      <c r="EY95" s="572">
        <f t="shared" si="414"/>
        <v>171791.66666666669</v>
      </c>
      <c r="EZ95" s="589"/>
      <c r="FA95" s="589"/>
      <c r="FB95" s="589"/>
      <c r="FC95" s="589"/>
      <c r="FD95" s="589"/>
      <c r="FE95" s="589"/>
      <c r="FF95" s="589"/>
      <c r="FG95" s="589"/>
      <c r="FH95" s="589"/>
      <c r="FI95" s="577"/>
      <c r="FJ95" s="276">
        <f t="shared" si="335"/>
        <v>1.0146730619559554</v>
      </c>
      <c r="FK95" s="256">
        <f t="shared" si="336"/>
        <v>0.18457002975512174</v>
      </c>
      <c r="FL95" s="256">
        <f t="shared" si="337"/>
        <v>0.18727823723693118</v>
      </c>
      <c r="FM95" s="483">
        <f t="shared" si="338"/>
        <v>10.557186905114209</v>
      </c>
      <c r="FN95" s="483">
        <f t="shared" si="339"/>
        <v>15</v>
      </c>
      <c r="FO95" s="483">
        <f t="shared" si="340"/>
        <v>475</v>
      </c>
      <c r="FP95" s="483">
        <f t="shared" si="341"/>
        <v>0</v>
      </c>
      <c r="FQ95" s="483">
        <f t="shared" si="415"/>
        <v>2200</v>
      </c>
      <c r="FR95" s="483">
        <f t="shared" si="342"/>
        <v>0.21114373810228418</v>
      </c>
      <c r="FS95" s="483">
        <f t="shared" si="343"/>
        <v>693.42357145205835</v>
      </c>
      <c r="FT95" s="484">
        <f t="shared" si="344"/>
        <v>22</v>
      </c>
      <c r="FU95" s="427">
        <f t="shared" si="345"/>
        <v>55143</v>
      </c>
      <c r="FV95" s="276">
        <f t="shared" si="346"/>
        <v>1.6160879857734625</v>
      </c>
      <c r="FW95" s="256">
        <f t="shared" si="347"/>
        <v>1.6565432858958216</v>
      </c>
      <c r="FX95" s="256">
        <f t="shared" si="348"/>
        <v>2.6771197022499313</v>
      </c>
      <c r="FY95" s="483">
        <f t="shared" si="349"/>
        <v>286.80357758893604</v>
      </c>
      <c r="FZ95" s="483">
        <f t="shared" si="350"/>
        <v>153</v>
      </c>
      <c r="GA95" s="483">
        <f t="shared" si="351"/>
        <v>475</v>
      </c>
      <c r="GB95" s="483">
        <f t="shared" si="352"/>
        <v>0</v>
      </c>
      <c r="GC95" s="483">
        <f t="shared" si="353"/>
        <v>1100</v>
      </c>
      <c r="GD95" s="483">
        <f t="shared" si="354"/>
        <v>18.494918115675716</v>
      </c>
      <c r="GE95" s="483">
        <f t="shared" si="355"/>
        <v>417.00888275201123</v>
      </c>
      <c r="GF95" s="484">
        <f t="shared" si="356"/>
        <v>207</v>
      </c>
      <c r="GG95" s="493">
        <f t="shared" si="357"/>
        <v>11</v>
      </c>
      <c r="GH95" s="493">
        <f t="shared" si="358"/>
        <v>218</v>
      </c>
      <c r="GI95" s="427">
        <f t="shared" si="359"/>
        <v>161969</v>
      </c>
      <c r="GJ95" s="188">
        <f t="shared" si="360"/>
        <v>1</v>
      </c>
      <c r="GK95" s="256">
        <f t="shared" si="416"/>
        <v>2.0838266775453658</v>
      </c>
      <c r="GL95" s="256">
        <f t="shared" si="361"/>
        <v>2.0838266775453658</v>
      </c>
      <c r="GM95" s="256">
        <f t="shared" si="362"/>
        <v>703.81246034094727</v>
      </c>
      <c r="GN95" s="256">
        <f t="shared" si="363"/>
        <v>475</v>
      </c>
      <c r="GO95" s="256">
        <f t="shared" si="364"/>
        <v>0</v>
      </c>
      <c r="GP95" s="256">
        <f t="shared" si="365"/>
        <v>703.81246034094727</v>
      </c>
      <c r="GQ95" s="256">
        <f t="shared" si="366"/>
        <v>0</v>
      </c>
      <c r="GR95" s="427">
        <f t="shared" si="367"/>
        <v>337750</v>
      </c>
      <c r="GS95" s="188">
        <f t="shared" si="368"/>
        <v>1</v>
      </c>
      <c r="GT95" s="256">
        <f t="shared" si="417"/>
        <v>3.5600023284822826</v>
      </c>
      <c r="GU95" s="256">
        <f t="shared" si="369"/>
        <v>3.5600023284822826</v>
      </c>
      <c r="GV95" s="256">
        <f t="shared" si="370"/>
        <v>703.81246034094727</v>
      </c>
      <c r="GW95" s="256">
        <f t="shared" si="371"/>
        <v>475</v>
      </c>
      <c r="GX95" s="256">
        <f t="shared" si="372"/>
        <v>0</v>
      </c>
      <c r="GY95" s="256">
        <f t="shared" si="373"/>
        <v>703.81246034094727</v>
      </c>
      <c r="GZ95" s="256">
        <f t="shared" si="374"/>
        <v>0</v>
      </c>
      <c r="HA95" s="427">
        <f t="shared" si="375"/>
        <v>197700</v>
      </c>
      <c r="HB95" s="188">
        <f t="shared" si="376"/>
        <v>1</v>
      </c>
      <c r="HC95" s="256">
        <f t="shared" si="418"/>
        <v>2.7496970633729774</v>
      </c>
      <c r="HD95" s="256">
        <f t="shared" si="377"/>
        <v>2.7496970633729774</v>
      </c>
      <c r="HE95" s="256">
        <f t="shared" si="378"/>
        <v>703.81246034094727</v>
      </c>
      <c r="HF95" s="256">
        <f t="shared" si="379"/>
        <v>475</v>
      </c>
      <c r="HG95" s="256">
        <f t="shared" si="380"/>
        <v>0</v>
      </c>
      <c r="HH95" s="256">
        <f t="shared" si="381"/>
        <v>703.81246034094727</v>
      </c>
      <c r="HI95" s="256">
        <f t="shared" si="249"/>
        <v>0</v>
      </c>
      <c r="HJ95" s="427">
        <f t="shared" si="382"/>
        <v>255960</v>
      </c>
      <c r="HK95" s="188">
        <f t="shared" si="383"/>
        <v>1</v>
      </c>
      <c r="HL95" s="256">
        <f t="shared" si="419"/>
        <v>1.7010573059599934</v>
      </c>
      <c r="HM95" s="256">
        <f t="shared" si="384"/>
        <v>1.7010573059599934</v>
      </c>
      <c r="HN95" s="256">
        <f t="shared" si="385"/>
        <v>703.81246034094727</v>
      </c>
      <c r="HO95" s="256">
        <f t="shared" si="386"/>
        <v>475</v>
      </c>
      <c r="HP95" s="256">
        <f t="shared" si="387"/>
        <v>0</v>
      </c>
      <c r="HQ95" s="256">
        <f t="shared" si="388"/>
        <v>703.81246034094727</v>
      </c>
      <c r="HR95" s="256">
        <f t="shared" si="250"/>
        <v>0</v>
      </c>
      <c r="HS95" s="466">
        <f t="shared" si="389"/>
        <v>413750</v>
      </c>
    </row>
    <row r="96" spans="1:227" s="72" customFormat="1" hidden="1" outlineLevel="1" x14ac:dyDescent="0.3">
      <c r="B96" s="40" t="s">
        <v>236</v>
      </c>
      <c r="C96" s="40" t="s">
        <v>266</v>
      </c>
      <c r="D96" s="125">
        <v>5584.7726550079487</v>
      </c>
      <c r="E96" s="123">
        <v>11.981300140972007</v>
      </c>
      <c r="F96" s="125">
        <f t="shared" si="251"/>
        <v>588.27536213061853</v>
      </c>
      <c r="G96" s="125">
        <f t="shared" si="252"/>
        <v>33.969858571648089</v>
      </c>
      <c r="H96" s="168">
        <f t="shared" ref="H96" si="430">ROUND($I96+$I96*0.2,1)</f>
        <v>422.2</v>
      </c>
      <c r="I96" s="121">
        <f t="shared" si="426"/>
        <v>351.84067726550074</v>
      </c>
      <c r="J96" s="373">
        <f t="shared" si="390"/>
        <v>155.11350945958031</v>
      </c>
      <c r="K96" s="114">
        <v>1.4999999999999999E-2</v>
      </c>
      <c r="L96" s="168">
        <f t="shared" si="391"/>
        <v>1393.357086998149</v>
      </c>
      <c r="M96" s="373">
        <f t="shared" si="392"/>
        <v>219</v>
      </c>
      <c r="N96" s="373">
        <f t="shared" si="393"/>
        <v>20.900356304972238</v>
      </c>
      <c r="O96" s="121">
        <v>40.550571670614389</v>
      </c>
      <c r="P96" s="116">
        <v>0.05</v>
      </c>
      <c r="Q96" s="395">
        <f t="shared" si="253"/>
        <v>0.94225517375295842</v>
      </c>
      <c r="S96" s="189">
        <f t="shared" si="254"/>
        <v>1.0377695520903982</v>
      </c>
      <c r="T96" s="168">
        <f t="shared" si="255"/>
        <v>11.323286190549362</v>
      </c>
      <c r="U96" s="382">
        <f t="shared" si="256"/>
        <v>588.27536213061853</v>
      </c>
      <c r="V96" s="427">
        <f t="shared" si="394"/>
        <v>58428.161513532847</v>
      </c>
      <c r="W96" s="132"/>
      <c r="X96" s="255"/>
      <c r="Y96" s="255"/>
      <c r="Z96" s="255"/>
      <c r="AA96" s="111"/>
      <c r="AB96" s="111"/>
      <c r="AC96" s="111"/>
      <c r="AD96" s="111"/>
      <c r="AE96" s="111"/>
      <c r="AF96" s="111"/>
      <c r="AG96" s="111"/>
      <c r="AH96" s="460"/>
      <c r="AI96" s="262">
        <f t="shared" si="257"/>
        <v>1.4719921866266175</v>
      </c>
      <c r="AJ96" s="256">
        <f t="shared" si="395"/>
        <v>0.94429270476849758</v>
      </c>
      <c r="AK96" s="256">
        <f t="shared" si="258"/>
        <v>1.3899914833077436</v>
      </c>
      <c r="AL96" s="170">
        <f t="shared" si="259"/>
        <v>245.66911784969736</v>
      </c>
      <c r="AM96" s="170">
        <f t="shared" si="260"/>
        <v>33.969858571648089</v>
      </c>
      <c r="AN96" s="170">
        <f t="shared" si="261"/>
        <v>150.28197981562494</v>
      </c>
      <c r="AO96" s="170">
        <f t="shared" si="396"/>
        <v>77</v>
      </c>
      <c r="AP96" s="170">
        <f t="shared" si="397"/>
        <v>110</v>
      </c>
      <c r="AQ96" s="170">
        <f t="shared" si="262"/>
        <v>0</v>
      </c>
      <c r="AR96" s="256">
        <f t="shared" si="245"/>
        <v>80.116937510059401</v>
      </c>
      <c r="AS96" s="256">
        <f t="shared" si="263"/>
        <v>342.60624428092115</v>
      </c>
      <c r="AT96" s="428">
        <f t="shared" si="264"/>
        <v>187310</v>
      </c>
      <c r="AU96" s="112"/>
      <c r="AV96" s="256"/>
      <c r="AW96" s="256"/>
      <c r="AX96" s="120"/>
      <c r="AY96" s="120"/>
      <c r="AZ96" s="120"/>
      <c r="BA96" s="120"/>
      <c r="BB96" s="256"/>
      <c r="BC96" s="256"/>
      <c r="BD96" s="256"/>
      <c r="BE96" s="257"/>
      <c r="BF96" s="146">
        <f t="shared" si="265"/>
        <v>1.1381564867732499</v>
      </c>
      <c r="BG96" s="256">
        <f t="shared" si="266"/>
        <v>0.82936527730368281</v>
      </c>
      <c r="BH96" s="256">
        <f t="shared" si="267"/>
        <v>0.94394747026768178</v>
      </c>
      <c r="BI96" s="120">
        <f t="shared" si="268"/>
        <v>56.474889875364951</v>
      </c>
      <c r="BJ96" s="120">
        <f t="shared" si="269"/>
        <v>33.969858571648089</v>
      </c>
      <c r="BK96" s="256">
        <v>0</v>
      </c>
      <c r="BL96" s="170">
        <f t="shared" si="270"/>
        <v>40.531526628995408</v>
      </c>
      <c r="BM96" s="170">
        <f t="shared" si="398"/>
        <v>381.66847337100455</v>
      </c>
      <c r="BN96" s="170">
        <f t="shared" si="271"/>
        <v>0</v>
      </c>
      <c r="BO96" s="170">
        <f t="shared" si="246"/>
        <v>14.912767912953512</v>
      </c>
      <c r="BP96" s="170">
        <f t="shared" si="272"/>
        <v>531.80047225525357</v>
      </c>
      <c r="BQ96" s="390">
        <f t="shared" si="273"/>
        <v>31279.051480222588</v>
      </c>
      <c r="BR96" s="428">
        <f t="shared" si="399"/>
        <v>63766.122841426914</v>
      </c>
      <c r="BS96" s="147">
        <f t="shared" si="274"/>
        <v>3.7854669197947008</v>
      </c>
      <c r="BT96" s="256">
        <f t="shared" si="275"/>
        <v>1.4059766515030658</v>
      </c>
      <c r="BU96" s="256">
        <f t="shared" si="276"/>
        <v>5.3222781042685785</v>
      </c>
      <c r="BV96" s="170">
        <f t="shared" si="277"/>
        <v>588.27536213061853</v>
      </c>
      <c r="BW96" s="170">
        <f t="shared" si="278"/>
        <v>33.969858571648089</v>
      </c>
      <c r="BX96" s="170">
        <f t="shared" si="279"/>
        <v>436.65043113284673</v>
      </c>
      <c r="BY96" s="170">
        <f t="shared" si="400"/>
        <v>1034.2265067097269</v>
      </c>
      <c r="BZ96" s="256">
        <f t="shared" si="280"/>
        <v>164.37740281085672</v>
      </c>
      <c r="CA96" s="256">
        <v>0</v>
      </c>
      <c r="CB96" s="466">
        <f t="shared" si="281"/>
        <v>309550.83432220289</v>
      </c>
      <c r="CC96" s="146">
        <f t="shared" si="282"/>
        <v>1.1378430522029372</v>
      </c>
      <c r="CD96" s="256">
        <f t="shared" si="283"/>
        <v>0.94886829869515787</v>
      </c>
      <c r="CE96" s="256">
        <f t="shared" si="401"/>
        <v>1.0796632011259069</v>
      </c>
      <c r="CF96" s="120">
        <f t="shared" si="284"/>
        <v>60.239882533722614</v>
      </c>
      <c r="CG96" s="120">
        <f t="shared" si="285"/>
        <v>33.969858571648089</v>
      </c>
      <c r="CH96" s="256">
        <v>0</v>
      </c>
      <c r="CI96" s="170">
        <f t="shared" si="402"/>
        <v>43.233628404261772</v>
      </c>
      <c r="CJ96" s="170">
        <f t="shared" si="403"/>
        <v>378.96637159573822</v>
      </c>
      <c r="CK96" s="170">
        <f t="shared" si="286"/>
        <v>0</v>
      </c>
      <c r="CL96" s="256">
        <f t="shared" si="247"/>
        <v>18.828360277645483</v>
      </c>
      <c r="CM96" s="256">
        <f t="shared" si="248"/>
        <v>528.03547959689593</v>
      </c>
      <c r="CN96" s="390">
        <f t="shared" si="404"/>
        <v>22697.654912237431</v>
      </c>
      <c r="CO96" s="428">
        <f t="shared" si="405"/>
        <v>55576.531030855389</v>
      </c>
      <c r="CP96" s="147">
        <f t="shared" si="287"/>
        <v>3.2354599602423701</v>
      </c>
      <c r="CQ96" s="256">
        <f t="shared" si="288"/>
        <v>1.4313019562189622</v>
      </c>
      <c r="CR96" s="256">
        <f t="shared" si="289"/>
        <v>4.6309201703630301</v>
      </c>
      <c r="CS96" s="120">
        <f t="shared" si="290"/>
        <v>588.27536213061853</v>
      </c>
      <c r="CT96" s="120">
        <f t="shared" si="291"/>
        <v>33.969858571648089</v>
      </c>
      <c r="CU96" s="256">
        <f t="shared" si="292"/>
        <v>407.2366630263158</v>
      </c>
      <c r="CV96" s="170">
        <f t="shared" si="406"/>
        <v>964.55865235981958</v>
      </c>
      <c r="CW96" s="256">
        <f t="shared" si="293"/>
        <v>192.32048251206109</v>
      </c>
      <c r="CX96" s="256">
        <v>0</v>
      </c>
      <c r="CY96" s="466">
        <f t="shared" si="294"/>
        <v>284550.83432220289</v>
      </c>
      <c r="CZ96" s="147">
        <f t="shared" si="295"/>
        <v>3.7854669197947008</v>
      </c>
      <c r="DA96" s="256">
        <f t="shared" si="296"/>
        <v>1.4927799693048831</v>
      </c>
      <c r="DB96" s="256">
        <f t="shared" si="297"/>
        <v>5.6508691923357839</v>
      </c>
      <c r="DC96" s="120">
        <f t="shared" si="298"/>
        <v>588.27536213061853</v>
      </c>
      <c r="DD96" s="120">
        <f t="shared" si="299"/>
        <v>33.969858571648089</v>
      </c>
      <c r="DE96" s="256">
        <f t="shared" si="300"/>
        <v>436.65043113284673</v>
      </c>
      <c r="DF96" s="170">
        <f t="shared" si="407"/>
        <v>1034.2265067097269</v>
      </c>
      <c r="DG96" s="256">
        <f t="shared" si="301"/>
        <v>164.37740281085672</v>
      </c>
      <c r="DH96" s="256">
        <v>0</v>
      </c>
      <c r="DI96" s="466">
        <f t="shared" si="408"/>
        <v>291550.83432220289</v>
      </c>
      <c r="DJ96" s="147">
        <f t="shared" si="302"/>
        <v>3.2354599602423701</v>
      </c>
      <c r="DK96" s="256">
        <f t="shared" si="409"/>
        <v>1.4569019863474588</v>
      </c>
      <c r="DL96" s="256">
        <f t="shared" si="303"/>
        <v>4.7137480428247791</v>
      </c>
      <c r="DM96" s="120">
        <f t="shared" si="304"/>
        <v>588.27536213061853</v>
      </c>
      <c r="DN96" s="120">
        <f t="shared" si="305"/>
        <v>33.969858571648089</v>
      </c>
      <c r="DO96" s="256">
        <f t="shared" si="306"/>
        <v>407.2366630263158</v>
      </c>
      <c r="DP96" s="170">
        <f t="shared" si="410"/>
        <v>964.55865235981958</v>
      </c>
      <c r="DQ96" s="256">
        <f t="shared" si="307"/>
        <v>192.32048251206109</v>
      </c>
      <c r="DR96" s="256">
        <v>0</v>
      </c>
      <c r="DS96" s="427">
        <f t="shared" si="308"/>
        <v>279550.83432220289</v>
      </c>
      <c r="DT96" s="176">
        <f t="shared" si="309"/>
        <v>6.6460086955683746</v>
      </c>
      <c r="DU96" s="256">
        <f t="shared" si="310"/>
        <v>1.0789298573130406</v>
      </c>
      <c r="DV96" s="256">
        <f t="shared" si="311"/>
        <v>7.1705772136108132</v>
      </c>
      <c r="DW96" s="120">
        <f t="shared" si="312"/>
        <v>588.27536213061853</v>
      </c>
      <c r="DX96" s="120">
        <f t="shared" si="313"/>
        <v>33.969858571648089</v>
      </c>
      <c r="DY96" s="256">
        <f t="shared" si="314"/>
        <v>495.47796734590855</v>
      </c>
      <c r="DZ96" s="256">
        <f t="shared" si="411"/>
        <v>302</v>
      </c>
      <c r="EA96" s="256">
        <f t="shared" si="412"/>
        <v>432</v>
      </c>
      <c r="EB96" s="170">
        <f t="shared" si="413"/>
        <v>1173.5622154095417</v>
      </c>
      <c r="EC96" s="256">
        <f t="shared" si="315"/>
        <v>93.626904388070685</v>
      </c>
      <c r="ED96" s="256">
        <v>0</v>
      </c>
      <c r="EE96" s="427">
        <f t="shared" si="420"/>
        <v>468957.03228861024</v>
      </c>
      <c r="EF96" s="275">
        <f t="shared" si="316"/>
        <v>1.2717126773943901</v>
      </c>
      <c r="EG96" s="256">
        <f t="shared" si="317"/>
        <v>1.5622484209552441</v>
      </c>
      <c r="EH96" s="256">
        <f t="shared" si="318"/>
        <v>1.9867311221681516</v>
      </c>
      <c r="EI96" s="473">
        <f t="shared" si="319"/>
        <v>147.06884053265463</v>
      </c>
      <c r="EJ96" s="473">
        <f t="shared" si="320"/>
        <v>105.55</v>
      </c>
      <c r="EK96" s="473">
        <f t="shared" si="321"/>
        <v>422.2</v>
      </c>
      <c r="EL96" s="473">
        <f t="shared" si="322"/>
        <v>49.563509459580317</v>
      </c>
      <c r="EM96" s="473">
        <f t="shared" si="323"/>
        <v>48.090496323713019</v>
      </c>
      <c r="EN96" s="473">
        <f t="shared" si="324"/>
        <v>441.2065215979639</v>
      </c>
      <c r="EO96" s="427">
        <f t="shared" si="325"/>
        <v>70604.411513532847</v>
      </c>
      <c r="EP96" s="261">
        <f t="shared" si="326"/>
        <v>1.2717126773943901</v>
      </c>
      <c r="EQ96" s="256">
        <f t="shared" si="327"/>
        <v>0.72236254510272679</v>
      </c>
      <c r="ER96" s="256">
        <f t="shared" si="328"/>
        <v>0.91863760628201452</v>
      </c>
      <c r="ES96" s="473">
        <f t="shared" si="329"/>
        <v>588.27536213061853</v>
      </c>
      <c r="ET96" s="473">
        <f t="shared" si="330"/>
        <v>105.55</v>
      </c>
      <c r="EU96" s="473">
        <f t="shared" si="331"/>
        <v>422.2</v>
      </c>
      <c r="EV96" s="473">
        <f t="shared" si="332"/>
        <v>49.563509459580317</v>
      </c>
      <c r="EW96" s="473">
        <f t="shared" si="333"/>
        <v>48.090496323713019</v>
      </c>
      <c r="EX96" s="473">
        <f t="shared" si="334"/>
        <v>441.2065215979639</v>
      </c>
      <c r="EY96" s="572">
        <f t="shared" si="414"/>
        <v>152695.66666666666</v>
      </c>
      <c r="EZ96" s="589"/>
      <c r="FA96" s="589"/>
      <c r="FB96" s="589"/>
      <c r="FC96" s="589"/>
      <c r="FD96" s="589"/>
      <c r="FE96" s="589"/>
      <c r="FF96" s="589"/>
      <c r="FG96" s="589"/>
      <c r="FH96" s="589"/>
      <c r="FI96" s="577"/>
      <c r="FJ96" s="276">
        <f t="shared" si="335"/>
        <v>1.0532196296451273</v>
      </c>
      <c r="FK96" s="256">
        <f t="shared" si="336"/>
        <v>0.1173482490627934</v>
      </c>
      <c r="FL96" s="256">
        <f t="shared" si="337"/>
        <v>0.12359347941741941</v>
      </c>
      <c r="FM96" s="483">
        <f t="shared" si="338"/>
        <v>8.8241304319592775</v>
      </c>
      <c r="FN96" s="483">
        <f t="shared" si="339"/>
        <v>13</v>
      </c>
      <c r="FO96" s="483">
        <f t="shared" si="340"/>
        <v>422.2</v>
      </c>
      <c r="FP96" s="483">
        <f t="shared" si="341"/>
        <v>155.11350945958031</v>
      </c>
      <c r="FQ96" s="483">
        <f t="shared" si="415"/>
        <v>1900</v>
      </c>
      <c r="FR96" s="483">
        <f t="shared" si="342"/>
        <v>11.499768799188548</v>
      </c>
      <c r="FS96" s="483">
        <f t="shared" si="343"/>
        <v>579.30313990839636</v>
      </c>
      <c r="FT96" s="484">
        <f t="shared" si="344"/>
        <v>19</v>
      </c>
      <c r="FU96" s="427">
        <f t="shared" si="345"/>
        <v>74954.161513532847</v>
      </c>
      <c r="FV96" s="276">
        <f t="shared" si="346"/>
        <v>1.6575533654284165</v>
      </c>
      <c r="FW96" s="256">
        <f t="shared" si="347"/>
        <v>1.3757976837758921</v>
      </c>
      <c r="FX96" s="256">
        <f t="shared" si="348"/>
        <v>2.2804580808913504</v>
      </c>
      <c r="FY96" s="483">
        <f t="shared" si="349"/>
        <v>239.72221006822707</v>
      </c>
      <c r="FZ96" s="483">
        <f t="shared" si="350"/>
        <v>127</v>
      </c>
      <c r="GA96" s="483">
        <f t="shared" si="351"/>
        <v>422.2</v>
      </c>
      <c r="GB96" s="483">
        <f t="shared" si="352"/>
        <v>155.11350945958031</v>
      </c>
      <c r="GC96" s="483">
        <f t="shared" si="353"/>
        <v>900</v>
      </c>
      <c r="GD96" s="483">
        <f t="shared" si="354"/>
        <v>26.846659298396368</v>
      </c>
      <c r="GE96" s="483">
        <f t="shared" si="355"/>
        <v>348.55315206239146</v>
      </c>
      <c r="GF96" s="484">
        <f t="shared" si="356"/>
        <v>173</v>
      </c>
      <c r="GG96" s="493">
        <f t="shared" si="357"/>
        <v>9</v>
      </c>
      <c r="GH96" s="493">
        <f t="shared" si="358"/>
        <v>182</v>
      </c>
      <c r="GI96" s="427">
        <f t="shared" si="359"/>
        <v>162959.16151353286</v>
      </c>
      <c r="GJ96" s="185">
        <f t="shared" si="360"/>
        <v>1.0377695520903982</v>
      </c>
      <c r="GK96" s="256">
        <f t="shared" si="416"/>
        <v>1.7690527577884947</v>
      </c>
      <c r="GL96" s="256">
        <f t="shared" si="361"/>
        <v>1.8358690880744499</v>
      </c>
      <c r="GM96" s="256">
        <f t="shared" si="362"/>
        <v>588.27536213061853</v>
      </c>
      <c r="GN96" s="256">
        <f t="shared" si="363"/>
        <v>422.2</v>
      </c>
      <c r="GO96" s="256">
        <f t="shared" si="364"/>
        <v>155.11350945958031</v>
      </c>
      <c r="GP96" s="256">
        <f t="shared" si="365"/>
        <v>588.27536213061853</v>
      </c>
      <c r="GQ96" s="256">
        <f t="shared" si="366"/>
        <v>11.323286190549362</v>
      </c>
      <c r="GR96" s="427">
        <f t="shared" si="367"/>
        <v>326136.16151353286</v>
      </c>
      <c r="GS96" s="185">
        <f t="shared" si="368"/>
        <v>1.0377695520903982</v>
      </c>
      <c r="GT96" s="256">
        <f t="shared" si="417"/>
        <v>2.7944038683508836</v>
      </c>
      <c r="GU96" s="256">
        <f t="shared" si="369"/>
        <v>2.8999472508181725</v>
      </c>
      <c r="GV96" s="256">
        <f t="shared" si="370"/>
        <v>588.27536213061853</v>
      </c>
      <c r="GW96" s="256">
        <f t="shared" si="371"/>
        <v>422.2</v>
      </c>
      <c r="GX96" s="256">
        <f t="shared" si="372"/>
        <v>155.11350945958031</v>
      </c>
      <c r="GY96" s="256">
        <f t="shared" si="373"/>
        <v>588.27536213061853</v>
      </c>
      <c r="GZ96" s="256">
        <f t="shared" si="374"/>
        <v>11.323286190549362</v>
      </c>
      <c r="HA96" s="427">
        <f t="shared" si="375"/>
        <v>206466.96151353285</v>
      </c>
      <c r="HB96" s="185">
        <f t="shared" si="376"/>
        <v>1.0377695520903982</v>
      </c>
      <c r="HC96" s="256">
        <f t="shared" si="418"/>
        <v>0.32235981040660827</v>
      </c>
      <c r="HD96" s="256">
        <f t="shared" si="377"/>
        <v>0.33453519605761156</v>
      </c>
      <c r="HE96" s="256">
        <f t="shared" si="378"/>
        <v>588.27536213061853</v>
      </c>
      <c r="HF96" s="256">
        <f t="shared" si="379"/>
        <v>422.2</v>
      </c>
      <c r="HG96" s="256">
        <f t="shared" si="380"/>
        <v>155.11350945958031</v>
      </c>
      <c r="HH96" s="256">
        <f t="shared" si="381"/>
        <v>588.27536213061853</v>
      </c>
      <c r="HI96" s="256">
        <f t="shared" si="249"/>
        <v>11.323286190549362</v>
      </c>
      <c r="HJ96" s="427">
        <f t="shared" si="382"/>
        <v>1789776.6945958033</v>
      </c>
      <c r="HK96" s="185">
        <f t="shared" si="383"/>
        <v>1.0377695520903982</v>
      </c>
      <c r="HL96" s="256">
        <f t="shared" si="419"/>
        <v>1.5641068016918405</v>
      </c>
      <c r="HM96" s="256">
        <f t="shared" si="384"/>
        <v>1.6231824150132865</v>
      </c>
      <c r="HN96" s="256">
        <f t="shared" si="385"/>
        <v>588.27536213061853</v>
      </c>
      <c r="HO96" s="256">
        <f t="shared" si="386"/>
        <v>422.2</v>
      </c>
      <c r="HP96" s="256">
        <f t="shared" si="387"/>
        <v>155.11350945958031</v>
      </c>
      <c r="HQ96" s="256">
        <f t="shared" si="388"/>
        <v>588.27536213061853</v>
      </c>
      <c r="HR96" s="256">
        <f t="shared" si="250"/>
        <v>11.323286190549362</v>
      </c>
      <c r="HS96" s="466">
        <f t="shared" si="389"/>
        <v>368870</v>
      </c>
    </row>
    <row r="97" spans="1:227" s="72" customFormat="1" hidden="1" outlineLevel="1" x14ac:dyDescent="0.3">
      <c r="B97" s="40" t="s">
        <v>236</v>
      </c>
      <c r="C97" s="40" t="s">
        <v>267</v>
      </c>
      <c r="D97" s="125">
        <v>5584.7726550079487</v>
      </c>
      <c r="E97" s="123">
        <v>12.087065941074448</v>
      </c>
      <c r="F97" s="125">
        <f t="shared" si="251"/>
        <v>593.46840575895806</v>
      </c>
      <c r="G97" s="125">
        <f t="shared" si="252"/>
        <v>115.93923948802875</v>
      </c>
      <c r="H97" s="168">
        <f t="shared" ref="H97" si="431">ROUND($I97+$I97*0.1,1)</f>
        <v>387</v>
      </c>
      <c r="I97" s="121">
        <f t="shared" si="426"/>
        <v>351.84067726550074</v>
      </c>
      <c r="J97" s="373">
        <f t="shared" si="390"/>
        <v>176.4676400122203</v>
      </c>
      <c r="K97" s="114">
        <v>1.4999999999999999E-2</v>
      </c>
      <c r="L97" s="168">
        <f t="shared" si="391"/>
        <v>1533.5100924004084</v>
      </c>
      <c r="M97" s="373">
        <f t="shared" si="392"/>
        <v>657</v>
      </c>
      <c r="N97" s="373">
        <f t="shared" si="393"/>
        <v>23.002651386006125</v>
      </c>
      <c r="O97" s="121">
        <v>46.13307834237613</v>
      </c>
      <c r="P97" s="116">
        <v>0.15</v>
      </c>
      <c r="Q97" s="395">
        <f t="shared" si="253"/>
        <v>0.80464126082708709</v>
      </c>
      <c r="S97" s="189">
        <f t="shared" si="254"/>
        <v>1.1222765611747743</v>
      </c>
      <c r="T97" s="168">
        <f t="shared" si="255"/>
        <v>38.646413162676247</v>
      </c>
      <c r="U97" s="382">
        <f t="shared" si="256"/>
        <v>593.46840575895806</v>
      </c>
      <c r="V97" s="427">
        <f t="shared" si="394"/>
        <v>60084.822401955244</v>
      </c>
      <c r="W97" s="132"/>
      <c r="X97" s="255"/>
      <c r="Y97" s="255"/>
      <c r="Z97" s="255"/>
      <c r="AA97" s="111"/>
      <c r="AB97" s="111"/>
      <c r="AC97" s="111"/>
      <c r="AD97" s="111"/>
      <c r="AE97" s="111"/>
      <c r="AF97" s="111"/>
      <c r="AG97" s="111"/>
      <c r="AH97" s="460"/>
      <c r="AI97" s="262">
        <f t="shared" si="257"/>
        <v>1.7189422204806968</v>
      </c>
      <c r="AJ97" s="256">
        <f t="shared" si="395"/>
        <v>1.3285783099689579</v>
      </c>
      <c r="AK97" s="256">
        <f t="shared" si="258"/>
        <v>2.2837493502205319</v>
      </c>
      <c r="AL97" s="170">
        <f t="shared" si="259"/>
        <v>267.07643469712542</v>
      </c>
      <c r="AM97" s="170">
        <f t="shared" si="260"/>
        <v>115.93923948802875</v>
      </c>
      <c r="AN97" s="170">
        <f t="shared" si="261"/>
        <v>84.368086534815305</v>
      </c>
      <c r="AO97" s="170">
        <f t="shared" si="396"/>
        <v>43</v>
      </c>
      <c r="AP97" s="170">
        <f t="shared" si="397"/>
        <v>62</v>
      </c>
      <c r="AQ97" s="170">
        <f t="shared" si="262"/>
        <v>0</v>
      </c>
      <c r="AR97" s="256">
        <f t="shared" si="245"/>
        <v>86.308139968428293</v>
      </c>
      <c r="AS97" s="256">
        <f t="shared" si="263"/>
        <v>326.39197106183263</v>
      </c>
      <c r="AT97" s="428">
        <f t="shared" si="264"/>
        <v>165150</v>
      </c>
      <c r="AU97" s="112"/>
      <c r="AV97" s="256"/>
      <c r="AW97" s="256"/>
      <c r="AX97" s="120"/>
      <c r="AY97" s="120"/>
      <c r="AZ97" s="120"/>
      <c r="BA97" s="120"/>
      <c r="BB97" s="256"/>
      <c r="BC97" s="256"/>
      <c r="BD97" s="256"/>
      <c r="BE97" s="257"/>
      <c r="BF97" s="146">
        <f t="shared" si="265"/>
        <v>1.570817847533003</v>
      </c>
      <c r="BG97" s="256">
        <f t="shared" si="266"/>
        <v>1.324993419648639</v>
      </c>
      <c r="BH97" s="256">
        <f t="shared" si="267"/>
        <v>2.0813233114478682</v>
      </c>
      <c r="BI97" s="120">
        <f t="shared" si="268"/>
        <v>192.74898564884779</v>
      </c>
      <c r="BJ97" s="120">
        <f t="shared" si="269"/>
        <v>115.93923948802875</v>
      </c>
      <c r="BK97" s="256">
        <v>0</v>
      </c>
      <c r="BL97" s="170">
        <f t="shared" si="270"/>
        <v>125.69137079961251</v>
      </c>
      <c r="BM97" s="170">
        <f t="shared" si="398"/>
        <v>261.30862920038749</v>
      </c>
      <c r="BN97" s="170">
        <f t="shared" si="271"/>
        <v>0</v>
      </c>
      <c r="BO97" s="170">
        <f t="shared" si="246"/>
        <v>50.897326135244619</v>
      </c>
      <c r="BP97" s="170">
        <f t="shared" si="272"/>
        <v>400.71942011011026</v>
      </c>
      <c r="BQ97" s="390">
        <f t="shared" si="273"/>
        <v>93150.388282233995</v>
      </c>
      <c r="BR97" s="428">
        <f t="shared" si="399"/>
        <v>136225.6370481778</v>
      </c>
      <c r="BS97" s="147">
        <f t="shared" si="274"/>
        <v>4.2991338315053502</v>
      </c>
      <c r="BT97" s="256">
        <f t="shared" si="275"/>
        <v>1.5933621606181483</v>
      </c>
      <c r="BU97" s="256">
        <f t="shared" si="276"/>
        <v>6.8500771705539432</v>
      </c>
      <c r="BV97" s="170">
        <f t="shared" si="277"/>
        <v>593.46840575895806</v>
      </c>
      <c r="BW97" s="170">
        <f t="shared" si="278"/>
        <v>115.93923948802875</v>
      </c>
      <c r="BX97" s="170">
        <f t="shared" si="279"/>
        <v>358.83548511913773</v>
      </c>
      <c r="BY97" s="170">
        <f t="shared" si="400"/>
        <v>927.22347576004586</v>
      </c>
      <c r="BZ97" s="256">
        <f t="shared" si="280"/>
        <v>165.01176121762796</v>
      </c>
      <c r="CA97" s="256">
        <v>0</v>
      </c>
      <c r="CB97" s="466">
        <f t="shared" si="281"/>
        <v>293155.61097722611</v>
      </c>
      <c r="CC97" s="146">
        <f t="shared" si="282"/>
        <v>1.5690320894614611</v>
      </c>
      <c r="CD97" s="256">
        <f t="shared" si="283"/>
        <v>1.5389921335862113</v>
      </c>
      <c r="CE97" s="256">
        <f t="shared" si="401"/>
        <v>2.4147280430255251</v>
      </c>
      <c r="CF97" s="120">
        <f t="shared" si="284"/>
        <v>205.59891802543765</v>
      </c>
      <c r="CG97" s="120">
        <f t="shared" si="285"/>
        <v>115.93923948802875</v>
      </c>
      <c r="CH97" s="256">
        <v>0</v>
      </c>
      <c r="CI97" s="170">
        <f t="shared" si="402"/>
        <v>134.07079551958671</v>
      </c>
      <c r="CJ97" s="170">
        <f t="shared" si="403"/>
        <v>252.92920448041329</v>
      </c>
      <c r="CK97" s="170">
        <f t="shared" si="286"/>
        <v>0</v>
      </c>
      <c r="CL97" s="256">
        <f t="shared" si="247"/>
        <v>64.261255806898077</v>
      </c>
      <c r="CM97" s="256">
        <f t="shared" si="248"/>
        <v>387.86948773352037</v>
      </c>
      <c r="CN97" s="390">
        <f t="shared" si="404"/>
        <v>72659.049368904729</v>
      </c>
      <c r="CO97" s="428">
        <f t="shared" si="405"/>
        <v>116949.31471924479</v>
      </c>
      <c r="CP97" s="147">
        <f t="shared" si="287"/>
        <v>3.6718535142062372</v>
      </c>
      <c r="CQ97" s="256">
        <f t="shared" si="288"/>
        <v>1.6367858454684052</v>
      </c>
      <c r="CR97" s="256">
        <f t="shared" si="289"/>
        <v>6.0100378586861911</v>
      </c>
      <c r="CS97" s="120">
        <f t="shared" si="290"/>
        <v>593.46840575895806</v>
      </c>
      <c r="CT97" s="120">
        <f t="shared" si="291"/>
        <v>115.93923948802875</v>
      </c>
      <c r="CU97" s="256">
        <f t="shared" si="292"/>
        <v>329.16206483118981</v>
      </c>
      <c r="CV97" s="170">
        <f t="shared" si="406"/>
        <v>850.54797114002531</v>
      </c>
      <c r="CW97" s="256">
        <f t="shared" si="293"/>
        <v>193.20151049117845</v>
      </c>
      <c r="CX97" s="256">
        <v>0</v>
      </c>
      <c r="CY97" s="466">
        <f t="shared" si="294"/>
        <v>268155.61097722611</v>
      </c>
      <c r="CZ97" s="147">
        <f t="shared" si="295"/>
        <v>4.2991338315053502</v>
      </c>
      <c r="DA97" s="256">
        <f t="shared" si="296"/>
        <v>1.697595975037802</v>
      </c>
      <c r="DB97" s="256">
        <f t="shared" si="297"/>
        <v>7.2981922885123263</v>
      </c>
      <c r="DC97" s="120">
        <f t="shared" si="298"/>
        <v>593.46840575895806</v>
      </c>
      <c r="DD97" s="120">
        <f t="shared" si="299"/>
        <v>115.93923948802875</v>
      </c>
      <c r="DE97" s="256">
        <f t="shared" si="300"/>
        <v>358.83548511913773</v>
      </c>
      <c r="DF97" s="170">
        <f t="shared" si="407"/>
        <v>927.22347576004586</v>
      </c>
      <c r="DG97" s="256">
        <f t="shared" si="301"/>
        <v>165.01176121762796</v>
      </c>
      <c r="DH97" s="256">
        <v>0</v>
      </c>
      <c r="DI97" s="466">
        <f t="shared" si="408"/>
        <v>275155.61097722611</v>
      </c>
      <c r="DJ97" s="147">
        <f t="shared" si="302"/>
        <v>3.6718535142062372</v>
      </c>
      <c r="DK97" s="256">
        <f t="shared" si="409"/>
        <v>1.6678850464200823</v>
      </c>
      <c r="DL97" s="256">
        <f t="shared" si="303"/>
        <v>6.1242295689896125</v>
      </c>
      <c r="DM97" s="120">
        <f t="shared" si="304"/>
        <v>593.46840575895806</v>
      </c>
      <c r="DN97" s="120">
        <f t="shared" si="305"/>
        <v>115.93923948802875</v>
      </c>
      <c r="DO97" s="256">
        <f t="shared" si="306"/>
        <v>329.16206483118981</v>
      </c>
      <c r="DP97" s="170">
        <f t="shared" si="410"/>
        <v>850.54797114002531</v>
      </c>
      <c r="DQ97" s="256">
        <f t="shared" si="307"/>
        <v>193.20151049117845</v>
      </c>
      <c r="DR97" s="256">
        <v>0</v>
      </c>
      <c r="DS97" s="427">
        <f t="shared" si="308"/>
        <v>263155.61097722611</v>
      </c>
      <c r="DT97" s="176">
        <f t="shared" si="309"/>
        <v>7.3829880656718148</v>
      </c>
      <c r="DU97" s="256">
        <f t="shared" si="310"/>
        <v>1.172186362592434</v>
      </c>
      <c r="DV97" s="256">
        <f t="shared" si="311"/>
        <v>8.6542379257631943</v>
      </c>
      <c r="DW97" s="120">
        <f t="shared" si="312"/>
        <v>593.46840575895806</v>
      </c>
      <c r="DX97" s="120">
        <f t="shared" si="313"/>
        <v>115.93923948802875</v>
      </c>
      <c r="DY97" s="256">
        <f t="shared" si="314"/>
        <v>418.18232569503346</v>
      </c>
      <c r="DZ97" s="256">
        <f t="shared" si="411"/>
        <v>305</v>
      </c>
      <c r="EA97" s="256">
        <f t="shared" si="412"/>
        <v>436</v>
      </c>
      <c r="EB97" s="170">
        <f t="shared" si="413"/>
        <v>1080.5744850000865</v>
      </c>
      <c r="EC97" s="256">
        <f t="shared" si="315"/>
        <v>96.086792899675956</v>
      </c>
      <c r="ED97" s="256">
        <v>0</v>
      </c>
      <c r="EE97" s="427">
        <f t="shared" si="420"/>
        <v>457289.08228932682</v>
      </c>
      <c r="EF97" s="275">
        <f t="shared" si="316"/>
        <v>1.3620465709623562</v>
      </c>
      <c r="EG97" s="256">
        <f t="shared" si="317"/>
        <v>1.5541013890843056</v>
      </c>
      <c r="EH97" s="256">
        <f t="shared" si="318"/>
        <v>2.1167584679301128</v>
      </c>
      <c r="EI97" s="473">
        <f t="shared" si="319"/>
        <v>148.36710143973951</v>
      </c>
      <c r="EJ97" s="473">
        <f t="shared" si="320"/>
        <v>96.75</v>
      </c>
      <c r="EK97" s="473">
        <f t="shared" si="321"/>
        <v>387</v>
      </c>
      <c r="EL97" s="473">
        <f t="shared" si="322"/>
        <v>79.717640012220301</v>
      </c>
      <c r="EM97" s="473">
        <f t="shared" si="323"/>
        <v>75.738188522611125</v>
      </c>
      <c r="EN97" s="473">
        <f t="shared" si="324"/>
        <v>445.10130431921857</v>
      </c>
      <c r="EO97" s="427">
        <f t="shared" si="325"/>
        <v>71601.072401955244</v>
      </c>
      <c r="EP97" s="261">
        <f t="shared" si="326"/>
        <v>1.3620465709623562</v>
      </c>
      <c r="EQ97" s="256">
        <f t="shared" si="327"/>
        <v>0.7950225133412252</v>
      </c>
      <c r="ER97" s="256">
        <f t="shared" si="328"/>
        <v>1.0828576881342897</v>
      </c>
      <c r="ES97" s="473">
        <f t="shared" si="329"/>
        <v>593.46840575895806</v>
      </c>
      <c r="ET97" s="473">
        <f t="shared" si="330"/>
        <v>96.75</v>
      </c>
      <c r="EU97" s="473">
        <f t="shared" si="331"/>
        <v>387</v>
      </c>
      <c r="EV97" s="473">
        <f t="shared" si="332"/>
        <v>79.717640012220301</v>
      </c>
      <c r="EW97" s="473">
        <f t="shared" si="333"/>
        <v>75.738188522611125</v>
      </c>
      <c r="EX97" s="473">
        <f t="shared" si="334"/>
        <v>445.10130431921857</v>
      </c>
      <c r="EY97" s="572">
        <f t="shared" si="414"/>
        <v>139965</v>
      </c>
      <c r="EZ97" s="589"/>
      <c r="FA97" s="589"/>
      <c r="FB97" s="589"/>
      <c r="FC97" s="589"/>
      <c r="FD97" s="589"/>
      <c r="FE97" s="589"/>
      <c r="FF97" s="589"/>
      <c r="FG97" s="589"/>
      <c r="FH97" s="589"/>
      <c r="FI97" s="577"/>
      <c r="FJ97" s="276">
        <f t="shared" si="335"/>
        <v>1.138110312550594</v>
      </c>
      <c r="FK97" s="256">
        <f t="shared" si="336"/>
        <v>0.11479033150634944</v>
      </c>
      <c r="FL97" s="256">
        <f t="shared" si="337"/>
        <v>0.13064406006847767</v>
      </c>
      <c r="FM97" s="483">
        <f t="shared" si="338"/>
        <v>8.902026086384371</v>
      </c>
      <c r="FN97" s="483">
        <f t="shared" si="339"/>
        <v>13</v>
      </c>
      <c r="FO97" s="483">
        <f t="shared" si="340"/>
        <v>387</v>
      </c>
      <c r="FP97" s="483">
        <f t="shared" si="341"/>
        <v>176.4676400122203</v>
      </c>
      <c r="FQ97" s="483">
        <f t="shared" si="415"/>
        <v>1900</v>
      </c>
      <c r="FR97" s="483">
        <f t="shared" si="342"/>
        <v>38.824453684403935</v>
      </c>
      <c r="FS97" s="483">
        <f t="shared" si="343"/>
        <v>584.49618353673588</v>
      </c>
      <c r="FT97" s="484">
        <f t="shared" si="344"/>
        <v>19</v>
      </c>
      <c r="FU97" s="427">
        <f t="shared" si="345"/>
        <v>76610.822401955244</v>
      </c>
      <c r="FV97" s="276">
        <f t="shared" si="346"/>
        <v>1.7467914007897634</v>
      </c>
      <c r="FW97" s="256">
        <f t="shared" si="347"/>
        <v>1.3663439066588001</v>
      </c>
      <c r="FX97" s="256">
        <f t="shared" si="348"/>
        <v>2.3867177866730831</v>
      </c>
      <c r="FY97" s="483">
        <f t="shared" si="349"/>
        <v>241.83837534677542</v>
      </c>
      <c r="FZ97" s="483">
        <f t="shared" si="350"/>
        <v>128</v>
      </c>
      <c r="GA97" s="483">
        <f t="shared" si="351"/>
        <v>387</v>
      </c>
      <c r="GB97" s="483">
        <f t="shared" si="352"/>
        <v>176.4676400122203</v>
      </c>
      <c r="GC97" s="483">
        <f t="shared" si="353"/>
        <v>900</v>
      </c>
      <c r="GD97" s="483">
        <f t="shared" si="354"/>
        <v>54.490382664185766</v>
      </c>
      <c r="GE97" s="483">
        <f t="shared" si="355"/>
        <v>351.63003041218263</v>
      </c>
      <c r="GF97" s="484">
        <f t="shared" si="356"/>
        <v>174</v>
      </c>
      <c r="GG97" s="493">
        <f t="shared" si="357"/>
        <v>9</v>
      </c>
      <c r="GH97" s="493">
        <f t="shared" si="358"/>
        <v>183</v>
      </c>
      <c r="GI97" s="427">
        <f t="shared" si="359"/>
        <v>165400.82240195526</v>
      </c>
      <c r="GJ97" s="185">
        <f t="shared" si="360"/>
        <v>1.1222765611747743</v>
      </c>
      <c r="GK97" s="256">
        <f t="shared" si="416"/>
        <v>1.8175104102421729</v>
      </c>
      <c r="GL97" s="256">
        <f t="shared" si="361"/>
        <v>2.0397493331059389</v>
      </c>
      <c r="GM97" s="256">
        <f t="shared" si="362"/>
        <v>593.46840575895806</v>
      </c>
      <c r="GN97" s="256">
        <f t="shared" si="363"/>
        <v>387</v>
      </c>
      <c r="GO97" s="256">
        <f t="shared" si="364"/>
        <v>176.4676400122203</v>
      </c>
      <c r="GP97" s="256">
        <f t="shared" si="365"/>
        <v>593.46840575895806</v>
      </c>
      <c r="GQ97" s="256">
        <f t="shared" si="366"/>
        <v>38.646413162676247</v>
      </c>
      <c r="GR97" s="427">
        <f t="shared" si="367"/>
        <v>305264.82240195526</v>
      </c>
      <c r="GS97" s="185">
        <f t="shared" si="368"/>
        <v>1.1222765611747743</v>
      </c>
      <c r="GT97" s="256">
        <f t="shared" si="417"/>
        <v>2.7854911678911698</v>
      </c>
      <c r="GU97" s="256">
        <f t="shared" si="369"/>
        <v>3.1260914490836078</v>
      </c>
      <c r="GV97" s="256">
        <f t="shared" si="370"/>
        <v>593.46840575895806</v>
      </c>
      <c r="GW97" s="256">
        <f t="shared" si="371"/>
        <v>387</v>
      </c>
      <c r="GX97" s="256">
        <f t="shared" si="372"/>
        <v>176.4676400122203</v>
      </c>
      <c r="GY97" s="256">
        <f t="shared" si="373"/>
        <v>593.46840575895806</v>
      </c>
      <c r="GZ97" s="256">
        <f t="shared" si="374"/>
        <v>38.646413162676247</v>
      </c>
      <c r="HA97" s="427">
        <f t="shared" si="375"/>
        <v>199182.82240195526</v>
      </c>
      <c r="HB97" s="185">
        <f t="shared" si="376"/>
        <v>1.1222765611747743</v>
      </c>
      <c r="HC97" s="256">
        <f t="shared" si="418"/>
        <v>0.2785569237540601</v>
      </c>
      <c r="HD97" s="256">
        <f t="shared" si="377"/>
        <v>0.31261790648213034</v>
      </c>
      <c r="HE97" s="256">
        <f t="shared" si="378"/>
        <v>593.46840575895806</v>
      </c>
      <c r="HF97" s="256">
        <f t="shared" si="379"/>
        <v>387</v>
      </c>
      <c r="HG97" s="256">
        <f t="shared" si="380"/>
        <v>176.4676400122203</v>
      </c>
      <c r="HH97" s="256">
        <f t="shared" si="381"/>
        <v>593.46840575895806</v>
      </c>
      <c r="HI97" s="256">
        <f t="shared" si="249"/>
        <v>38.646413162676247</v>
      </c>
      <c r="HJ97" s="427">
        <f t="shared" si="382"/>
        <v>1991772.4001222029</v>
      </c>
      <c r="HK97" s="185">
        <f t="shared" si="383"/>
        <v>1.1222765611747743</v>
      </c>
      <c r="HL97" s="256">
        <f t="shared" si="419"/>
        <v>1.6368844743952848</v>
      </c>
      <c r="HM97" s="256">
        <f t="shared" si="384"/>
        <v>1.8370370789647181</v>
      </c>
      <c r="HN97" s="256">
        <f t="shared" si="385"/>
        <v>593.46840575895806</v>
      </c>
      <c r="HO97" s="256">
        <f t="shared" si="386"/>
        <v>387</v>
      </c>
      <c r="HP97" s="256">
        <f t="shared" si="387"/>
        <v>176.4676400122203</v>
      </c>
      <c r="HQ97" s="256">
        <f t="shared" si="388"/>
        <v>593.46840575895806</v>
      </c>
      <c r="HR97" s="256">
        <f t="shared" si="250"/>
        <v>38.646413162676247</v>
      </c>
      <c r="HS97" s="466">
        <f t="shared" si="389"/>
        <v>338950</v>
      </c>
    </row>
    <row r="98" spans="1:227" s="109" customFormat="1" collapsed="1" x14ac:dyDescent="0.3">
      <c r="A98" s="109" t="s">
        <v>368</v>
      </c>
      <c r="B98" s="105" t="s">
        <v>126</v>
      </c>
      <c r="C98" s="105" t="s">
        <v>296</v>
      </c>
      <c r="D98" s="127">
        <v>5584.8</v>
      </c>
      <c r="E98" s="129">
        <v>13.2</v>
      </c>
      <c r="F98" s="127">
        <f t="shared" si="251"/>
        <v>648.11604</v>
      </c>
      <c r="G98" s="127">
        <f t="shared" si="252"/>
        <v>0</v>
      </c>
      <c r="H98" s="169">
        <f t="shared" ref="H98:H99" si="432">I98</f>
        <v>351.8424</v>
      </c>
      <c r="I98" s="130">
        <f t="shared" si="426"/>
        <v>351.8424</v>
      </c>
      <c r="J98" s="375">
        <f t="shared" si="390"/>
        <v>0</v>
      </c>
      <c r="K98" s="131">
        <v>1.4999999999999999E-2</v>
      </c>
      <c r="L98" s="169">
        <f t="shared" si="391"/>
        <v>1842.0634920634923</v>
      </c>
      <c r="M98" s="375">
        <f t="shared" si="392"/>
        <v>0</v>
      </c>
      <c r="N98" s="375">
        <f t="shared" si="393"/>
        <v>27.630952380952383</v>
      </c>
      <c r="O98" s="130">
        <v>36.5</v>
      </c>
      <c r="P98" s="165">
        <v>0</v>
      </c>
      <c r="Q98" s="397">
        <f t="shared" si="253"/>
        <v>1</v>
      </c>
      <c r="S98" s="285">
        <f t="shared" si="254"/>
        <v>1</v>
      </c>
      <c r="T98" s="383">
        <f t="shared" si="255"/>
        <v>0</v>
      </c>
      <c r="U98" s="384">
        <f t="shared" si="256"/>
        <v>648.11604</v>
      </c>
      <c r="V98" s="436">
        <f t="shared" si="394"/>
        <v>20092.12</v>
      </c>
      <c r="W98" s="192"/>
      <c r="X98" s="286"/>
      <c r="Y98" s="286"/>
      <c r="Z98" s="286"/>
      <c r="AA98" s="69"/>
      <c r="AB98" s="69"/>
      <c r="AC98" s="69"/>
      <c r="AD98" s="69"/>
      <c r="AE98" s="69"/>
      <c r="AF98" s="69"/>
      <c r="AG98" s="69"/>
      <c r="AH98" s="462"/>
      <c r="AI98" s="294">
        <f t="shared" si="257"/>
        <v>1.4879820932223966</v>
      </c>
      <c r="AJ98" s="287">
        <f t="shared" si="395"/>
        <v>1.0083343888401577</v>
      </c>
      <c r="AK98" s="287">
        <f t="shared" si="258"/>
        <v>1.5003835145745039</v>
      </c>
      <c r="AL98" s="173">
        <f t="shared" si="259"/>
        <v>316.05790853906495</v>
      </c>
      <c r="AM98" s="173">
        <f t="shared" si="260"/>
        <v>0</v>
      </c>
      <c r="AN98" s="173">
        <f t="shared" si="261"/>
        <v>237.0434314042987</v>
      </c>
      <c r="AO98" s="173">
        <f t="shared" si="396"/>
        <v>122</v>
      </c>
      <c r="AP98" s="173">
        <f t="shared" si="397"/>
        <v>174</v>
      </c>
      <c r="AQ98" s="173">
        <f t="shared" si="262"/>
        <v>0</v>
      </c>
      <c r="AR98" s="287">
        <f t="shared" si="245"/>
        <v>103.50896504654376</v>
      </c>
      <c r="AS98" s="287">
        <f t="shared" si="263"/>
        <v>332.05813146093504</v>
      </c>
      <c r="AT98" s="430">
        <f t="shared" si="264"/>
        <v>210792.12</v>
      </c>
      <c r="AU98" s="113"/>
      <c r="AV98" s="287"/>
      <c r="AW98" s="287"/>
      <c r="AX98" s="172"/>
      <c r="AY98" s="172"/>
      <c r="AZ98" s="172"/>
      <c r="BA98" s="172"/>
      <c r="BB98" s="287"/>
      <c r="BC98" s="287"/>
      <c r="BD98" s="287"/>
      <c r="BE98" s="288"/>
      <c r="BF98" s="296">
        <f t="shared" si="265"/>
        <v>1</v>
      </c>
      <c r="BG98" s="287">
        <f t="shared" si="266"/>
        <v>0</v>
      </c>
      <c r="BH98" s="287">
        <f t="shared" si="267"/>
        <v>0</v>
      </c>
      <c r="BI98" s="172">
        <f t="shared" si="268"/>
        <v>0</v>
      </c>
      <c r="BJ98" s="172">
        <f t="shared" si="269"/>
        <v>0</v>
      </c>
      <c r="BK98" s="287">
        <v>0</v>
      </c>
      <c r="BL98" s="173">
        <f t="shared" si="270"/>
        <v>0</v>
      </c>
      <c r="BM98" s="173">
        <f t="shared" si="398"/>
        <v>351.8424</v>
      </c>
      <c r="BN98" s="173">
        <f t="shared" si="271"/>
        <v>0</v>
      </c>
      <c r="BO98" s="173">
        <f t="shared" si="246"/>
        <v>0</v>
      </c>
      <c r="BP98" s="173">
        <f t="shared" si="272"/>
        <v>648.11604</v>
      </c>
      <c r="BQ98" s="392">
        <f t="shared" si="273"/>
        <v>0</v>
      </c>
      <c r="BR98" s="430">
        <f t="shared" si="399"/>
        <v>20092.12</v>
      </c>
      <c r="BS98" s="150">
        <f t="shared" si="274"/>
        <v>3.5714285714285712</v>
      </c>
      <c r="BT98" s="287">
        <f t="shared" si="275"/>
        <v>1.6895078655958347</v>
      </c>
      <c r="BU98" s="287">
        <f t="shared" si="276"/>
        <v>6.0339566628422663</v>
      </c>
      <c r="BV98" s="173">
        <f t="shared" si="277"/>
        <v>648.11604</v>
      </c>
      <c r="BW98" s="173">
        <f t="shared" si="278"/>
        <v>0</v>
      </c>
      <c r="BX98" s="173">
        <f t="shared" si="279"/>
        <v>518.49283200000002</v>
      </c>
      <c r="BY98" s="173">
        <f t="shared" si="400"/>
        <v>1473.6507936507937</v>
      </c>
      <c r="BZ98" s="287">
        <f t="shared" si="280"/>
        <v>181.47249120000001</v>
      </c>
      <c r="CA98" s="287">
        <v>0</v>
      </c>
      <c r="CB98" s="468">
        <f t="shared" si="281"/>
        <v>276200.87381802744</v>
      </c>
      <c r="CC98" s="296">
        <f t="shared" si="282"/>
        <v>1</v>
      </c>
      <c r="CD98" s="287">
        <f t="shared" si="283"/>
        <v>0</v>
      </c>
      <c r="CE98" s="287">
        <f t="shared" si="401"/>
        <v>0</v>
      </c>
      <c r="CF98" s="172">
        <f t="shared" si="284"/>
        <v>0</v>
      </c>
      <c r="CG98" s="172">
        <f t="shared" si="285"/>
        <v>0</v>
      </c>
      <c r="CH98" s="287">
        <v>0</v>
      </c>
      <c r="CI98" s="173">
        <f t="shared" si="402"/>
        <v>0</v>
      </c>
      <c r="CJ98" s="173">
        <f t="shared" si="403"/>
        <v>351.8424</v>
      </c>
      <c r="CK98" s="173">
        <f t="shared" si="286"/>
        <v>0</v>
      </c>
      <c r="CL98" s="287">
        <f t="shared" si="247"/>
        <v>0</v>
      </c>
      <c r="CM98" s="287">
        <f t="shared" si="248"/>
        <v>648.11604</v>
      </c>
      <c r="CN98" s="392">
        <f t="shared" si="404"/>
        <v>0</v>
      </c>
      <c r="CO98" s="430">
        <f t="shared" si="405"/>
        <v>20092.12</v>
      </c>
      <c r="CP98" s="150">
        <f t="shared" si="287"/>
        <v>3.053435114503817</v>
      </c>
      <c r="CQ98" s="287">
        <f t="shared" si="288"/>
        <v>1.7350976144125205</v>
      </c>
      <c r="CR98" s="287">
        <f t="shared" si="289"/>
        <v>5.2980079829389943</v>
      </c>
      <c r="CS98" s="172">
        <f t="shared" si="290"/>
        <v>648.11604</v>
      </c>
      <c r="CT98" s="172">
        <f t="shared" si="291"/>
        <v>0</v>
      </c>
      <c r="CU98" s="287">
        <f t="shared" si="292"/>
        <v>486.08703000000003</v>
      </c>
      <c r="CV98" s="173">
        <f t="shared" si="406"/>
        <v>1381.547619047619</v>
      </c>
      <c r="CW98" s="287">
        <f t="shared" si="293"/>
        <v>212.2580031</v>
      </c>
      <c r="CX98" s="287">
        <v>0</v>
      </c>
      <c r="CY98" s="468">
        <f t="shared" si="294"/>
        <v>251200.87381802744</v>
      </c>
      <c r="CZ98" s="150">
        <f t="shared" si="295"/>
        <v>3.5714285714285712</v>
      </c>
      <c r="DA98" s="287">
        <f t="shared" si="296"/>
        <v>1.8072888054161929</v>
      </c>
      <c r="DB98" s="287">
        <f t="shared" si="297"/>
        <v>6.454602876486403</v>
      </c>
      <c r="DC98" s="172">
        <f t="shared" si="298"/>
        <v>648.11604</v>
      </c>
      <c r="DD98" s="172">
        <f t="shared" si="299"/>
        <v>0</v>
      </c>
      <c r="DE98" s="287">
        <f t="shared" si="300"/>
        <v>518.49283200000002</v>
      </c>
      <c r="DF98" s="173">
        <f t="shared" si="407"/>
        <v>1473.6507936507937</v>
      </c>
      <c r="DG98" s="287">
        <f t="shared" si="301"/>
        <v>181.47249120000001</v>
      </c>
      <c r="DH98" s="287">
        <v>0</v>
      </c>
      <c r="DI98" s="468">
        <f t="shared" si="408"/>
        <v>258200.87381802744</v>
      </c>
      <c r="DJ98" s="150">
        <f t="shared" si="302"/>
        <v>3.053435114503817</v>
      </c>
      <c r="DK98" s="287">
        <f t="shared" si="409"/>
        <v>1.7703350525967361</v>
      </c>
      <c r="DL98" s="287">
        <f t="shared" si="303"/>
        <v>5.4056032140358354</v>
      </c>
      <c r="DM98" s="172">
        <f t="shared" si="304"/>
        <v>648.11604</v>
      </c>
      <c r="DN98" s="172">
        <f t="shared" si="305"/>
        <v>0</v>
      </c>
      <c r="DO98" s="287">
        <f t="shared" si="306"/>
        <v>486.08703000000003</v>
      </c>
      <c r="DP98" s="173">
        <f t="shared" si="410"/>
        <v>1381.547619047619</v>
      </c>
      <c r="DQ98" s="287">
        <f t="shared" si="307"/>
        <v>212.2580031</v>
      </c>
      <c r="DR98" s="287">
        <v>0</v>
      </c>
      <c r="DS98" s="436">
        <f t="shared" si="308"/>
        <v>246200.87381802744</v>
      </c>
      <c r="DT98" s="289">
        <f t="shared" si="309"/>
        <v>6.329113924050632</v>
      </c>
      <c r="DU98" s="287">
        <f t="shared" si="310"/>
        <v>1.1863126296211317</v>
      </c>
      <c r="DV98" s="287">
        <f t="shared" si="311"/>
        <v>7.5083077824122251</v>
      </c>
      <c r="DW98" s="172">
        <f t="shared" si="312"/>
        <v>648.11604</v>
      </c>
      <c r="DX98" s="172">
        <f t="shared" si="313"/>
        <v>0</v>
      </c>
      <c r="DY98" s="287">
        <f t="shared" si="314"/>
        <v>583.30443600000001</v>
      </c>
      <c r="DZ98" s="287">
        <f t="shared" si="411"/>
        <v>333</v>
      </c>
      <c r="EA98" s="287">
        <f t="shared" si="412"/>
        <v>476</v>
      </c>
      <c r="EB98" s="173">
        <f t="shared" si="413"/>
        <v>1657.8571428571429</v>
      </c>
      <c r="EC98" s="287">
        <f t="shared" si="315"/>
        <v>102.40233432000001</v>
      </c>
      <c r="ED98" s="287">
        <v>0</v>
      </c>
      <c r="EE98" s="436">
        <f t="shared" si="420"/>
        <v>460008.341860343</v>
      </c>
      <c r="EF98" s="290">
        <f t="shared" si="316"/>
        <v>1.2307692307692306</v>
      </c>
      <c r="EG98" s="287">
        <f t="shared" si="317"/>
        <v>2.2085684984646643</v>
      </c>
      <c r="EH98" s="287">
        <f t="shared" si="318"/>
        <v>2.7182381519565095</v>
      </c>
      <c r="EI98" s="475">
        <f t="shared" si="319"/>
        <v>162.02901</v>
      </c>
      <c r="EJ98" s="475">
        <f t="shared" si="320"/>
        <v>87.960599999999999</v>
      </c>
      <c r="EK98" s="475">
        <f t="shared" si="321"/>
        <v>351.8424</v>
      </c>
      <c r="EL98" s="475">
        <f t="shared" si="322"/>
        <v>0</v>
      </c>
      <c r="EM98" s="475">
        <f t="shared" si="323"/>
        <v>40.5072525</v>
      </c>
      <c r="EN98" s="475">
        <f t="shared" si="324"/>
        <v>486.08703000000003</v>
      </c>
      <c r="EO98" s="436">
        <f t="shared" si="325"/>
        <v>55022.860999999997</v>
      </c>
      <c r="EP98" s="291">
        <f t="shared" si="326"/>
        <v>1.2307692307692306</v>
      </c>
      <c r="EQ98" s="287">
        <f t="shared" si="327"/>
        <v>0.95498683344305402</v>
      </c>
      <c r="ER98" s="287">
        <f t="shared" si="328"/>
        <v>1.175368410391451</v>
      </c>
      <c r="ES98" s="475">
        <f t="shared" si="329"/>
        <v>648.11604</v>
      </c>
      <c r="ET98" s="475">
        <f t="shared" si="330"/>
        <v>87.960599999999999</v>
      </c>
      <c r="EU98" s="475">
        <f t="shared" si="331"/>
        <v>351.8424</v>
      </c>
      <c r="EV98" s="475">
        <f t="shared" si="332"/>
        <v>0</v>
      </c>
      <c r="EW98" s="475">
        <f t="shared" si="333"/>
        <v>40.5072525</v>
      </c>
      <c r="EX98" s="475">
        <f t="shared" si="334"/>
        <v>486.08703000000003</v>
      </c>
      <c r="EY98" s="574">
        <f t="shared" si="414"/>
        <v>127249.66799999999</v>
      </c>
      <c r="EZ98" s="588"/>
      <c r="FA98" s="588"/>
      <c r="FB98" s="588"/>
      <c r="FC98" s="588"/>
      <c r="FD98" s="588"/>
      <c r="FE98" s="588"/>
      <c r="FF98" s="588"/>
      <c r="FG98" s="588"/>
      <c r="FH98" s="588"/>
      <c r="FI98" s="576"/>
      <c r="FJ98" s="292">
        <f t="shared" si="335"/>
        <v>1.0152292076311198</v>
      </c>
      <c r="FK98" s="287">
        <f t="shared" si="336"/>
        <v>0.2000618949551235</v>
      </c>
      <c r="FL98" s="287">
        <f t="shared" si="337"/>
        <v>0.20310867909247035</v>
      </c>
      <c r="FM98" s="487">
        <f t="shared" si="338"/>
        <v>9.7217406000000004</v>
      </c>
      <c r="FN98" s="487">
        <f t="shared" si="339"/>
        <v>15</v>
      </c>
      <c r="FO98" s="487">
        <f t="shared" si="340"/>
        <v>351.8424</v>
      </c>
      <c r="FP98" s="487">
        <f t="shared" si="341"/>
        <v>0</v>
      </c>
      <c r="FQ98" s="487">
        <f t="shared" si="415"/>
        <v>2100</v>
      </c>
      <c r="FR98" s="487">
        <f t="shared" si="342"/>
        <v>0.19443481200000001</v>
      </c>
      <c r="FS98" s="487">
        <f t="shared" si="343"/>
        <v>638.19937333333337</v>
      </c>
      <c r="FT98" s="488">
        <f t="shared" si="344"/>
        <v>21</v>
      </c>
      <c r="FU98" s="436">
        <f t="shared" si="345"/>
        <v>48596.119999999995</v>
      </c>
      <c r="FV98" s="292">
        <f t="shared" si="346"/>
        <v>1.6151757783574279</v>
      </c>
      <c r="FW98" s="287">
        <f t="shared" si="347"/>
        <v>1.6998648148631512</v>
      </c>
      <c r="FX98" s="287">
        <f t="shared" si="348"/>
        <v>2.7455804754489952</v>
      </c>
      <c r="FY98" s="487">
        <f t="shared" si="349"/>
        <v>264.1072863</v>
      </c>
      <c r="FZ98" s="487">
        <f t="shared" si="350"/>
        <v>140</v>
      </c>
      <c r="GA98" s="487">
        <f t="shared" si="351"/>
        <v>351.8424</v>
      </c>
      <c r="GB98" s="487">
        <f t="shared" si="352"/>
        <v>0</v>
      </c>
      <c r="GC98" s="487">
        <f t="shared" si="353"/>
        <v>1000</v>
      </c>
      <c r="GD98" s="487">
        <f t="shared" si="354"/>
        <v>17.257813496239997</v>
      </c>
      <c r="GE98" s="487">
        <f t="shared" si="355"/>
        <v>384.0087537</v>
      </c>
      <c r="GF98" s="488">
        <f t="shared" si="356"/>
        <v>190</v>
      </c>
      <c r="GG98" s="495">
        <f t="shared" si="357"/>
        <v>10</v>
      </c>
      <c r="GH98" s="495">
        <f t="shared" si="358"/>
        <v>200</v>
      </c>
      <c r="GI98" s="436">
        <f t="shared" si="359"/>
        <v>145217.12</v>
      </c>
      <c r="GJ98" s="187">
        <f t="shared" si="360"/>
        <v>1</v>
      </c>
      <c r="GK98" s="287">
        <f t="shared" si="416"/>
        <v>2.5640416962599577</v>
      </c>
      <c r="GL98" s="287">
        <f t="shared" si="361"/>
        <v>2.5640416962599577</v>
      </c>
      <c r="GM98" s="287">
        <f t="shared" si="362"/>
        <v>648.11604</v>
      </c>
      <c r="GN98" s="287">
        <f t="shared" si="363"/>
        <v>351.8424</v>
      </c>
      <c r="GO98" s="287">
        <f t="shared" si="364"/>
        <v>0</v>
      </c>
      <c r="GP98" s="287">
        <f t="shared" si="365"/>
        <v>648.11604</v>
      </c>
      <c r="GQ98" s="287">
        <f t="shared" si="366"/>
        <v>0</v>
      </c>
      <c r="GR98" s="436">
        <f t="shared" si="367"/>
        <v>252771.25599999999</v>
      </c>
      <c r="GS98" s="187">
        <f t="shared" si="368"/>
        <v>1</v>
      </c>
      <c r="GT98" s="287">
        <f t="shared" si="417"/>
        <v>4.0441512395111001</v>
      </c>
      <c r="GU98" s="287">
        <f t="shared" si="369"/>
        <v>4.0441512395111001</v>
      </c>
      <c r="GV98" s="287">
        <f t="shared" si="370"/>
        <v>648.11604</v>
      </c>
      <c r="GW98" s="287">
        <f t="shared" si="371"/>
        <v>351.8424</v>
      </c>
      <c r="GX98" s="287">
        <f t="shared" si="372"/>
        <v>0</v>
      </c>
      <c r="GY98" s="287">
        <f t="shared" si="373"/>
        <v>648.11604</v>
      </c>
      <c r="GZ98" s="287">
        <f t="shared" si="374"/>
        <v>0</v>
      </c>
      <c r="HA98" s="436">
        <f t="shared" si="375"/>
        <v>160260.08960000001</v>
      </c>
      <c r="HB98" s="187">
        <f t="shared" si="376"/>
        <v>1</v>
      </c>
      <c r="HC98" s="287">
        <f t="shared" si="418"/>
        <v>3.0066018276331792</v>
      </c>
      <c r="HD98" s="287">
        <f t="shared" si="377"/>
        <v>3.0066018276331792</v>
      </c>
      <c r="HE98" s="287">
        <f t="shared" si="378"/>
        <v>648.11604</v>
      </c>
      <c r="HF98" s="287">
        <f t="shared" si="379"/>
        <v>351.8424</v>
      </c>
      <c r="HG98" s="287">
        <f t="shared" si="380"/>
        <v>0</v>
      </c>
      <c r="HH98" s="287">
        <f t="shared" si="381"/>
        <v>648.11604</v>
      </c>
      <c r="HI98" s="287">
        <f t="shared" si="249"/>
        <v>0</v>
      </c>
      <c r="HJ98" s="436">
        <f t="shared" si="382"/>
        <v>215564.30719999998</v>
      </c>
      <c r="HK98" s="187">
        <f t="shared" si="383"/>
        <v>1</v>
      </c>
      <c r="HL98" s="287">
        <f t="shared" si="419"/>
        <v>2.0970147351032162</v>
      </c>
      <c r="HM98" s="287">
        <f t="shared" si="384"/>
        <v>2.0970147351032162</v>
      </c>
      <c r="HN98" s="287">
        <f t="shared" si="385"/>
        <v>648.11604</v>
      </c>
      <c r="HO98" s="287">
        <f t="shared" si="386"/>
        <v>351.8424</v>
      </c>
      <c r="HP98" s="287">
        <f t="shared" si="387"/>
        <v>0</v>
      </c>
      <c r="HQ98" s="287">
        <f t="shared" si="388"/>
        <v>648.11604</v>
      </c>
      <c r="HR98" s="287">
        <f t="shared" si="250"/>
        <v>0</v>
      </c>
      <c r="HS98" s="468">
        <f t="shared" si="389"/>
        <v>309066.03999999998</v>
      </c>
    </row>
    <row r="99" spans="1:227" s="72" customFormat="1" hidden="1" outlineLevel="1" x14ac:dyDescent="0.3">
      <c r="B99" s="100" t="s">
        <v>234</v>
      </c>
      <c r="C99" s="40" t="s">
        <v>14</v>
      </c>
      <c r="D99" s="117">
        <v>500</v>
      </c>
      <c r="E99" s="132">
        <v>32.755436201177822</v>
      </c>
      <c r="F99" s="125">
        <f t="shared" si="251"/>
        <v>143.98743830101085</v>
      </c>
      <c r="G99" s="125">
        <f t="shared" si="252"/>
        <v>1.2834545476744452</v>
      </c>
      <c r="H99" s="168">
        <f t="shared" si="432"/>
        <v>63</v>
      </c>
      <c r="I99" s="528">
        <f t="shared" ref="I99:I110" si="433">$J$10*$P$10*$D99/1000</f>
        <v>63</v>
      </c>
      <c r="J99" s="373">
        <f t="shared" si="390"/>
        <v>16.279230690949333</v>
      </c>
      <c r="K99" s="114">
        <v>1.55E-2</v>
      </c>
      <c r="L99" s="168">
        <f t="shared" si="391"/>
        <v>2285.5148936668388</v>
      </c>
      <c r="M99" s="373">
        <f t="shared" si="392"/>
        <v>78.839999999999989</v>
      </c>
      <c r="N99" s="373">
        <f t="shared" si="393"/>
        <v>35.425480851835999</v>
      </c>
      <c r="O99" s="121">
        <v>47.535353617572049</v>
      </c>
      <c r="P99" s="116">
        <v>1.7999999999999999E-2</v>
      </c>
      <c r="Q99" s="395">
        <f t="shared" si="253"/>
        <v>0.99108634362261983</v>
      </c>
      <c r="S99" s="189">
        <f t="shared" si="254"/>
        <v>1.0059248336079618</v>
      </c>
      <c r="T99" s="168">
        <f t="shared" si="255"/>
        <v>0.42781818255814841</v>
      </c>
      <c r="U99" s="382">
        <f t="shared" si="256"/>
        <v>143.98743830101085</v>
      </c>
      <c r="V99" s="427">
        <f t="shared" si="394"/>
        <v>18254.676910551894</v>
      </c>
      <c r="W99" s="132"/>
      <c r="X99" s="255"/>
      <c r="Y99" s="255"/>
      <c r="Z99" s="255"/>
      <c r="AA99" s="111"/>
      <c r="AB99" s="111"/>
      <c r="AC99" s="111"/>
      <c r="AD99" s="111"/>
      <c r="AE99" s="111"/>
      <c r="AF99" s="111"/>
      <c r="AG99" s="111"/>
      <c r="AH99" s="460"/>
      <c r="AI99" s="188">
        <f t="shared" si="257"/>
        <v>3.081491083675965</v>
      </c>
      <c r="AJ99" s="256">
        <f t="shared" si="395"/>
        <v>0.85978879202249259</v>
      </c>
      <c r="AK99" s="256">
        <f t="shared" si="258"/>
        <v>2.6494314964618395</v>
      </c>
      <c r="AL99" s="170">
        <f t="shared" si="259"/>
        <v>143.98743830101085</v>
      </c>
      <c r="AM99" s="170">
        <f t="shared" si="260"/>
        <v>1.2834545476744452</v>
      </c>
      <c r="AN99" s="170">
        <f t="shared" si="261"/>
        <v>106.70712417808369</v>
      </c>
      <c r="AO99" s="170">
        <f t="shared" si="396"/>
        <v>55</v>
      </c>
      <c r="AP99" s="170">
        <f t="shared" si="397"/>
        <v>78</v>
      </c>
      <c r="AQ99" s="170">
        <f t="shared" si="262"/>
        <v>0</v>
      </c>
      <c r="AR99" s="256">
        <f t="shared" si="245"/>
        <v>47.143051498104313</v>
      </c>
      <c r="AS99" s="256">
        <f t="shared" si="263"/>
        <v>0</v>
      </c>
      <c r="AT99" s="428">
        <f t="shared" si="264"/>
        <v>113135</v>
      </c>
      <c r="AU99" s="112"/>
      <c r="AV99" s="256"/>
      <c r="AW99" s="256"/>
      <c r="AX99" s="120"/>
      <c r="AY99" s="120"/>
      <c r="AZ99" s="120"/>
      <c r="BA99" s="120"/>
      <c r="BB99" s="256"/>
      <c r="BC99" s="256"/>
      <c r="BD99" s="256"/>
      <c r="BE99" s="257"/>
      <c r="BF99" s="146">
        <f t="shared" si="265"/>
        <v>1.0200380470625428</v>
      </c>
      <c r="BG99" s="256">
        <f t="shared" si="266"/>
        <v>0.10366133114725967</v>
      </c>
      <c r="BH99" s="256">
        <f t="shared" si="267"/>
        <v>0.10573850177935429</v>
      </c>
      <c r="BI99" s="120">
        <f t="shared" si="268"/>
        <v>2.1337431855087652</v>
      </c>
      <c r="BJ99" s="120">
        <f t="shared" si="269"/>
        <v>1.2834545476744452</v>
      </c>
      <c r="BK99" s="256">
        <v>0</v>
      </c>
      <c r="BL99" s="170">
        <f t="shared" si="270"/>
        <v>0.93359408482586004</v>
      </c>
      <c r="BM99" s="170">
        <f t="shared" si="398"/>
        <v>62.066405915174137</v>
      </c>
      <c r="BN99" s="170">
        <f t="shared" si="271"/>
        <v>0</v>
      </c>
      <c r="BO99" s="170">
        <f t="shared" si="246"/>
        <v>0.56343654642908148</v>
      </c>
      <c r="BP99" s="170">
        <f t="shared" si="272"/>
        <v>141.85369511550209</v>
      </c>
      <c r="BQ99" s="390">
        <f t="shared" si="273"/>
        <v>10490.136894533576</v>
      </c>
      <c r="BR99" s="428">
        <f t="shared" si="399"/>
        <v>19275.508036833326</v>
      </c>
      <c r="BS99" s="146">
        <f t="shared" si="274"/>
        <v>3.6044105040862302</v>
      </c>
      <c r="BT99" s="256">
        <f t="shared" si="275"/>
        <v>1.49620039527424</v>
      </c>
      <c r="BU99" s="256">
        <f t="shared" si="276"/>
        <v>5.3929204209444404</v>
      </c>
      <c r="BV99" s="170">
        <f t="shared" si="277"/>
        <v>143.98743830101085</v>
      </c>
      <c r="BW99" s="170">
        <f t="shared" si="278"/>
        <v>1.2834545476744452</v>
      </c>
      <c r="BX99" s="170">
        <f t="shared" si="279"/>
        <v>113.90649609313425</v>
      </c>
      <c r="BY99" s="170">
        <f t="shared" si="400"/>
        <v>1808.0396205259406</v>
      </c>
      <c r="BZ99" s="256">
        <f t="shared" si="280"/>
        <v>40.303648178806299</v>
      </c>
      <c r="CA99" s="256">
        <v>0</v>
      </c>
      <c r="CB99" s="466">
        <f t="shared" si="281"/>
        <v>69584</v>
      </c>
      <c r="CC99" s="146">
        <f t="shared" si="282"/>
        <v>1.0199972951810345</v>
      </c>
      <c r="CD99" s="256">
        <f t="shared" si="283"/>
        <v>0.21384461067710875</v>
      </c>
      <c r="CE99" s="256">
        <f t="shared" si="401"/>
        <v>0.21812092447969231</v>
      </c>
      <c r="CF99" s="120">
        <f t="shared" si="284"/>
        <v>2.2759927312093495</v>
      </c>
      <c r="CG99" s="120">
        <f t="shared" si="285"/>
        <v>1.2834545476744452</v>
      </c>
      <c r="CH99" s="256">
        <v>0</v>
      </c>
      <c r="CI99" s="170">
        <f t="shared" si="402"/>
        <v>0.99583369048091741</v>
      </c>
      <c r="CJ99" s="170">
        <f t="shared" si="403"/>
        <v>62.004166309519086</v>
      </c>
      <c r="CK99" s="170">
        <f t="shared" si="286"/>
        <v>0</v>
      </c>
      <c r="CL99" s="256">
        <f t="shared" si="247"/>
        <v>0.7113760739576892</v>
      </c>
      <c r="CM99" s="256">
        <f t="shared" si="248"/>
        <v>141.7114455698015</v>
      </c>
      <c r="CN99" s="390">
        <f t="shared" si="404"/>
        <v>522.81268750248159</v>
      </c>
      <c r="CO99" s="428">
        <f t="shared" si="405"/>
        <v>9317.208572622214</v>
      </c>
      <c r="CP99" s="146">
        <f t="shared" si="287"/>
        <v>3.081491083675965</v>
      </c>
      <c r="CQ99" s="256">
        <f t="shared" si="288"/>
        <v>1.6325222372694801</v>
      </c>
      <c r="CR99" s="256">
        <f t="shared" si="289"/>
        <v>5.030602718048641</v>
      </c>
      <c r="CS99" s="120">
        <f t="shared" si="290"/>
        <v>143.98743830101085</v>
      </c>
      <c r="CT99" s="120">
        <f t="shared" si="291"/>
        <v>1.2834545476744452</v>
      </c>
      <c r="CU99" s="256">
        <f t="shared" si="292"/>
        <v>106.70712417808369</v>
      </c>
      <c r="CV99" s="170">
        <f t="shared" si="406"/>
        <v>1693.7638758425981</v>
      </c>
      <c r="CW99" s="256">
        <f t="shared" si="293"/>
        <v>47.143051498104313</v>
      </c>
      <c r="CX99" s="256">
        <v>0</v>
      </c>
      <c r="CY99" s="466">
        <f t="shared" si="294"/>
        <v>59584</v>
      </c>
      <c r="CZ99" s="146">
        <f t="shared" si="295"/>
        <v>3.6044105040862302</v>
      </c>
      <c r="DA99" s="256">
        <f t="shared" si="296"/>
        <v>1.5519588620947276</v>
      </c>
      <c r="DB99" s="256">
        <f t="shared" si="297"/>
        <v>5.5938968244439495</v>
      </c>
      <c r="DC99" s="120">
        <f t="shared" si="298"/>
        <v>143.98743830101085</v>
      </c>
      <c r="DD99" s="120">
        <f t="shared" si="299"/>
        <v>1.2834545476744452</v>
      </c>
      <c r="DE99" s="256">
        <f t="shared" si="300"/>
        <v>113.90649609313425</v>
      </c>
      <c r="DF99" s="170">
        <f t="shared" si="407"/>
        <v>1808.0396205259406</v>
      </c>
      <c r="DG99" s="256">
        <f t="shared" si="301"/>
        <v>40.303648178806299</v>
      </c>
      <c r="DH99" s="256">
        <v>0</v>
      </c>
      <c r="DI99" s="466">
        <f t="shared" si="408"/>
        <v>67084</v>
      </c>
      <c r="DJ99" s="146">
        <f t="shared" si="302"/>
        <v>3.081491083675965</v>
      </c>
      <c r="DK99" s="256">
        <f t="shared" si="409"/>
        <v>1.7985394014027196</v>
      </c>
      <c r="DL99" s="256">
        <f t="shared" si="303"/>
        <v>5.542183129062388</v>
      </c>
      <c r="DM99" s="120">
        <f t="shared" si="304"/>
        <v>143.98743830101085</v>
      </c>
      <c r="DN99" s="120">
        <f t="shared" si="305"/>
        <v>1.2834545476744452</v>
      </c>
      <c r="DO99" s="256">
        <f t="shared" si="306"/>
        <v>106.70712417808369</v>
      </c>
      <c r="DP99" s="170">
        <f t="shared" si="410"/>
        <v>1693.7638758425981</v>
      </c>
      <c r="DQ99" s="256">
        <f t="shared" si="307"/>
        <v>47.143051498104313</v>
      </c>
      <c r="DR99" s="256">
        <v>0</v>
      </c>
      <c r="DS99" s="427">
        <f t="shared" si="308"/>
        <v>54084</v>
      </c>
      <c r="DT99" s="176">
        <f t="shared" si="309"/>
        <v>6.3783327281859945</v>
      </c>
      <c r="DU99" s="256">
        <f t="shared" si="310"/>
        <v>1.1837249137899553</v>
      </c>
      <c r="DV99" s="256">
        <f t="shared" si="311"/>
        <v>7.5501913587956162</v>
      </c>
      <c r="DW99" s="120">
        <f t="shared" si="312"/>
        <v>143.98743830101085</v>
      </c>
      <c r="DX99" s="120">
        <f t="shared" si="313"/>
        <v>1.2834545476744452</v>
      </c>
      <c r="DY99" s="256">
        <f t="shared" si="314"/>
        <v>128.30523992323535</v>
      </c>
      <c r="DZ99" s="256">
        <f t="shared" si="411"/>
        <v>74</v>
      </c>
      <c r="EA99" s="256">
        <f t="shared" si="412"/>
        <v>106</v>
      </c>
      <c r="EB99" s="170">
        <f t="shared" si="413"/>
        <v>2036.5911098926244</v>
      </c>
      <c r="EC99" s="256">
        <f t="shared" si="315"/>
        <v>22.775684342513205</v>
      </c>
      <c r="ED99" s="256">
        <v>0</v>
      </c>
      <c r="EE99" s="427">
        <f t="shared" si="420"/>
        <v>102760</v>
      </c>
      <c r="EF99" s="275">
        <f t="shared" si="316"/>
        <v>1.2372155302689496</v>
      </c>
      <c r="EG99" s="256">
        <f t="shared" si="317"/>
        <v>1.1393369326024285</v>
      </c>
      <c r="EH99" s="256">
        <f t="shared" si="318"/>
        <v>1.4096053472247121</v>
      </c>
      <c r="EI99" s="473">
        <f t="shared" si="319"/>
        <v>35.996859575252714</v>
      </c>
      <c r="EJ99" s="473">
        <f t="shared" si="320"/>
        <v>15.75</v>
      </c>
      <c r="EK99" s="473">
        <f t="shared" si="321"/>
        <v>63</v>
      </c>
      <c r="EL99" s="473">
        <f t="shared" si="322"/>
        <v>0.52923069094933339</v>
      </c>
      <c r="EM99" s="473">
        <f t="shared" si="323"/>
        <v>9.4270330763713268</v>
      </c>
      <c r="EN99" s="473">
        <f t="shared" si="324"/>
        <v>107.99057872575814</v>
      </c>
      <c r="EO99" s="427">
        <f t="shared" si="325"/>
        <v>23695.926910551894</v>
      </c>
      <c r="EP99" s="261">
        <f t="shared" si="326"/>
        <v>1.2372155302689496</v>
      </c>
      <c r="EQ99" s="256">
        <f t="shared" si="327"/>
        <v>1.1848867536291219</v>
      </c>
      <c r="ER99" s="256">
        <f t="shared" si="328"/>
        <v>1.4659602931999083</v>
      </c>
      <c r="ES99" s="473">
        <f t="shared" si="329"/>
        <v>143.98743830101085</v>
      </c>
      <c r="ET99" s="473">
        <f t="shared" si="330"/>
        <v>15.75</v>
      </c>
      <c r="EU99" s="473">
        <f t="shared" si="331"/>
        <v>63</v>
      </c>
      <c r="EV99" s="473">
        <f t="shared" si="332"/>
        <v>0.52923069094933339</v>
      </c>
      <c r="EW99" s="473">
        <f t="shared" si="333"/>
        <v>9.4270330763713268</v>
      </c>
      <c r="EX99" s="473">
        <f t="shared" si="334"/>
        <v>107.99057872575814</v>
      </c>
      <c r="EY99" s="572">
        <f t="shared" si="414"/>
        <v>22785</v>
      </c>
      <c r="EZ99" s="589"/>
      <c r="FA99" s="589"/>
      <c r="FB99" s="589"/>
      <c r="FC99" s="589"/>
      <c r="FD99" s="589"/>
      <c r="FE99" s="589"/>
      <c r="FF99" s="589"/>
      <c r="FG99" s="589"/>
      <c r="FH99" s="589"/>
      <c r="FI99" s="577"/>
      <c r="FJ99" s="276">
        <f t="shared" si="335"/>
        <v>1.0223232834043534</v>
      </c>
      <c r="FK99" s="256">
        <f t="shared" si="336"/>
        <v>9.6783215996392211E-2</v>
      </c>
      <c r="FL99" s="256">
        <f t="shared" si="337"/>
        <v>9.8943735155864423E-2</v>
      </c>
      <c r="FM99" s="483">
        <f t="shared" si="338"/>
        <v>2.2318052936656683</v>
      </c>
      <c r="FN99" s="483">
        <f t="shared" si="339"/>
        <v>4</v>
      </c>
      <c r="FO99" s="483">
        <f t="shared" si="340"/>
        <v>63</v>
      </c>
      <c r="FP99" s="483">
        <f t="shared" si="341"/>
        <v>16.279230690949333</v>
      </c>
      <c r="FQ99" s="483">
        <f t="shared" si="415"/>
        <v>500</v>
      </c>
      <c r="FR99" s="483">
        <f t="shared" si="342"/>
        <v>0.47245428843146176</v>
      </c>
      <c r="FS99" s="483">
        <f t="shared" si="343"/>
        <v>141.62632718989974</v>
      </c>
      <c r="FT99" s="484">
        <f t="shared" si="344"/>
        <v>5</v>
      </c>
      <c r="FU99" s="427">
        <f t="shared" si="345"/>
        <v>23934.676910551894</v>
      </c>
      <c r="FV99" s="276">
        <f t="shared" si="346"/>
        <v>1.6200727498936311</v>
      </c>
      <c r="FW99" s="256">
        <f t="shared" si="347"/>
        <v>1.2246669871368681</v>
      </c>
      <c r="FX99" s="256">
        <f t="shared" si="348"/>
        <v>1.984049613554774</v>
      </c>
      <c r="FY99" s="483">
        <f t="shared" si="349"/>
        <v>58.710877967237181</v>
      </c>
      <c r="FZ99" s="483">
        <f t="shared" si="350"/>
        <v>31</v>
      </c>
      <c r="GA99" s="483">
        <f t="shared" si="351"/>
        <v>63</v>
      </c>
      <c r="GB99" s="483">
        <f t="shared" si="352"/>
        <v>16.279230690949333</v>
      </c>
      <c r="GC99" s="483">
        <f t="shared" si="353"/>
        <v>200</v>
      </c>
      <c r="GD99" s="483">
        <f t="shared" si="354"/>
        <v>4.3928035007969193</v>
      </c>
      <c r="GE99" s="483">
        <f t="shared" si="355"/>
        <v>85.276560333773674</v>
      </c>
      <c r="GF99" s="484">
        <f t="shared" si="356"/>
        <v>42</v>
      </c>
      <c r="GG99" s="493">
        <f t="shared" si="357"/>
        <v>2</v>
      </c>
      <c r="GH99" s="493">
        <f t="shared" si="358"/>
        <v>44</v>
      </c>
      <c r="GI99" s="427">
        <f t="shared" si="359"/>
        <v>44702.676910551891</v>
      </c>
      <c r="GJ99" s="185">
        <f t="shared" si="360"/>
        <v>1.0059248336079618</v>
      </c>
      <c r="GK99" s="256">
        <f t="shared" si="416"/>
        <v>2.5601506424629665</v>
      </c>
      <c r="GL99" s="256">
        <f t="shared" si="361"/>
        <v>2.5753191090308762</v>
      </c>
      <c r="GM99" s="256">
        <f t="shared" si="362"/>
        <v>143.98743830101085</v>
      </c>
      <c r="GN99" s="256">
        <f t="shared" si="363"/>
        <v>63</v>
      </c>
      <c r="GO99" s="256">
        <f t="shared" si="364"/>
        <v>16.279230690949333</v>
      </c>
      <c r="GP99" s="256">
        <f t="shared" si="365"/>
        <v>143.98743830101085</v>
      </c>
      <c r="GQ99" s="256">
        <f t="shared" si="366"/>
        <v>0.42781818255814841</v>
      </c>
      <c r="GR99" s="427">
        <f t="shared" si="367"/>
        <v>56074.676910551891</v>
      </c>
      <c r="GS99" s="185">
        <f t="shared" si="368"/>
        <v>1.0059248336079618</v>
      </c>
      <c r="GT99" s="256">
        <f t="shared" si="417"/>
        <v>1.912682868834422</v>
      </c>
      <c r="GU99" s="256">
        <f t="shared" si="369"/>
        <v>1.9240151965770649</v>
      </c>
      <c r="GV99" s="256">
        <f t="shared" si="370"/>
        <v>143.98743830101085</v>
      </c>
      <c r="GW99" s="256">
        <f t="shared" si="371"/>
        <v>63</v>
      </c>
      <c r="GX99" s="256">
        <f t="shared" si="372"/>
        <v>16.279230690949333</v>
      </c>
      <c r="GY99" s="256">
        <f t="shared" si="373"/>
        <v>143.98743830101085</v>
      </c>
      <c r="GZ99" s="256">
        <f t="shared" si="374"/>
        <v>0.42781818255814841</v>
      </c>
      <c r="HA99" s="427">
        <f t="shared" si="375"/>
        <v>75056.676910551891</v>
      </c>
      <c r="HB99" s="185">
        <f t="shared" si="376"/>
        <v>1.0059248336079618</v>
      </c>
      <c r="HC99" s="256">
        <f t="shared" si="418"/>
        <v>0.50617547941016294</v>
      </c>
      <c r="HD99" s="256">
        <f t="shared" si="377"/>
        <v>0.50917448490209849</v>
      </c>
      <c r="HE99" s="256">
        <f t="shared" si="378"/>
        <v>143.98743830101085</v>
      </c>
      <c r="HF99" s="256">
        <f t="shared" si="379"/>
        <v>63</v>
      </c>
      <c r="HG99" s="256">
        <f t="shared" si="380"/>
        <v>16.279230690949333</v>
      </c>
      <c r="HH99" s="256">
        <f t="shared" si="381"/>
        <v>143.98743830101085</v>
      </c>
      <c r="HI99" s="256">
        <f t="shared" si="249"/>
        <v>0.42781818255814841</v>
      </c>
      <c r="HJ99" s="427">
        <f t="shared" si="382"/>
        <v>283616.30690949335</v>
      </c>
      <c r="HK99" s="185">
        <f t="shared" si="383"/>
        <v>1.0059248336079618</v>
      </c>
      <c r="HL99" s="256">
        <f t="shared" si="419"/>
        <v>2.2590026769229379</v>
      </c>
      <c r="HM99" s="256">
        <f t="shared" si="384"/>
        <v>2.2723868919036465</v>
      </c>
      <c r="HN99" s="256">
        <f t="shared" si="385"/>
        <v>143.98743830101085</v>
      </c>
      <c r="HO99" s="256">
        <f t="shared" si="386"/>
        <v>63</v>
      </c>
      <c r="HP99" s="256">
        <f t="shared" si="387"/>
        <v>16.279230690949333</v>
      </c>
      <c r="HQ99" s="256">
        <f t="shared" si="388"/>
        <v>143.98743830101085</v>
      </c>
      <c r="HR99" s="256">
        <f t="shared" si="250"/>
        <v>0.42781818255814841</v>
      </c>
      <c r="HS99" s="466">
        <f t="shared" si="389"/>
        <v>63550</v>
      </c>
    </row>
    <row r="100" spans="1:227" s="72" customFormat="1" hidden="1" outlineLevel="1" x14ac:dyDescent="0.3">
      <c r="B100" s="100" t="s">
        <v>234</v>
      </c>
      <c r="C100" s="40" t="s">
        <v>14</v>
      </c>
      <c r="D100" s="117">
        <v>1000</v>
      </c>
      <c r="E100" s="132">
        <v>35.936482667187022</v>
      </c>
      <c r="F100" s="125">
        <f t="shared" si="251"/>
        <v>315.94157678235257</v>
      </c>
      <c r="G100" s="125">
        <f t="shared" si="252"/>
        <v>2.3977849493741763</v>
      </c>
      <c r="H100" s="168">
        <f t="shared" si="427"/>
        <v>126</v>
      </c>
      <c r="I100" s="528">
        <f t="shared" si="433"/>
        <v>126</v>
      </c>
      <c r="J100" s="373">
        <f t="shared" si="390"/>
        <v>30.413304786582657</v>
      </c>
      <c r="K100" s="114">
        <v>1.55E-2</v>
      </c>
      <c r="L100" s="168">
        <f t="shared" si="391"/>
        <v>2507.4728316059727</v>
      </c>
      <c r="M100" s="373">
        <f t="shared" si="392"/>
        <v>78.839999999999989</v>
      </c>
      <c r="N100" s="373">
        <f t="shared" si="393"/>
        <v>38.865828889892583</v>
      </c>
      <c r="O100" s="121">
        <v>44.403424988410684</v>
      </c>
      <c r="P100" s="116">
        <v>1.7999999999999999E-2</v>
      </c>
      <c r="Q100" s="395">
        <f t="shared" si="253"/>
        <v>0.99241066980232873</v>
      </c>
      <c r="S100" s="189">
        <f t="shared" si="254"/>
        <v>1.0050467862227537</v>
      </c>
      <c r="T100" s="168">
        <f t="shared" si="255"/>
        <v>0.79926164979139214</v>
      </c>
      <c r="U100" s="382">
        <f t="shared" si="256"/>
        <v>315.94157678235257</v>
      </c>
      <c r="V100" s="427">
        <f t="shared" si="394"/>
        <v>23666.128765853224</v>
      </c>
      <c r="W100" s="132"/>
      <c r="X100" s="255"/>
      <c r="Y100" s="255"/>
      <c r="Z100" s="255"/>
      <c r="AA100" s="111"/>
      <c r="AB100" s="111"/>
      <c r="AC100" s="111"/>
      <c r="AD100" s="111"/>
      <c r="AE100" s="111"/>
      <c r="AF100" s="111"/>
      <c r="AG100" s="111"/>
      <c r="AH100" s="460"/>
      <c r="AI100" s="188">
        <f t="shared" si="257"/>
        <v>2.8298368988214571</v>
      </c>
      <c r="AJ100" s="256">
        <f t="shared" si="395"/>
        <v>1.0426082088199429</v>
      </c>
      <c r="AK100" s="256">
        <f t="shared" si="258"/>
        <v>2.9504111803328215</v>
      </c>
      <c r="AL100" s="170">
        <f t="shared" si="259"/>
        <v>302.48878603500623</v>
      </c>
      <c r="AM100" s="170">
        <f t="shared" si="260"/>
        <v>2.3977849493741763</v>
      </c>
      <c r="AN100" s="170">
        <f t="shared" si="261"/>
        <v>224.4688045768805</v>
      </c>
      <c r="AO100" s="170">
        <f t="shared" si="396"/>
        <v>116</v>
      </c>
      <c r="AP100" s="170">
        <f t="shared" si="397"/>
        <v>165</v>
      </c>
      <c r="AQ100" s="170">
        <f t="shared" si="262"/>
        <v>0</v>
      </c>
      <c r="AR100" s="256">
        <f t="shared" si="245"/>
        <v>99.041099576970808</v>
      </c>
      <c r="AS100" s="256">
        <f t="shared" si="263"/>
        <v>13.452790747346342</v>
      </c>
      <c r="AT100" s="428">
        <f t="shared" si="264"/>
        <v>195900</v>
      </c>
      <c r="AU100" s="112"/>
      <c r="AV100" s="256"/>
      <c r="AW100" s="256"/>
      <c r="AX100" s="120"/>
      <c r="AY100" s="120"/>
      <c r="AZ100" s="120"/>
      <c r="BA100" s="120"/>
      <c r="BB100" s="256"/>
      <c r="BC100" s="256"/>
      <c r="BD100" s="256"/>
      <c r="BE100" s="257"/>
      <c r="BF100" s="146">
        <f t="shared" si="265"/>
        <v>1.017033036732047</v>
      </c>
      <c r="BG100" s="256">
        <f t="shared" si="266"/>
        <v>0.16325944347677471</v>
      </c>
      <c r="BH100" s="256">
        <f t="shared" si="267"/>
        <v>0.16604024757436817</v>
      </c>
      <c r="BI100" s="120">
        <f t="shared" si="268"/>
        <v>3.9863174783345685</v>
      </c>
      <c r="BJ100" s="120">
        <f t="shared" si="269"/>
        <v>2.3977849493741763</v>
      </c>
      <c r="BK100" s="256">
        <v>0</v>
      </c>
      <c r="BL100" s="170">
        <f t="shared" si="270"/>
        <v>1.5897749431571842</v>
      </c>
      <c r="BM100" s="170">
        <f t="shared" si="398"/>
        <v>124.41022505684282</v>
      </c>
      <c r="BN100" s="170">
        <f t="shared" si="271"/>
        <v>0</v>
      </c>
      <c r="BO100" s="170">
        <f t="shared" si="246"/>
        <v>1.0526275927752635</v>
      </c>
      <c r="BP100" s="170">
        <f t="shared" si="272"/>
        <v>311.955259304018</v>
      </c>
      <c r="BQ100" s="390">
        <f t="shared" si="273"/>
        <v>10834.631845157521</v>
      </c>
      <c r="BR100" s="428">
        <f t="shared" si="399"/>
        <v>22865.149211915312</v>
      </c>
      <c r="BS100" s="146">
        <f t="shared" si="274"/>
        <v>3.5995089600648047</v>
      </c>
      <c r="BT100" s="256">
        <f t="shared" si="275"/>
        <v>1.6508904745936992</v>
      </c>
      <c r="BU100" s="256">
        <f t="shared" si="276"/>
        <v>5.9423950553856582</v>
      </c>
      <c r="BV100" s="170">
        <f t="shared" si="277"/>
        <v>315.94157678235257</v>
      </c>
      <c r="BW100" s="170">
        <f t="shared" si="278"/>
        <v>2.3977849493741763</v>
      </c>
      <c r="BX100" s="170">
        <f t="shared" si="279"/>
        <v>250.3554764765079</v>
      </c>
      <c r="BY100" s="170">
        <f t="shared" si="400"/>
        <v>1986.9482260040311</v>
      </c>
      <c r="BZ100" s="256">
        <f t="shared" si="280"/>
        <v>88.439663649564977</v>
      </c>
      <c r="CA100" s="256">
        <v>0</v>
      </c>
      <c r="CB100" s="466">
        <f t="shared" si="281"/>
        <v>138289.71594179573</v>
      </c>
      <c r="CC100" s="146">
        <f t="shared" si="282"/>
        <v>1.0169984980590998</v>
      </c>
      <c r="CD100" s="256">
        <f t="shared" si="283"/>
        <v>0.28774548222147078</v>
      </c>
      <c r="CE100" s="256">
        <f t="shared" si="401"/>
        <v>0.29263672324252721</v>
      </c>
      <c r="CF100" s="120">
        <f t="shared" si="284"/>
        <v>4.252071976890206</v>
      </c>
      <c r="CG100" s="120">
        <f t="shared" si="285"/>
        <v>2.3977849493741763</v>
      </c>
      <c r="CH100" s="256">
        <v>0</v>
      </c>
      <c r="CI100" s="170">
        <f t="shared" si="402"/>
        <v>1.6957599393676628</v>
      </c>
      <c r="CJ100" s="170">
        <f t="shared" si="403"/>
        <v>124.30424006063234</v>
      </c>
      <c r="CK100" s="170">
        <f t="shared" si="286"/>
        <v>0</v>
      </c>
      <c r="CL100" s="256">
        <f t="shared" si="247"/>
        <v>1.3290122712731267</v>
      </c>
      <c r="CM100" s="256">
        <f t="shared" si="248"/>
        <v>311.68950480546238</v>
      </c>
      <c r="CN100" s="390">
        <f t="shared" si="404"/>
        <v>890.27396816802298</v>
      </c>
      <c r="CO100" s="428">
        <f t="shared" si="405"/>
        <v>12936.159159376335</v>
      </c>
      <c r="CP100" s="146">
        <f t="shared" si="287"/>
        <v>3.0773217658251131</v>
      </c>
      <c r="CQ100" s="256">
        <f t="shared" si="288"/>
        <v>1.8827300263953364</v>
      </c>
      <c r="CR100" s="256">
        <f t="shared" si="289"/>
        <v>5.7937660893988578</v>
      </c>
      <c r="CS100" s="120">
        <f t="shared" si="290"/>
        <v>315.94157678235257</v>
      </c>
      <c r="CT100" s="120">
        <f t="shared" si="291"/>
        <v>2.3977849493741763</v>
      </c>
      <c r="CU100" s="256">
        <f t="shared" si="292"/>
        <v>234.55839763739027</v>
      </c>
      <c r="CV100" s="170">
        <f t="shared" si="406"/>
        <v>1861.5745844237324</v>
      </c>
      <c r="CW100" s="256">
        <f t="shared" si="293"/>
        <v>103.44688854672673</v>
      </c>
      <c r="CX100" s="256">
        <v>0</v>
      </c>
      <c r="CY100" s="466">
        <f t="shared" si="294"/>
        <v>113289.71594179573</v>
      </c>
      <c r="CZ100" s="146">
        <f t="shared" si="295"/>
        <v>3.5995089600648047</v>
      </c>
      <c r="DA100" s="256">
        <f t="shared" si="296"/>
        <v>1.8979276241124925</v>
      </c>
      <c r="DB100" s="256">
        <f t="shared" si="297"/>
        <v>6.8316074885474238</v>
      </c>
      <c r="DC100" s="120">
        <f t="shared" si="298"/>
        <v>315.94157678235257</v>
      </c>
      <c r="DD100" s="120">
        <f t="shared" si="299"/>
        <v>2.3977849493741763</v>
      </c>
      <c r="DE100" s="256">
        <f t="shared" si="300"/>
        <v>250.3554764765079</v>
      </c>
      <c r="DF100" s="170">
        <f t="shared" si="407"/>
        <v>1986.9482260040311</v>
      </c>
      <c r="DG100" s="256">
        <f t="shared" si="301"/>
        <v>88.439663649564977</v>
      </c>
      <c r="DH100" s="256">
        <v>0</v>
      </c>
      <c r="DI100" s="466">
        <f t="shared" si="408"/>
        <v>120289.71594179573</v>
      </c>
      <c r="DJ100" s="146">
        <f t="shared" si="302"/>
        <v>3.0773217658251131</v>
      </c>
      <c r="DK100" s="256">
        <f t="shared" si="409"/>
        <v>1.9696602584132723</v>
      </c>
      <c r="DL100" s="256">
        <f t="shared" si="303"/>
        <v>6.0612783844958793</v>
      </c>
      <c r="DM100" s="120">
        <f t="shared" si="304"/>
        <v>315.94157678235257</v>
      </c>
      <c r="DN100" s="120">
        <f t="shared" si="305"/>
        <v>2.3977849493741763</v>
      </c>
      <c r="DO100" s="256">
        <f t="shared" si="306"/>
        <v>234.55839763739027</v>
      </c>
      <c r="DP100" s="170">
        <f t="shared" si="410"/>
        <v>1861.5745844237324</v>
      </c>
      <c r="DQ100" s="256">
        <f t="shared" si="307"/>
        <v>103.44688854672673</v>
      </c>
      <c r="DR100" s="256">
        <v>0</v>
      </c>
      <c r="DS100" s="427">
        <f t="shared" si="308"/>
        <v>108289.71594179573</v>
      </c>
      <c r="DT100" s="176">
        <f t="shared" si="309"/>
        <v>6.3710271748045102</v>
      </c>
      <c r="DU100" s="256">
        <f t="shared" si="310"/>
        <v>1.1329511403621311</v>
      </c>
      <c r="DV100" s="256">
        <f t="shared" si="311"/>
        <v>7.218062502972896</v>
      </c>
      <c r="DW100" s="120">
        <f t="shared" si="312"/>
        <v>315.94157678235257</v>
      </c>
      <c r="DX100" s="120">
        <f t="shared" si="313"/>
        <v>2.3977849493741763</v>
      </c>
      <c r="DY100" s="256">
        <f t="shared" si="314"/>
        <v>281.94963415474314</v>
      </c>
      <c r="DZ100" s="256">
        <f t="shared" si="411"/>
        <v>162</v>
      </c>
      <c r="EA100" s="256">
        <f t="shared" si="412"/>
        <v>232</v>
      </c>
      <c r="EB100" s="170">
        <f t="shared" si="413"/>
        <v>2237.6955091646282</v>
      </c>
      <c r="EC100" s="256">
        <f t="shared" si="315"/>
        <v>49.96672483059919</v>
      </c>
      <c r="ED100" s="256">
        <v>0</v>
      </c>
      <c r="EE100" s="427">
        <f t="shared" si="420"/>
        <v>235468.33053742663</v>
      </c>
      <c r="EF100" s="275">
        <f t="shared" si="316"/>
        <v>1.2362607587628056</v>
      </c>
      <c r="EG100" s="256">
        <f t="shared" si="317"/>
        <v>1.9446547606628171</v>
      </c>
      <c r="EH100" s="256">
        <f t="shared" si="318"/>
        <v>2.4041003699487162</v>
      </c>
      <c r="EI100" s="473">
        <f t="shared" si="319"/>
        <v>78.985394195588142</v>
      </c>
      <c r="EJ100" s="473">
        <f t="shared" si="320"/>
        <v>31.5</v>
      </c>
      <c r="EK100" s="473">
        <f t="shared" si="321"/>
        <v>126</v>
      </c>
      <c r="EL100" s="473">
        <f t="shared" si="322"/>
        <v>0</v>
      </c>
      <c r="EM100" s="473">
        <f t="shared" si="323"/>
        <v>20.545610198688429</v>
      </c>
      <c r="EN100" s="473">
        <f t="shared" si="324"/>
        <v>236.95618258676444</v>
      </c>
      <c r="EO100" s="427">
        <f t="shared" si="325"/>
        <v>30462.5</v>
      </c>
      <c r="EP100" s="261">
        <f t="shared" si="326"/>
        <v>1.2362607587628056</v>
      </c>
      <c r="EQ100" s="256">
        <f t="shared" si="327"/>
        <v>1.2999571131597776</v>
      </c>
      <c r="ER100" s="256">
        <f t="shared" si="328"/>
        <v>1.607085967074013</v>
      </c>
      <c r="ES100" s="473">
        <f t="shared" si="329"/>
        <v>315.94157678235257</v>
      </c>
      <c r="ET100" s="473">
        <f t="shared" si="330"/>
        <v>31.5</v>
      </c>
      <c r="EU100" s="473">
        <f t="shared" si="331"/>
        <v>126</v>
      </c>
      <c r="EV100" s="473">
        <f t="shared" si="332"/>
        <v>0</v>
      </c>
      <c r="EW100" s="473">
        <f t="shared" si="333"/>
        <v>20.545610198688429</v>
      </c>
      <c r="EX100" s="473">
        <f t="shared" si="334"/>
        <v>236.95618258676444</v>
      </c>
      <c r="EY100" s="572">
        <f t="shared" si="414"/>
        <v>45570</v>
      </c>
      <c r="EZ100" s="589"/>
      <c r="FA100" s="589"/>
      <c r="FB100" s="589"/>
      <c r="FC100" s="589"/>
      <c r="FD100" s="589"/>
      <c r="FE100" s="589"/>
      <c r="FF100" s="589"/>
      <c r="FG100" s="589"/>
      <c r="FH100" s="589"/>
      <c r="FI100" s="577"/>
      <c r="FJ100" s="276">
        <f t="shared" si="335"/>
        <v>1.0199374351393242</v>
      </c>
      <c r="FK100" s="256">
        <f t="shared" si="336"/>
        <v>0.13974380765734037</v>
      </c>
      <c r="FL100" s="256">
        <f t="shared" si="337"/>
        <v>0.14252994075863079</v>
      </c>
      <c r="FM100" s="483">
        <f t="shared" si="338"/>
        <v>4.8970944401264651</v>
      </c>
      <c r="FN100" s="483">
        <f t="shared" si="339"/>
        <v>7</v>
      </c>
      <c r="FO100" s="483">
        <f t="shared" si="340"/>
        <v>126</v>
      </c>
      <c r="FP100" s="483">
        <f t="shared" si="341"/>
        <v>30.413304786582657</v>
      </c>
      <c r="FQ100" s="483">
        <f t="shared" si="415"/>
        <v>1000</v>
      </c>
      <c r="FR100" s="483">
        <f t="shared" si="342"/>
        <v>0.89720353859392143</v>
      </c>
      <c r="FS100" s="483">
        <f t="shared" si="343"/>
        <v>311.21935456013034</v>
      </c>
      <c r="FT100" s="484">
        <f t="shared" si="344"/>
        <v>10</v>
      </c>
      <c r="FU100" s="427">
        <f t="shared" si="345"/>
        <v>33091.128765853224</v>
      </c>
      <c r="FV100" s="276">
        <f t="shared" si="346"/>
        <v>1.6227248613546326</v>
      </c>
      <c r="FW100" s="256">
        <f t="shared" si="347"/>
        <v>1.486417853083833</v>
      </c>
      <c r="FX100" s="256">
        <f t="shared" si="348"/>
        <v>2.4120472045605137</v>
      </c>
      <c r="FY100" s="483">
        <f t="shared" si="349"/>
        <v>128.82517793300426</v>
      </c>
      <c r="FZ100" s="483">
        <f t="shared" si="350"/>
        <v>69</v>
      </c>
      <c r="GA100" s="483">
        <f t="shared" si="351"/>
        <v>126</v>
      </c>
      <c r="GB100" s="483">
        <f t="shared" si="352"/>
        <v>30.413304786582657</v>
      </c>
      <c r="GC100" s="483">
        <f t="shared" si="353"/>
        <v>500</v>
      </c>
      <c r="GD100" s="483">
        <f t="shared" si="354"/>
        <v>9.0594097014497557</v>
      </c>
      <c r="GE100" s="483">
        <f t="shared" si="355"/>
        <v>187.11639884934831</v>
      </c>
      <c r="GF100" s="484">
        <f t="shared" si="356"/>
        <v>93</v>
      </c>
      <c r="GG100" s="493">
        <f t="shared" si="357"/>
        <v>5</v>
      </c>
      <c r="GH100" s="493">
        <f t="shared" si="358"/>
        <v>98</v>
      </c>
      <c r="GI100" s="427">
        <f t="shared" si="359"/>
        <v>81111.128765853224</v>
      </c>
      <c r="GJ100" s="185">
        <f t="shared" si="360"/>
        <v>1.0050467862227537</v>
      </c>
      <c r="GK100" s="256">
        <f t="shared" si="416"/>
        <v>3.0955141792825249</v>
      </c>
      <c r="GL100" s="256">
        <f t="shared" si="361"/>
        <v>3.1111365775948667</v>
      </c>
      <c r="GM100" s="256">
        <f t="shared" si="362"/>
        <v>315.94157678235257</v>
      </c>
      <c r="GN100" s="256">
        <f t="shared" si="363"/>
        <v>126</v>
      </c>
      <c r="GO100" s="256">
        <f t="shared" si="364"/>
        <v>30.413304786582657</v>
      </c>
      <c r="GP100" s="256">
        <f t="shared" si="365"/>
        <v>315.94157678235257</v>
      </c>
      <c r="GQ100" s="256">
        <f t="shared" si="366"/>
        <v>0.79926164979139214</v>
      </c>
      <c r="GR100" s="427">
        <f t="shared" si="367"/>
        <v>101806.12876585322</v>
      </c>
      <c r="GS100" s="185">
        <f t="shared" si="368"/>
        <v>1.0050467862227537</v>
      </c>
      <c r="GT100" s="256">
        <f t="shared" si="417"/>
        <v>3.2667346790575618</v>
      </c>
      <c r="GU100" s="256">
        <f t="shared" si="369"/>
        <v>3.283221190629221</v>
      </c>
      <c r="GV100" s="256">
        <f t="shared" si="370"/>
        <v>315.94157678235257</v>
      </c>
      <c r="GW100" s="256">
        <f t="shared" si="371"/>
        <v>126</v>
      </c>
      <c r="GX100" s="256">
        <f t="shared" si="372"/>
        <v>30.413304786582657</v>
      </c>
      <c r="GY100" s="256">
        <f t="shared" si="373"/>
        <v>315.94157678235257</v>
      </c>
      <c r="GZ100" s="256">
        <f t="shared" si="374"/>
        <v>0.79926164979139214</v>
      </c>
      <c r="HA100" s="427">
        <f t="shared" si="375"/>
        <v>96470.128765853224</v>
      </c>
      <c r="HB100" s="185">
        <f t="shared" si="376"/>
        <v>1.0050467862227537</v>
      </c>
      <c r="HC100" s="256">
        <f t="shared" si="418"/>
        <v>0.70719800297100943</v>
      </c>
      <c r="HD100" s="256">
        <f t="shared" si="377"/>
        <v>0.71076708010916245</v>
      </c>
      <c r="HE100" s="256">
        <f t="shared" si="378"/>
        <v>315.94157678235257</v>
      </c>
      <c r="HF100" s="256">
        <f t="shared" si="379"/>
        <v>126</v>
      </c>
      <c r="HG100" s="256">
        <f t="shared" si="380"/>
        <v>30.413304786582657</v>
      </c>
      <c r="HH100" s="256">
        <f t="shared" si="381"/>
        <v>315.94157678235257</v>
      </c>
      <c r="HI100" s="256">
        <f t="shared" si="249"/>
        <v>0.79926164979139214</v>
      </c>
      <c r="HJ100" s="427">
        <f t="shared" si="382"/>
        <v>445621.04786582658</v>
      </c>
      <c r="HK100" s="185">
        <f t="shared" si="383"/>
        <v>1.0050467862227537</v>
      </c>
      <c r="HL100" s="256">
        <f t="shared" si="419"/>
        <v>2.6912238696205053</v>
      </c>
      <c r="HM100" s="256">
        <f t="shared" si="384"/>
        <v>2.7048059011680521</v>
      </c>
      <c r="HN100" s="256">
        <f t="shared" si="385"/>
        <v>315.94157678235257</v>
      </c>
      <c r="HO100" s="256">
        <f t="shared" si="386"/>
        <v>126</v>
      </c>
      <c r="HP100" s="256">
        <f t="shared" si="387"/>
        <v>30.413304786582657</v>
      </c>
      <c r="HQ100" s="256">
        <f t="shared" si="388"/>
        <v>315.94157678235257</v>
      </c>
      <c r="HR100" s="256">
        <f t="shared" si="250"/>
        <v>0.79926164979139214</v>
      </c>
      <c r="HS100" s="466">
        <f t="shared" si="389"/>
        <v>117100</v>
      </c>
    </row>
    <row r="101" spans="1:227" s="72" customFormat="1" hidden="1" outlineLevel="1" x14ac:dyDescent="0.3">
      <c r="B101" s="100" t="s">
        <v>234</v>
      </c>
      <c r="C101" s="40" t="s">
        <v>14</v>
      </c>
      <c r="D101" s="117">
        <v>2000</v>
      </c>
      <c r="E101" s="132">
        <v>36.352759367897249</v>
      </c>
      <c r="F101" s="125">
        <f t="shared" si="251"/>
        <v>639.20268555219332</v>
      </c>
      <c r="G101" s="125">
        <f t="shared" si="252"/>
        <v>5.6098379022975537</v>
      </c>
      <c r="H101" s="168">
        <f t="shared" si="427"/>
        <v>252</v>
      </c>
      <c r="I101" s="528">
        <f t="shared" si="433"/>
        <v>252</v>
      </c>
      <c r="J101" s="373">
        <f t="shared" si="390"/>
        <v>71.154717177797494</v>
      </c>
      <c r="K101" s="114">
        <v>1.55E-2</v>
      </c>
      <c r="L101" s="168">
        <f t="shared" si="391"/>
        <v>2536.5185934610849</v>
      </c>
      <c r="M101" s="373">
        <f t="shared" si="392"/>
        <v>78.839999999999989</v>
      </c>
      <c r="N101" s="373">
        <f t="shared" si="393"/>
        <v>39.316038198646808</v>
      </c>
      <c r="O101" s="121">
        <v>51.942943539792168</v>
      </c>
      <c r="P101" s="116">
        <v>1.7999999999999999E-2</v>
      </c>
      <c r="Q101" s="395">
        <f t="shared" si="253"/>
        <v>0.99122369472297933</v>
      </c>
      <c r="S101" s="189">
        <f t="shared" si="254"/>
        <v>1.0058338037704087</v>
      </c>
      <c r="T101" s="168">
        <f t="shared" si="255"/>
        <v>1.8699459674325178</v>
      </c>
      <c r="U101" s="382">
        <f t="shared" si="256"/>
        <v>639.20268555219332</v>
      </c>
      <c r="V101" s="427">
        <f t="shared" si="394"/>
        <v>36484.754748447594</v>
      </c>
      <c r="W101" s="132"/>
      <c r="X101" s="255"/>
      <c r="Y101" s="255"/>
      <c r="Z101" s="255"/>
      <c r="AA101" s="111"/>
      <c r="AB101" s="111"/>
      <c r="AC101" s="111"/>
      <c r="AD101" s="111"/>
      <c r="AE101" s="111"/>
      <c r="AF101" s="111"/>
      <c r="AG101" s="111"/>
      <c r="AH101" s="460"/>
      <c r="AI101" s="262">
        <f t="shared" si="257"/>
        <v>1.7633454837578766</v>
      </c>
      <c r="AJ101" s="256">
        <f t="shared" si="395"/>
        <v>1.2239865404065431</v>
      </c>
      <c r="AK101" s="256">
        <f t="shared" si="258"/>
        <v>2.1583111382063054</v>
      </c>
      <c r="AL101" s="170">
        <f t="shared" si="259"/>
        <v>406.64821895169774</v>
      </c>
      <c r="AM101" s="170">
        <f t="shared" si="260"/>
        <v>5.6098379022975537</v>
      </c>
      <c r="AN101" s="170">
        <f t="shared" si="261"/>
        <v>299.37632631147574</v>
      </c>
      <c r="AO101" s="170">
        <f t="shared" si="396"/>
        <v>154</v>
      </c>
      <c r="AP101" s="170">
        <f t="shared" si="397"/>
        <v>220</v>
      </c>
      <c r="AQ101" s="170">
        <f t="shared" si="262"/>
        <v>0</v>
      </c>
      <c r="AR101" s="256">
        <f t="shared" si="245"/>
        <v>133.12119332765803</v>
      </c>
      <c r="AS101" s="256">
        <f t="shared" si="263"/>
        <v>232.55446660049557</v>
      </c>
      <c r="AT101" s="428">
        <f t="shared" si="264"/>
        <v>225000</v>
      </c>
      <c r="AU101" s="112"/>
      <c r="AV101" s="256"/>
      <c r="AW101" s="256"/>
      <c r="AX101" s="120"/>
      <c r="AY101" s="120"/>
      <c r="AZ101" s="120"/>
      <c r="BA101" s="120"/>
      <c r="BB101" s="256"/>
      <c r="BC101" s="256"/>
      <c r="BD101" s="256"/>
      <c r="BE101" s="257"/>
      <c r="BF101" s="146">
        <f t="shared" si="265"/>
        <v>1.0197259280410984</v>
      </c>
      <c r="BG101" s="256">
        <f t="shared" si="266"/>
        <v>0.28575224950242673</v>
      </c>
      <c r="BH101" s="256">
        <f t="shared" si="267"/>
        <v>0.29138897781369361</v>
      </c>
      <c r="BI101" s="120">
        <f t="shared" si="268"/>
        <v>9.326355512569684</v>
      </c>
      <c r="BJ101" s="120">
        <f t="shared" si="269"/>
        <v>5.6098379022975537</v>
      </c>
      <c r="BK101" s="256">
        <v>0</v>
      </c>
      <c r="BL101" s="170">
        <f t="shared" si="270"/>
        <v>3.6768330958078459</v>
      </c>
      <c r="BM101" s="170">
        <f t="shared" si="398"/>
        <v>248.32316690419216</v>
      </c>
      <c r="BN101" s="170">
        <f t="shared" si="271"/>
        <v>0</v>
      </c>
      <c r="BO101" s="170">
        <f t="shared" si="246"/>
        <v>2.4627188391086263</v>
      </c>
      <c r="BP101" s="170">
        <f t="shared" si="272"/>
        <v>629.87633003962367</v>
      </c>
      <c r="BQ101" s="390">
        <f t="shared" si="273"/>
        <v>11930.337375299119</v>
      </c>
      <c r="BR101" s="428">
        <f t="shared" si="399"/>
        <v>30563.478174191259</v>
      </c>
      <c r="BS101" s="147">
        <f t="shared" si="274"/>
        <v>3.6039021240332532</v>
      </c>
      <c r="BT101" s="256">
        <f t="shared" si="275"/>
        <v>2.0665830026206149</v>
      </c>
      <c r="BU101" s="256">
        <f t="shared" si="276"/>
        <v>7.4477628726354519</v>
      </c>
      <c r="BV101" s="170">
        <f t="shared" si="277"/>
        <v>639.20268555219332</v>
      </c>
      <c r="BW101" s="170">
        <f t="shared" si="278"/>
        <v>5.6098379022975537</v>
      </c>
      <c r="BX101" s="170">
        <f t="shared" si="279"/>
        <v>505.75231053945714</v>
      </c>
      <c r="BY101" s="170">
        <f t="shared" si="400"/>
        <v>2006.953613251814</v>
      </c>
      <c r="BZ101" s="256">
        <f t="shared" si="280"/>
        <v>178.92065357559116</v>
      </c>
      <c r="CA101" s="256">
        <v>0</v>
      </c>
      <c r="CB101" s="466">
        <f t="shared" si="281"/>
        <v>223630.97797571353</v>
      </c>
      <c r="CC101" s="146">
        <f t="shared" si="282"/>
        <v>1.0196858231742978</v>
      </c>
      <c r="CD101" s="256">
        <f t="shared" si="283"/>
        <v>0.42014831052157686</v>
      </c>
      <c r="CE101" s="256">
        <f t="shared" si="401"/>
        <v>0.42841927586948458</v>
      </c>
      <c r="CF101" s="120">
        <f t="shared" si="284"/>
        <v>9.9481125467409957</v>
      </c>
      <c r="CG101" s="120">
        <f t="shared" si="285"/>
        <v>5.6098379022975537</v>
      </c>
      <c r="CH101" s="256">
        <v>0</v>
      </c>
      <c r="CI101" s="170">
        <f t="shared" si="402"/>
        <v>3.9219553021950349</v>
      </c>
      <c r="CJ101" s="170">
        <f t="shared" si="403"/>
        <v>248.07804469780496</v>
      </c>
      <c r="CK101" s="170">
        <f t="shared" si="286"/>
        <v>0</v>
      </c>
      <c r="CL101" s="256">
        <f t="shared" si="247"/>
        <v>3.1093461546467909</v>
      </c>
      <c r="CM101" s="256">
        <f t="shared" si="248"/>
        <v>629.25457300545236</v>
      </c>
      <c r="CN101" s="390">
        <f t="shared" si="404"/>
        <v>2059.0265336523935</v>
      </c>
      <c r="CO101" s="428">
        <f t="shared" si="405"/>
        <v>20727.710052470673</v>
      </c>
      <c r="CP101" s="147">
        <f t="shared" si="287"/>
        <v>3.0810586515726617</v>
      </c>
      <c r="CQ101" s="256">
        <f t="shared" si="288"/>
        <v>2.1738293532094479</v>
      </c>
      <c r="CR101" s="256">
        <f t="shared" si="289"/>
        <v>6.6976957357485727</v>
      </c>
      <c r="CS101" s="120">
        <f t="shared" si="290"/>
        <v>639.20268555219332</v>
      </c>
      <c r="CT101" s="120">
        <f t="shared" si="291"/>
        <v>5.6098379022975537</v>
      </c>
      <c r="CU101" s="256">
        <f t="shared" si="292"/>
        <v>473.79217626184743</v>
      </c>
      <c r="CV101" s="170">
        <f t="shared" si="406"/>
        <v>1880.1276835787596</v>
      </c>
      <c r="CW101" s="256">
        <f t="shared" si="293"/>
        <v>209.28278113932035</v>
      </c>
      <c r="CX101" s="256">
        <v>0</v>
      </c>
      <c r="CY101" s="466">
        <f t="shared" si="294"/>
        <v>198630.97797571353</v>
      </c>
      <c r="CZ101" s="147">
        <f t="shared" si="295"/>
        <v>3.6039021240332532</v>
      </c>
      <c r="DA101" s="256">
        <f t="shared" si="296"/>
        <v>2.2474822737973756</v>
      </c>
      <c r="DB101" s="256">
        <f t="shared" si="297"/>
        <v>8.0997061402654467</v>
      </c>
      <c r="DC101" s="120">
        <f t="shared" si="298"/>
        <v>639.20268555219332</v>
      </c>
      <c r="DD101" s="120">
        <f t="shared" si="299"/>
        <v>5.6098379022975537</v>
      </c>
      <c r="DE101" s="256">
        <f t="shared" si="300"/>
        <v>505.75231053945714</v>
      </c>
      <c r="DF101" s="170">
        <f t="shared" si="407"/>
        <v>2006.953613251814</v>
      </c>
      <c r="DG101" s="256">
        <f t="shared" si="301"/>
        <v>178.92065357559116</v>
      </c>
      <c r="DH101" s="256">
        <v>0</v>
      </c>
      <c r="DI101" s="466">
        <f t="shared" si="408"/>
        <v>205630.97797571353</v>
      </c>
      <c r="DJ101" s="147">
        <f t="shared" si="302"/>
        <v>3.0810586515726617</v>
      </c>
      <c r="DK101" s="256">
        <f t="shared" si="409"/>
        <v>2.229962658322489</v>
      </c>
      <c r="DL101" s="256">
        <f t="shared" si="303"/>
        <v>6.8706457411084756</v>
      </c>
      <c r="DM101" s="120">
        <f t="shared" si="304"/>
        <v>639.20268555219332</v>
      </c>
      <c r="DN101" s="120">
        <f t="shared" si="305"/>
        <v>5.6098379022975537</v>
      </c>
      <c r="DO101" s="256">
        <f t="shared" si="306"/>
        <v>473.79217626184743</v>
      </c>
      <c r="DP101" s="170">
        <f t="shared" si="410"/>
        <v>1880.1276835787596</v>
      </c>
      <c r="DQ101" s="256">
        <f t="shared" si="307"/>
        <v>209.28278113932035</v>
      </c>
      <c r="DR101" s="256">
        <v>0</v>
      </c>
      <c r="DS101" s="427">
        <f t="shared" si="308"/>
        <v>193630.97797571353</v>
      </c>
      <c r="DT101" s="176">
        <f t="shared" si="309"/>
        <v>6.377575154097662</v>
      </c>
      <c r="DU101" s="256">
        <f t="shared" si="310"/>
        <v>1.3079932859143788</v>
      </c>
      <c r="DV101" s="256">
        <f t="shared" si="311"/>
        <v>8.3418254819741016</v>
      </c>
      <c r="DW101" s="120">
        <f t="shared" si="312"/>
        <v>639.20268555219332</v>
      </c>
      <c r="DX101" s="120">
        <f t="shared" si="313"/>
        <v>5.6098379022975537</v>
      </c>
      <c r="DY101" s="256">
        <f t="shared" si="314"/>
        <v>569.67257909467651</v>
      </c>
      <c r="DZ101" s="256">
        <f t="shared" si="411"/>
        <v>329</v>
      </c>
      <c r="EA101" s="256">
        <f t="shared" si="412"/>
        <v>470</v>
      </c>
      <c r="EB101" s="170">
        <f t="shared" si="413"/>
        <v>2260.6054725979225</v>
      </c>
      <c r="EC101" s="256">
        <f t="shared" si="315"/>
        <v>101.1062210752925</v>
      </c>
      <c r="ED101" s="256">
        <v>0</v>
      </c>
      <c r="EE101" s="427">
        <f t="shared" si="420"/>
        <v>412820.47565470409</v>
      </c>
      <c r="EF101" s="275">
        <f t="shared" si="316"/>
        <v>1.237116555191567</v>
      </c>
      <c r="EG101" s="256">
        <f t="shared" si="317"/>
        <v>2.635829117708802</v>
      </c>
      <c r="EH101" s="256">
        <f t="shared" si="318"/>
        <v>3.2608278381735407</v>
      </c>
      <c r="EI101" s="473">
        <f t="shared" si="319"/>
        <v>159.80067138804833</v>
      </c>
      <c r="EJ101" s="473">
        <f t="shared" si="320"/>
        <v>63</v>
      </c>
      <c r="EK101" s="473">
        <f t="shared" si="321"/>
        <v>252</v>
      </c>
      <c r="EL101" s="473">
        <f t="shared" si="322"/>
        <v>8.1547171777974938</v>
      </c>
      <c r="EM101" s="473">
        <f t="shared" si="323"/>
        <v>41.820113814444603</v>
      </c>
      <c r="EN101" s="473">
        <f t="shared" si="324"/>
        <v>479.40201416414499</v>
      </c>
      <c r="EO101" s="427">
        <f t="shared" si="325"/>
        <v>45469.754748447594</v>
      </c>
      <c r="EP101" s="261">
        <f t="shared" si="326"/>
        <v>1.237116555191567</v>
      </c>
      <c r="EQ101" s="256">
        <f t="shared" si="327"/>
        <v>1.3150153998358156</v>
      </c>
      <c r="ER101" s="256">
        <f t="shared" si="328"/>
        <v>1.6268273214687454</v>
      </c>
      <c r="ES101" s="473">
        <f t="shared" si="329"/>
        <v>639.20268555219332</v>
      </c>
      <c r="ET101" s="473">
        <f t="shared" si="330"/>
        <v>63</v>
      </c>
      <c r="EU101" s="473">
        <f t="shared" si="331"/>
        <v>252</v>
      </c>
      <c r="EV101" s="473">
        <f t="shared" si="332"/>
        <v>8.1547171777974938</v>
      </c>
      <c r="EW101" s="473">
        <f t="shared" si="333"/>
        <v>41.820113814444603</v>
      </c>
      <c r="EX101" s="473">
        <f t="shared" si="334"/>
        <v>479.40201416414499</v>
      </c>
      <c r="EY101" s="572">
        <f t="shared" si="414"/>
        <v>91140</v>
      </c>
      <c r="EZ101" s="589"/>
      <c r="FA101" s="589"/>
      <c r="FB101" s="589"/>
      <c r="FC101" s="589"/>
      <c r="FD101" s="589"/>
      <c r="FE101" s="589"/>
      <c r="FF101" s="589"/>
      <c r="FG101" s="589"/>
      <c r="FH101" s="589"/>
      <c r="FI101" s="577"/>
      <c r="FJ101" s="276">
        <f t="shared" si="335"/>
        <v>1.0213167308044944</v>
      </c>
      <c r="FK101" s="256">
        <f t="shared" si="336"/>
        <v>0.17673638689590163</v>
      </c>
      <c r="FL101" s="256">
        <f t="shared" si="337"/>
        <v>0.18050382887872052</v>
      </c>
      <c r="FM101" s="483">
        <f t="shared" si="338"/>
        <v>9.9076416260589966</v>
      </c>
      <c r="FN101" s="483">
        <f t="shared" si="339"/>
        <v>15</v>
      </c>
      <c r="FO101" s="483">
        <f t="shared" si="340"/>
        <v>252</v>
      </c>
      <c r="FP101" s="483">
        <f t="shared" si="341"/>
        <v>71.154717177797494</v>
      </c>
      <c r="FQ101" s="483">
        <f t="shared" si="415"/>
        <v>2100</v>
      </c>
      <c r="FR101" s="483">
        <f t="shared" si="342"/>
        <v>2.0680987999536979</v>
      </c>
      <c r="FS101" s="483">
        <f t="shared" si="343"/>
        <v>629.28601888552669</v>
      </c>
      <c r="FT101" s="484">
        <f t="shared" si="344"/>
        <v>21</v>
      </c>
      <c r="FU101" s="427">
        <f t="shared" si="345"/>
        <v>54988.754748447594</v>
      </c>
      <c r="FV101" s="276">
        <f t="shared" si="346"/>
        <v>1.6232674776131553</v>
      </c>
      <c r="FW101" s="256">
        <f t="shared" si="347"/>
        <v>1.616720080981952</v>
      </c>
      <c r="FX101" s="256">
        <f t="shared" si="348"/>
        <v>2.6243691278621091</v>
      </c>
      <c r="FY101" s="483">
        <f t="shared" si="349"/>
        <v>260.63489503390684</v>
      </c>
      <c r="FZ101" s="483">
        <f t="shared" si="350"/>
        <v>139</v>
      </c>
      <c r="GA101" s="483">
        <f t="shared" si="351"/>
        <v>252</v>
      </c>
      <c r="GB101" s="483">
        <f t="shared" si="352"/>
        <v>71.154717177797494</v>
      </c>
      <c r="GC101" s="483">
        <f t="shared" si="353"/>
        <v>1000</v>
      </c>
      <c r="GD101" s="483">
        <f t="shared" si="354"/>
        <v>18.663431290346125</v>
      </c>
      <c r="GE101" s="483">
        <f t="shared" si="355"/>
        <v>378.56779051828647</v>
      </c>
      <c r="GF101" s="484">
        <f t="shared" si="356"/>
        <v>188</v>
      </c>
      <c r="GG101" s="493">
        <f t="shared" si="357"/>
        <v>10</v>
      </c>
      <c r="GH101" s="493">
        <f t="shared" si="358"/>
        <v>198</v>
      </c>
      <c r="GI101" s="427">
        <f t="shared" si="359"/>
        <v>150824.75474844759</v>
      </c>
      <c r="GJ101" s="185">
        <f t="shared" si="360"/>
        <v>1.0058338037704087</v>
      </c>
      <c r="GK101" s="256">
        <f t="shared" si="416"/>
        <v>3.2639415157426295</v>
      </c>
      <c r="GL101" s="256">
        <f t="shared" si="361"/>
        <v>3.2829827100635622</v>
      </c>
      <c r="GM101" s="256">
        <f t="shared" si="362"/>
        <v>639.20268555219332</v>
      </c>
      <c r="GN101" s="256">
        <f t="shared" si="363"/>
        <v>252</v>
      </c>
      <c r="GO101" s="256">
        <f t="shared" si="364"/>
        <v>71.154717177797494</v>
      </c>
      <c r="GP101" s="256">
        <f t="shared" si="365"/>
        <v>639.20268555219332</v>
      </c>
      <c r="GQ101" s="256">
        <f t="shared" si="366"/>
        <v>1.8699459674325178</v>
      </c>
      <c r="GR101" s="427">
        <f t="shared" si="367"/>
        <v>195264.75474844759</v>
      </c>
      <c r="GS101" s="185">
        <f t="shared" si="368"/>
        <v>1.0058338037704087</v>
      </c>
      <c r="GT101" s="256">
        <f t="shared" si="417"/>
        <v>4.5107248472821171</v>
      </c>
      <c r="GU101" s="256">
        <f t="shared" si="369"/>
        <v>4.5370395309034679</v>
      </c>
      <c r="GV101" s="256">
        <f t="shared" si="370"/>
        <v>639.20268555219332</v>
      </c>
      <c r="GW101" s="256">
        <f t="shared" si="371"/>
        <v>252</v>
      </c>
      <c r="GX101" s="256">
        <f t="shared" si="372"/>
        <v>71.154717177797494</v>
      </c>
      <c r="GY101" s="256">
        <f t="shared" si="373"/>
        <v>639.20268555219332</v>
      </c>
      <c r="GZ101" s="256">
        <f t="shared" si="374"/>
        <v>1.8699459674325178</v>
      </c>
      <c r="HA101" s="427">
        <f t="shared" si="375"/>
        <v>141292.75474844759</v>
      </c>
      <c r="HB101" s="185">
        <f t="shared" si="376"/>
        <v>1.0058338037704087</v>
      </c>
      <c r="HC101" s="256">
        <f t="shared" si="418"/>
        <v>0.71261067058223881</v>
      </c>
      <c r="HD101" s="256">
        <f t="shared" si="377"/>
        <v>0.71676790139911495</v>
      </c>
      <c r="HE101" s="256">
        <f t="shared" si="378"/>
        <v>639.20268555219332</v>
      </c>
      <c r="HF101" s="256">
        <f t="shared" si="379"/>
        <v>252</v>
      </c>
      <c r="HG101" s="256">
        <f t="shared" si="380"/>
        <v>71.154717177797494</v>
      </c>
      <c r="HH101" s="256">
        <f t="shared" si="381"/>
        <v>639.20268555219332</v>
      </c>
      <c r="HI101" s="256">
        <f t="shared" si="249"/>
        <v>1.8699459674325178</v>
      </c>
      <c r="HJ101" s="427">
        <f t="shared" si="382"/>
        <v>894363.17177797493</v>
      </c>
      <c r="HK101" s="185">
        <f t="shared" si="383"/>
        <v>1.0058338037704087</v>
      </c>
      <c r="HL101" s="256">
        <f t="shared" si="419"/>
        <v>2.8426973219659271</v>
      </c>
      <c r="HM101" s="256">
        <f t="shared" si="384"/>
        <v>2.8592810603209426</v>
      </c>
      <c r="HN101" s="256">
        <f t="shared" si="385"/>
        <v>639.20268555219332</v>
      </c>
      <c r="HO101" s="256">
        <f t="shared" si="386"/>
        <v>252</v>
      </c>
      <c r="HP101" s="256">
        <f t="shared" si="387"/>
        <v>71.154717177797494</v>
      </c>
      <c r="HQ101" s="256">
        <f t="shared" si="388"/>
        <v>639.20268555219332</v>
      </c>
      <c r="HR101" s="256">
        <f t="shared" si="250"/>
        <v>1.8699459674325178</v>
      </c>
      <c r="HS101" s="466">
        <f t="shared" si="389"/>
        <v>224200</v>
      </c>
    </row>
    <row r="102" spans="1:227" s="72" customFormat="1" hidden="1" outlineLevel="1" x14ac:dyDescent="0.3">
      <c r="B102" s="100" t="s">
        <v>234</v>
      </c>
      <c r="C102" s="40" t="s">
        <v>14</v>
      </c>
      <c r="D102" s="117">
        <v>5000</v>
      </c>
      <c r="E102" s="132">
        <v>38.119372006709689</v>
      </c>
      <c r="F102" s="125">
        <f t="shared" si="251"/>
        <v>1675.6640611282801</v>
      </c>
      <c r="G102" s="125">
        <f t="shared" si="252"/>
        <v>13.002962531151626</v>
      </c>
      <c r="H102" s="168">
        <f t="shared" si="427"/>
        <v>630</v>
      </c>
      <c r="I102" s="528">
        <f t="shared" si="433"/>
        <v>630</v>
      </c>
      <c r="J102" s="373">
        <f t="shared" si="390"/>
        <v>164.92849481420129</v>
      </c>
      <c r="K102" s="114">
        <v>1.55E-2</v>
      </c>
      <c r="L102" s="168">
        <f t="shared" si="391"/>
        <v>2659.7842240131426</v>
      </c>
      <c r="M102" s="373">
        <f t="shared" si="392"/>
        <v>78.839999999999989</v>
      </c>
      <c r="N102" s="373">
        <f t="shared" si="393"/>
        <v>41.22665547220371</v>
      </c>
      <c r="O102" s="121">
        <v>48.159120485746776</v>
      </c>
      <c r="P102" s="116">
        <v>1.7999999999999999E-2</v>
      </c>
      <c r="Q102" s="395">
        <f t="shared" si="253"/>
        <v>0.99224011373592613</v>
      </c>
      <c r="S102" s="189">
        <f t="shared" si="254"/>
        <v>1.0051599107359015</v>
      </c>
      <c r="T102" s="168">
        <f t="shared" si="255"/>
        <v>4.3343208437172089</v>
      </c>
      <c r="U102" s="382">
        <f t="shared" si="256"/>
        <v>1675.6640611282801</v>
      </c>
      <c r="V102" s="427">
        <f t="shared" si="394"/>
        <v>70388.559170272201</v>
      </c>
      <c r="W102" s="132"/>
      <c r="X102" s="255"/>
      <c r="Y102" s="255"/>
      <c r="Z102" s="255"/>
      <c r="AA102" s="111"/>
      <c r="AB102" s="111"/>
      <c r="AC102" s="111"/>
      <c r="AD102" s="111"/>
      <c r="AE102" s="111"/>
      <c r="AF102" s="111"/>
      <c r="AG102" s="111"/>
      <c r="AH102" s="460"/>
      <c r="AI102" s="262">
        <f t="shared" si="257"/>
        <v>1.2544091485818163</v>
      </c>
      <c r="AJ102" s="256">
        <f t="shared" si="395"/>
        <v>1.2804495108453642</v>
      </c>
      <c r="AK102" s="256">
        <f t="shared" si="258"/>
        <v>1.6062075807015364</v>
      </c>
      <c r="AL102" s="170">
        <f t="shared" si="259"/>
        <v>489.73804759607071</v>
      </c>
      <c r="AM102" s="170">
        <f t="shared" si="260"/>
        <v>13.002962531151626</v>
      </c>
      <c r="AN102" s="170">
        <f t="shared" si="261"/>
        <v>354.30057316590137</v>
      </c>
      <c r="AO102" s="170">
        <f t="shared" si="396"/>
        <v>182</v>
      </c>
      <c r="AP102" s="170">
        <f t="shared" si="397"/>
        <v>260</v>
      </c>
      <c r="AQ102" s="170">
        <f t="shared" si="262"/>
        <v>0</v>
      </c>
      <c r="AR102" s="256">
        <f t="shared" si="245"/>
        <v>160.25918096240164</v>
      </c>
      <c r="AS102" s="256">
        <f t="shared" si="263"/>
        <v>1185.9260135322093</v>
      </c>
      <c r="AT102" s="428">
        <f t="shared" si="264"/>
        <v>260700</v>
      </c>
      <c r="AU102" s="112"/>
      <c r="AV102" s="256"/>
      <c r="AW102" s="256"/>
      <c r="AX102" s="120"/>
      <c r="AY102" s="120"/>
      <c r="AZ102" s="120"/>
      <c r="BA102" s="120"/>
      <c r="BB102" s="256"/>
      <c r="BC102" s="256"/>
      <c r="BD102" s="256"/>
      <c r="BE102" s="257"/>
      <c r="BF102" s="146">
        <f t="shared" si="265"/>
        <v>1.0174194916084911</v>
      </c>
      <c r="BG102" s="256">
        <f t="shared" si="266"/>
        <v>0.38599063098337277</v>
      </c>
      <c r="BH102" s="256">
        <f t="shared" si="267"/>
        <v>0.39271439154074383</v>
      </c>
      <c r="BI102" s="120">
        <f t="shared" si="268"/>
        <v>21.617425208039581</v>
      </c>
      <c r="BJ102" s="120">
        <f t="shared" si="269"/>
        <v>13.002962531151626</v>
      </c>
      <c r="BK102" s="256">
        <v>0</v>
      </c>
      <c r="BL102" s="170">
        <f t="shared" si="270"/>
        <v>8.1275108758344015</v>
      </c>
      <c r="BM102" s="170">
        <f t="shared" si="398"/>
        <v>621.87248912416555</v>
      </c>
      <c r="BN102" s="170">
        <f t="shared" si="271"/>
        <v>0</v>
      </c>
      <c r="BO102" s="170">
        <f t="shared" si="246"/>
        <v>5.7083005511755642</v>
      </c>
      <c r="BP102" s="170">
        <f t="shared" si="272"/>
        <v>1654.0466359202405</v>
      </c>
      <c r="BQ102" s="390">
        <f t="shared" si="273"/>
        <v>14266.94320981306</v>
      </c>
      <c r="BR102" s="428">
        <f t="shared" si="399"/>
        <v>52445.432286809046</v>
      </c>
      <c r="BS102" s="147">
        <f t="shared" si="274"/>
        <v>3.6001401894575817</v>
      </c>
      <c r="BT102" s="256">
        <f t="shared" si="275"/>
        <v>3.0395367611963837</v>
      </c>
      <c r="BU102" s="256">
        <f t="shared" si="276"/>
        <v>10.942758451316834</v>
      </c>
      <c r="BV102" s="170">
        <f t="shared" si="277"/>
        <v>1675.6640611282801</v>
      </c>
      <c r="BW102" s="170">
        <f t="shared" si="278"/>
        <v>13.002962531151626</v>
      </c>
      <c r="BX102" s="170">
        <f t="shared" si="279"/>
        <v>1327.5282863714726</v>
      </c>
      <c r="BY102" s="170">
        <f t="shared" si="400"/>
        <v>2107.1877561451947</v>
      </c>
      <c r="BZ102" s="256">
        <f t="shared" si="280"/>
        <v>469.05590749060696</v>
      </c>
      <c r="CA102" s="256">
        <v>0</v>
      </c>
      <c r="CB102" s="466">
        <f t="shared" si="281"/>
        <v>398397.04850444203</v>
      </c>
      <c r="CC102" s="146">
        <f t="shared" si="282"/>
        <v>1.0173841559085595</v>
      </c>
      <c r="CD102" s="256">
        <f t="shared" si="283"/>
        <v>0.47153760055541555</v>
      </c>
      <c r="CE102" s="256">
        <f t="shared" si="401"/>
        <v>0.47973488372021894</v>
      </c>
      <c r="CF102" s="120">
        <f t="shared" si="284"/>
        <v>23.058586888575551</v>
      </c>
      <c r="CG102" s="120">
        <f t="shared" si="285"/>
        <v>13.002962531151626</v>
      </c>
      <c r="CH102" s="256">
        <v>0</v>
      </c>
      <c r="CI102" s="170">
        <f t="shared" si="402"/>
        <v>8.6693449342233606</v>
      </c>
      <c r="CJ102" s="170">
        <f t="shared" si="403"/>
        <v>621.33065506577668</v>
      </c>
      <c r="CK102" s="170">
        <f t="shared" si="286"/>
        <v>0</v>
      </c>
      <c r="CL102" s="256">
        <f t="shared" si="247"/>
        <v>7.2071086989329753</v>
      </c>
      <c r="CM102" s="256">
        <f t="shared" si="248"/>
        <v>1652.6054742397046</v>
      </c>
      <c r="CN102" s="390">
        <f t="shared" si="404"/>
        <v>4551.4060904672642</v>
      </c>
      <c r="CO102" s="428">
        <f t="shared" si="405"/>
        <v>42808.461105929651</v>
      </c>
      <c r="CP102" s="147">
        <f t="shared" si="287"/>
        <v>3.0778587010645659</v>
      </c>
      <c r="CQ102" s="256">
        <f t="shared" si="288"/>
        <v>3.029880488100158</v>
      </c>
      <c r="CR102" s="256">
        <f t="shared" si="289"/>
        <v>9.3255440234848255</v>
      </c>
      <c r="CS102" s="120">
        <f t="shared" si="290"/>
        <v>1675.6640611282801</v>
      </c>
      <c r="CT102" s="120">
        <f t="shared" si="291"/>
        <v>13.002962531151626</v>
      </c>
      <c r="CU102" s="256">
        <f t="shared" si="292"/>
        <v>1243.7450833150585</v>
      </c>
      <c r="CV102" s="170">
        <f t="shared" si="406"/>
        <v>1974.1985449445374</v>
      </c>
      <c r="CW102" s="256">
        <f t="shared" si="293"/>
        <v>548.64995039420023</v>
      </c>
      <c r="CX102" s="256">
        <v>0</v>
      </c>
      <c r="CY102" s="466">
        <f t="shared" si="294"/>
        <v>373397.04850444203</v>
      </c>
      <c r="CZ102" s="147">
        <f t="shared" si="295"/>
        <v>3.6001401894575817</v>
      </c>
      <c r="DA102" s="256">
        <f t="shared" si="296"/>
        <v>3.1833645377699344</v>
      </c>
      <c r="DB102" s="256">
        <f t="shared" si="297"/>
        <v>11.460558610119598</v>
      </c>
      <c r="DC102" s="120">
        <f t="shared" si="298"/>
        <v>1675.6640611282801</v>
      </c>
      <c r="DD102" s="120">
        <f t="shared" si="299"/>
        <v>13.002962531151626</v>
      </c>
      <c r="DE102" s="256">
        <f t="shared" si="300"/>
        <v>1327.5282863714726</v>
      </c>
      <c r="DF102" s="170">
        <f t="shared" si="407"/>
        <v>2107.1877561451947</v>
      </c>
      <c r="DG102" s="256">
        <f t="shared" si="301"/>
        <v>469.05590749060696</v>
      </c>
      <c r="DH102" s="256">
        <v>0</v>
      </c>
      <c r="DI102" s="466">
        <f t="shared" si="408"/>
        <v>380397.04850444203</v>
      </c>
      <c r="DJ102" s="147">
        <f t="shared" si="302"/>
        <v>3.0778587010645659</v>
      </c>
      <c r="DK102" s="256">
        <f t="shared" si="409"/>
        <v>3.0710029740212637</v>
      </c>
      <c r="DL102" s="256">
        <f t="shared" si="303"/>
        <v>9.4521132245865047</v>
      </c>
      <c r="DM102" s="120">
        <f t="shared" si="304"/>
        <v>1675.6640611282801</v>
      </c>
      <c r="DN102" s="120">
        <f t="shared" si="305"/>
        <v>13.002962531151626</v>
      </c>
      <c r="DO102" s="256">
        <f t="shared" si="306"/>
        <v>1243.7450833150585</v>
      </c>
      <c r="DP102" s="170">
        <f t="shared" si="410"/>
        <v>1974.1985449445374</v>
      </c>
      <c r="DQ102" s="256">
        <f t="shared" si="307"/>
        <v>548.64995039420023</v>
      </c>
      <c r="DR102" s="256">
        <v>0</v>
      </c>
      <c r="DS102" s="427">
        <f t="shared" si="308"/>
        <v>368397.04850444203</v>
      </c>
      <c r="DT102" s="176">
        <f t="shared" si="309"/>
        <v>6.3719681727727426</v>
      </c>
      <c r="DU102" s="256">
        <f t="shared" si="310"/>
        <v>1.6155724009164647</v>
      </c>
      <c r="DV102" s="256">
        <f t="shared" si="311"/>
        <v>10.294375919449758</v>
      </c>
      <c r="DW102" s="120">
        <f t="shared" si="312"/>
        <v>1675.6640611282801</v>
      </c>
      <c r="DX102" s="120">
        <f t="shared" si="313"/>
        <v>13.002962531151626</v>
      </c>
      <c r="DY102" s="256">
        <f t="shared" si="314"/>
        <v>1495.0946924843006</v>
      </c>
      <c r="DZ102" s="256">
        <f t="shared" si="411"/>
        <v>862</v>
      </c>
      <c r="EA102" s="256">
        <f t="shared" si="412"/>
        <v>1231</v>
      </c>
      <c r="EB102" s="170">
        <f t="shared" si="413"/>
        <v>2373.1661785465089</v>
      </c>
      <c r="EC102" s="256">
        <f t="shared" si="315"/>
        <v>265.01498090889135</v>
      </c>
      <c r="ED102" s="256">
        <v>0</v>
      </c>
      <c r="EE102" s="427">
        <f t="shared" si="420"/>
        <v>875840.29057467752</v>
      </c>
      <c r="EF102" s="275">
        <f t="shared" si="316"/>
        <v>1.2363837789901588</v>
      </c>
      <c r="EG102" s="256">
        <f t="shared" si="317"/>
        <v>3.6338556857464352</v>
      </c>
      <c r="EH102" s="256">
        <f t="shared" si="318"/>
        <v>4.4928402250480524</v>
      </c>
      <c r="EI102" s="473">
        <f t="shared" si="319"/>
        <v>418.91601528207002</v>
      </c>
      <c r="EJ102" s="473">
        <f t="shared" si="320"/>
        <v>157.5</v>
      </c>
      <c r="EK102" s="473">
        <f t="shared" si="321"/>
        <v>630</v>
      </c>
      <c r="EL102" s="473">
        <f t="shared" si="322"/>
        <v>7.4284948142012865</v>
      </c>
      <c r="EM102" s="473">
        <f t="shared" si="323"/>
        <v>109.06332466423471</v>
      </c>
      <c r="EN102" s="473">
        <f t="shared" si="324"/>
        <v>1256.7480458462101</v>
      </c>
      <c r="EO102" s="427">
        <f t="shared" si="325"/>
        <v>86461.059170272201</v>
      </c>
      <c r="EP102" s="261">
        <f t="shared" si="326"/>
        <v>1.2363837789901588</v>
      </c>
      <c r="EQ102" s="256">
        <f t="shared" si="327"/>
        <v>1.3789203926335423</v>
      </c>
      <c r="ER102" s="256">
        <f t="shared" si="328"/>
        <v>1.7048748059708525</v>
      </c>
      <c r="ES102" s="473">
        <f t="shared" si="329"/>
        <v>1675.6640611282801</v>
      </c>
      <c r="ET102" s="473">
        <f t="shared" si="330"/>
        <v>157.5</v>
      </c>
      <c r="EU102" s="473">
        <f t="shared" si="331"/>
        <v>630</v>
      </c>
      <c r="EV102" s="473">
        <f t="shared" si="332"/>
        <v>7.4284948142012865</v>
      </c>
      <c r="EW102" s="473">
        <f t="shared" si="333"/>
        <v>109.06332466423471</v>
      </c>
      <c r="EX102" s="473">
        <f t="shared" si="334"/>
        <v>1256.7480458462101</v>
      </c>
      <c r="EY102" s="572">
        <f t="shared" si="414"/>
        <v>227850</v>
      </c>
      <c r="EZ102" s="589"/>
      <c r="FA102" s="589"/>
      <c r="FB102" s="589"/>
      <c r="FC102" s="589"/>
      <c r="FD102" s="589"/>
      <c r="FE102" s="589"/>
      <c r="FF102" s="589"/>
      <c r="FG102" s="589"/>
      <c r="FH102" s="589"/>
      <c r="FI102" s="577"/>
      <c r="FJ102" s="276">
        <f t="shared" si="335"/>
        <v>1.0206228270340876</v>
      </c>
      <c r="FK102" s="256">
        <f t="shared" si="336"/>
        <v>0.21844388176889151</v>
      </c>
      <c r="FL102" s="256">
        <f t="shared" si="337"/>
        <v>0.22294881215926604</v>
      </c>
      <c r="FM102" s="483">
        <f t="shared" si="338"/>
        <v>25.97279294748834</v>
      </c>
      <c r="FN102" s="483">
        <f t="shared" si="339"/>
        <v>39</v>
      </c>
      <c r="FO102" s="483">
        <f t="shared" si="340"/>
        <v>630</v>
      </c>
      <c r="FP102" s="483">
        <f t="shared" si="341"/>
        <v>164.92849481420129</v>
      </c>
      <c r="FQ102" s="483">
        <f t="shared" si="415"/>
        <v>5500</v>
      </c>
      <c r="FR102" s="483">
        <f t="shared" si="342"/>
        <v>4.853776702666976</v>
      </c>
      <c r="FS102" s="483">
        <f t="shared" si="343"/>
        <v>1649.6918389060579</v>
      </c>
      <c r="FT102" s="484">
        <f t="shared" si="344"/>
        <v>55</v>
      </c>
      <c r="FU102" s="427">
        <f t="shared" si="345"/>
        <v>116518.5591702722</v>
      </c>
      <c r="FV102" s="276">
        <f t="shared" si="346"/>
        <v>1.6229623075551487</v>
      </c>
      <c r="FW102" s="256">
        <f t="shared" si="347"/>
        <v>1.736132192257396</v>
      </c>
      <c r="FX102" s="256">
        <f t="shared" si="348"/>
        <v>2.8176771089668424</v>
      </c>
      <c r="FY102" s="483">
        <f t="shared" si="349"/>
        <v>683.25202092505629</v>
      </c>
      <c r="FZ102" s="483">
        <f t="shared" si="350"/>
        <v>364</v>
      </c>
      <c r="GA102" s="483">
        <f t="shared" si="351"/>
        <v>630</v>
      </c>
      <c r="GB102" s="483">
        <f t="shared" si="352"/>
        <v>164.92849481420129</v>
      </c>
      <c r="GC102" s="483">
        <f t="shared" si="353"/>
        <v>2800</v>
      </c>
      <c r="GD102" s="483">
        <f t="shared" si="354"/>
        <v>48.072397296289807</v>
      </c>
      <c r="GE102" s="483">
        <f t="shared" si="355"/>
        <v>992.4120402032238</v>
      </c>
      <c r="GF102" s="484">
        <f t="shared" si="356"/>
        <v>492</v>
      </c>
      <c r="GG102" s="493">
        <f t="shared" si="357"/>
        <v>28</v>
      </c>
      <c r="GH102" s="493">
        <f t="shared" si="358"/>
        <v>520</v>
      </c>
      <c r="GI102" s="427">
        <f t="shared" si="359"/>
        <v>368355.5591702722</v>
      </c>
      <c r="GJ102" s="185">
        <f t="shared" si="360"/>
        <v>1.0051599107359015</v>
      </c>
      <c r="GK102" s="256">
        <f t="shared" si="416"/>
        <v>3.5478037149284081</v>
      </c>
      <c r="GL102" s="256">
        <f t="shared" si="361"/>
        <v>3.5661100654059386</v>
      </c>
      <c r="GM102" s="256">
        <f t="shared" si="362"/>
        <v>1675.6640611282801</v>
      </c>
      <c r="GN102" s="256">
        <f t="shared" si="363"/>
        <v>630</v>
      </c>
      <c r="GO102" s="256">
        <f t="shared" si="364"/>
        <v>164.92849481420129</v>
      </c>
      <c r="GP102" s="256">
        <f t="shared" si="365"/>
        <v>1675.6640611282801</v>
      </c>
      <c r="GQ102" s="256">
        <f t="shared" si="366"/>
        <v>4.3343208437172089</v>
      </c>
      <c r="GR102" s="427">
        <f t="shared" si="367"/>
        <v>471088.5591702722</v>
      </c>
      <c r="GS102" s="185">
        <f t="shared" si="368"/>
        <v>1.0051599107359015</v>
      </c>
      <c r="GT102" s="256">
        <f t="shared" si="417"/>
        <v>6.1625257897382806</v>
      </c>
      <c r="GU102" s="256">
        <f t="shared" si="369"/>
        <v>6.1943238727210206</v>
      </c>
      <c r="GV102" s="256">
        <f t="shared" si="370"/>
        <v>1675.6640611282801</v>
      </c>
      <c r="GW102" s="256">
        <f t="shared" si="371"/>
        <v>630</v>
      </c>
      <c r="GX102" s="256">
        <f t="shared" si="372"/>
        <v>164.92849481420129</v>
      </c>
      <c r="GY102" s="256">
        <f t="shared" si="373"/>
        <v>1675.6640611282801</v>
      </c>
      <c r="GZ102" s="256">
        <f t="shared" si="374"/>
        <v>4.3343208437172089</v>
      </c>
      <c r="HA102" s="427">
        <f t="shared" si="375"/>
        <v>271208.5591702722</v>
      </c>
      <c r="HB102" s="185">
        <f t="shared" si="376"/>
        <v>1.0051599107359015</v>
      </c>
      <c r="HC102" s="256">
        <f t="shared" si="418"/>
        <v>0.85442595009591749</v>
      </c>
      <c r="HD102" s="256">
        <f t="shared" si="377"/>
        <v>0.85883471172885029</v>
      </c>
      <c r="HE102" s="256">
        <f t="shared" si="378"/>
        <v>1675.6640611282801</v>
      </c>
      <c r="HF102" s="256">
        <f t="shared" si="379"/>
        <v>630</v>
      </c>
      <c r="HG102" s="256">
        <f t="shared" si="380"/>
        <v>164.92849481420129</v>
      </c>
      <c r="HH102" s="256">
        <f t="shared" si="381"/>
        <v>1675.6640611282801</v>
      </c>
      <c r="HI102" s="256">
        <f t="shared" si="249"/>
        <v>4.3343208437172089</v>
      </c>
      <c r="HJ102" s="427">
        <f t="shared" si="382"/>
        <v>1956084.9481420128</v>
      </c>
      <c r="HK102" s="185">
        <f t="shared" si="383"/>
        <v>1.0051599107359015</v>
      </c>
      <c r="HL102" s="256">
        <f t="shared" si="419"/>
        <v>3.0638492030881079</v>
      </c>
      <c r="HM102" s="256">
        <f t="shared" si="384"/>
        <v>3.0796583914843056</v>
      </c>
      <c r="HN102" s="256">
        <f t="shared" si="385"/>
        <v>1675.6640611282801</v>
      </c>
      <c r="HO102" s="256">
        <f t="shared" si="386"/>
        <v>630</v>
      </c>
      <c r="HP102" s="256">
        <f t="shared" si="387"/>
        <v>164.92849481420129</v>
      </c>
      <c r="HQ102" s="256">
        <f t="shared" si="388"/>
        <v>1675.6640611282801</v>
      </c>
      <c r="HR102" s="256">
        <f t="shared" si="250"/>
        <v>4.3343208437172089</v>
      </c>
      <c r="HS102" s="466">
        <f t="shared" si="389"/>
        <v>545500</v>
      </c>
    </row>
    <row r="103" spans="1:227" s="72" customFormat="1" hidden="1" outlineLevel="1" x14ac:dyDescent="0.3">
      <c r="B103" s="100" t="s">
        <v>234</v>
      </c>
      <c r="C103" s="40" t="s">
        <v>14</v>
      </c>
      <c r="D103" s="117">
        <v>10000</v>
      </c>
      <c r="E103" s="132">
        <v>39.602066183437863</v>
      </c>
      <c r="F103" s="125">
        <f t="shared" si="251"/>
        <v>3481.6816519605786</v>
      </c>
      <c r="G103" s="125">
        <f t="shared" si="252"/>
        <v>27.742201867799896</v>
      </c>
      <c r="H103" s="168">
        <f t="shared" si="427"/>
        <v>1260</v>
      </c>
      <c r="I103" s="528">
        <f t="shared" si="433"/>
        <v>1260</v>
      </c>
      <c r="J103" s="373">
        <f t="shared" si="390"/>
        <v>351.87978015981611</v>
      </c>
      <c r="K103" s="114">
        <v>1.55E-2</v>
      </c>
      <c r="L103" s="168">
        <f t="shared" si="391"/>
        <v>2763.2394063179199</v>
      </c>
      <c r="M103" s="373">
        <f t="shared" si="392"/>
        <v>78.839999999999989</v>
      </c>
      <c r="N103" s="373">
        <f t="shared" si="393"/>
        <v>42.830210797927755</v>
      </c>
      <c r="O103" s="121">
        <v>51.374447903333142</v>
      </c>
      <c r="P103" s="116">
        <v>1.7999999999999999E-2</v>
      </c>
      <c r="Q103" s="395">
        <f t="shared" si="253"/>
        <v>0.9920319533372105</v>
      </c>
      <c r="S103" s="189">
        <f t="shared" si="254"/>
        <v>1.0052979596453027</v>
      </c>
      <c r="T103" s="168">
        <f t="shared" si="255"/>
        <v>9.2474006225999652</v>
      </c>
      <c r="U103" s="382">
        <f t="shared" si="256"/>
        <v>3481.6816519605786</v>
      </c>
      <c r="V103" s="427">
        <f t="shared" si="394"/>
        <v>131800.76482557057</v>
      </c>
      <c r="W103" s="132"/>
      <c r="X103" s="255"/>
      <c r="Y103" s="255"/>
      <c r="Z103" s="255"/>
      <c r="AA103" s="111"/>
      <c r="AB103" s="111"/>
      <c r="AC103" s="111"/>
      <c r="AD103" s="111"/>
      <c r="AE103" s="111"/>
      <c r="AF103" s="111"/>
      <c r="AG103" s="111"/>
      <c r="AH103" s="460"/>
      <c r="AI103" s="262">
        <f t="shared" si="257"/>
        <v>1.1231965049326853</v>
      </c>
      <c r="AJ103" s="256">
        <f t="shared" si="395"/>
        <v>1.2337787229683621</v>
      </c>
      <c r="AK103" s="256">
        <f t="shared" si="258"/>
        <v>1.3857759494983761</v>
      </c>
      <c r="AL103" s="170">
        <f t="shared" si="259"/>
        <v>530.71740978487037</v>
      </c>
      <c r="AM103" s="170">
        <f t="shared" si="260"/>
        <v>27.742201867799896</v>
      </c>
      <c r="AN103" s="170">
        <f t="shared" si="261"/>
        <v>370.29585547085287</v>
      </c>
      <c r="AO103" s="170">
        <f t="shared" si="396"/>
        <v>190</v>
      </c>
      <c r="AP103" s="170">
        <f t="shared" si="397"/>
        <v>272</v>
      </c>
      <c r="AQ103" s="170">
        <f t="shared" si="262"/>
        <v>0</v>
      </c>
      <c r="AR103" s="256">
        <f t="shared" si="245"/>
        <v>173.53252968586702</v>
      </c>
      <c r="AS103" s="256">
        <f t="shared" si="263"/>
        <v>2950.964242175708</v>
      </c>
      <c r="AT103" s="428">
        <f t="shared" si="264"/>
        <v>297000</v>
      </c>
      <c r="AU103" s="112"/>
      <c r="AV103" s="256"/>
      <c r="AW103" s="256"/>
      <c r="AX103" s="120"/>
      <c r="AY103" s="120"/>
      <c r="AZ103" s="120"/>
      <c r="BA103" s="120"/>
      <c r="BB103" s="256"/>
      <c r="BC103" s="256"/>
      <c r="BD103" s="256"/>
      <c r="BE103" s="257"/>
      <c r="BF103" s="146">
        <f t="shared" si="265"/>
        <v>1.0178913730525661</v>
      </c>
      <c r="BG103" s="256">
        <f t="shared" si="266"/>
        <v>0.48158489168949209</v>
      </c>
      <c r="BH103" s="256">
        <f t="shared" si="267"/>
        <v>0.49020110664318839</v>
      </c>
      <c r="BI103" s="120">
        <f t="shared" si="268"/>
        <v>46.121410605217328</v>
      </c>
      <c r="BJ103" s="120">
        <f t="shared" si="269"/>
        <v>27.742201867799896</v>
      </c>
      <c r="BK103" s="256">
        <v>0</v>
      </c>
      <c r="BL103" s="170">
        <f t="shared" si="270"/>
        <v>16.691065746878287</v>
      </c>
      <c r="BM103" s="170">
        <f t="shared" si="398"/>
        <v>1243.3089342531216</v>
      </c>
      <c r="BN103" s="170">
        <f t="shared" si="271"/>
        <v>0</v>
      </c>
      <c r="BO103" s="170">
        <f t="shared" si="246"/>
        <v>12.178826619964155</v>
      </c>
      <c r="BP103" s="170">
        <f t="shared" si="272"/>
        <v>3435.5602413553611</v>
      </c>
      <c r="BQ103" s="390">
        <f t="shared" si="273"/>
        <v>18762.809517111098</v>
      </c>
      <c r="BR103" s="428">
        <f t="shared" si="399"/>
        <v>89683.014050408441</v>
      </c>
      <c r="BS103" s="147">
        <f t="shared" si="274"/>
        <v>3.600910603214067</v>
      </c>
      <c r="BT103" s="256">
        <f t="shared" si="275"/>
        <v>3.9852621505457986</v>
      </c>
      <c r="BU103" s="256">
        <f t="shared" si="276"/>
        <v>14.350572734488061</v>
      </c>
      <c r="BV103" s="170">
        <f t="shared" si="277"/>
        <v>3481.6816519605786</v>
      </c>
      <c r="BW103" s="170">
        <f t="shared" si="278"/>
        <v>27.742201867799896</v>
      </c>
      <c r="BX103" s="170">
        <f t="shared" si="279"/>
        <v>2757.6031197006632</v>
      </c>
      <c r="BY103" s="170">
        <f t="shared" si="400"/>
        <v>2188.5739045243358</v>
      </c>
      <c r="BZ103" s="256">
        <f t="shared" si="280"/>
        <v>974.59344053028417</v>
      </c>
      <c r="CA103" s="256">
        <v>0</v>
      </c>
      <c r="CB103" s="466">
        <f t="shared" si="281"/>
        <v>631410.3105383598</v>
      </c>
      <c r="CC103" s="146">
        <f t="shared" si="282"/>
        <v>1.0178550633354735</v>
      </c>
      <c r="CD103" s="256">
        <f t="shared" si="283"/>
        <v>0.53546899799793568</v>
      </c>
      <c r="CE103" s="256">
        <f t="shared" si="401"/>
        <v>0.54502983087137136</v>
      </c>
      <c r="CF103" s="120">
        <f t="shared" si="284"/>
        <v>49.196171312231819</v>
      </c>
      <c r="CG103" s="120">
        <f t="shared" si="285"/>
        <v>27.742201867799896</v>
      </c>
      <c r="CH103" s="256">
        <v>0</v>
      </c>
      <c r="CI103" s="170">
        <f t="shared" si="402"/>
        <v>17.803803463336841</v>
      </c>
      <c r="CJ103" s="170">
        <f t="shared" si="403"/>
        <v>1242.1961965366631</v>
      </c>
      <c r="CK103" s="170">
        <f t="shared" si="286"/>
        <v>0</v>
      </c>
      <c r="CL103" s="256">
        <f t="shared" si="247"/>
        <v>15.376577755259223</v>
      </c>
      <c r="CM103" s="256">
        <f t="shared" si="248"/>
        <v>3432.4854806483468</v>
      </c>
      <c r="CN103" s="390">
        <f t="shared" si="404"/>
        <v>9346.9968182518423</v>
      </c>
      <c r="CO103" s="428">
        <f t="shared" si="405"/>
        <v>80428.548320435686</v>
      </c>
      <c r="CP103" s="147">
        <f t="shared" si="287"/>
        <v>3.0785140277772314</v>
      </c>
      <c r="CQ103" s="256">
        <f t="shared" si="288"/>
        <v>3.8768399757214413</v>
      </c>
      <c r="CR103" s="256">
        <f t="shared" si="289"/>
        <v>11.934906248705998</v>
      </c>
      <c r="CS103" s="120">
        <f t="shared" si="290"/>
        <v>3481.6816519605786</v>
      </c>
      <c r="CT103" s="120">
        <f t="shared" si="291"/>
        <v>27.742201867799896</v>
      </c>
      <c r="CU103" s="256">
        <f t="shared" si="292"/>
        <v>2583.5190371026342</v>
      </c>
      <c r="CV103" s="170">
        <f t="shared" si="406"/>
        <v>2050.41193420844</v>
      </c>
      <c r="CW103" s="256">
        <f t="shared" si="293"/>
        <v>1139.9733189984115</v>
      </c>
      <c r="CX103" s="256">
        <v>0</v>
      </c>
      <c r="CY103" s="466">
        <f t="shared" si="294"/>
        <v>606410.3105383598</v>
      </c>
      <c r="CZ103" s="147">
        <f t="shared" si="295"/>
        <v>3.600910603214067</v>
      </c>
      <c r="DA103" s="256">
        <f t="shared" si="296"/>
        <v>4.1022062538277702</v>
      </c>
      <c r="DB103" s="256">
        <f t="shared" si="297"/>
        <v>14.771677995979474</v>
      </c>
      <c r="DC103" s="120">
        <f t="shared" si="298"/>
        <v>3481.6816519605786</v>
      </c>
      <c r="DD103" s="120">
        <f t="shared" si="299"/>
        <v>27.742201867799896</v>
      </c>
      <c r="DE103" s="256">
        <f t="shared" si="300"/>
        <v>2757.6031197006632</v>
      </c>
      <c r="DF103" s="170">
        <f t="shared" si="407"/>
        <v>2188.5739045243358</v>
      </c>
      <c r="DG103" s="256">
        <f t="shared" si="301"/>
        <v>974.59344053028417</v>
      </c>
      <c r="DH103" s="256">
        <v>0</v>
      </c>
      <c r="DI103" s="466">
        <f t="shared" si="408"/>
        <v>613410.3105383598</v>
      </c>
      <c r="DJ103" s="147">
        <f t="shared" si="302"/>
        <v>3.0785140277772314</v>
      </c>
      <c r="DK103" s="256">
        <f t="shared" si="409"/>
        <v>3.9090712154240919</v>
      </c>
      <c r="DL103" s="256">
        <f t="shared" si="303"/>
        <v>12.034130572263258</v>
      </c>
      <c r="DM103" s="120">
        <f t="shared" si="304"/>
        <v>3481.6816519605786</v>
      </c>
      <c r="DN103" s="120">
        <f t="shared" si="305"/>
        <v>27.742201867799896</v>
      </c>
      <c r="DO103" s="256">
        <f t="shared" si="306"/>
        <v>2583.5190371026342</v>
      </c>
      <c r="DP103" s="170">
        <f t="shared" si="410"/>
        <v>2050.41193420844</v>
      </c>
      <c r="DQ103" s="256">
        <f t="shared" si="307"/>
        <v>1139.9733189984115</v>
      </c>
      <c r="DR103" s="256">
        <v>0</v>
      </c>
      <c r="DS103" s="427">
        <f t="shared" si="308"/>
        <v>601410.3105383598</v>
      </c>
      <c r="DT103" s="176">
        <f t="shared" si="309"/>
        <v>6.3731165876938389</v>
      </c>
      <c r="DU103" s="256">
        <f t="shared" si="310"/>
        <v>1.82776085565942</v>
      </c>
      <c r="DV103" s="256">
        <f t="shared" si="311"/>
        <v>11.648533027540534</v>
      </c>
      <c r="DW103" s="120">
        <f t="shared" si="312"/>
        <v>3481.6816519605786</v>
      </c>
      <c r="DX103" s="120">
        <f t="shared" si="313"/>
        <v>27.742201867799896</v>
      </c>
      <c r="DY103" s="256">
        <f t="shared" si="314"/>
        <v>3105.7712848967208</v>
      </c>
      <c r="DZ103" s="256">
        <f t="shared" si="411"/>
        <v>1791</v>
      </c>
      <c r="EA103" s="256">
        <f t="shared" si="412"/>
        <v>2558</v>
      </c>
      <c r="EB103" s="170">
        <f t="shared" si="413"/>
        <v>2464.8978451561275</v>
      </c>
      <c r="EC103" s="256">
        <f t="shared" si="315"/>
        <v>550.66054504712747</v>
      </c>
      <c r="ED103" s="256">
        <v>0</v>
      </c>
      <c r="EE103" s="427">
        <f t="shared" si="420"/>
        <v>1608672.435691955</v>
      </c>
      <c r="EF103" s="275">
        <f t="shared" si="316"/>
        <v>1.2365338995596129</v>
      </c>
      <c r="EG103" s="256">
        <f t="shared" si="317"/>
        <v>4.0881246393859696</v>
      </c>
      <c r="EH103" s="256">
        <f t="shared" si="318"/>
        <v>5.0551047022256697</v>
      </c>
      <c r="EI103" s="473">
        <f t="shared" si="319"/>
        <v>870.42041299014465</v>
      </c>
      <c r="EJ103" s="473">
        <f t="shared" si="320"/>
        <v>315</v>
      </c>
      <c r="EK103" s="473">
        <f t="shared" si="321"/>
        <v>1260</v>
      </c>
      <c r="EL103" s="473">
        <f t="shared" si="322"/>
        <v>36.879780159816107</v>
      </c>
      <c r="EM103" s="473">
        <f t="shared" si="323"/>
        <v>226.85250387013613</v>
      </c>
      <c r="EN103" s="473">
        <f t="shared" si="324"/>
        <v>2611.2612389704341</v>
      </c>
      <c r="EO103" s="427">
        <f t="shared" si="325"/>
        <v>159685.76482557057</v>
      </c>
      <c r="EP103" s="261">
        <f t="shared" si="326"/>
        <v>1.2365338995596129</v>
      </c>
      <c r="EQ103" s="256">
        <f t="shared" si="327"/>
        <v>1.4325549917546816</v>
      </c>
      <c r="ER103" s="256">
        <f t="shared" si="328"/>
        <v>1.7714028102880055</v>
      </c>
      <c r="ES103" s="473">
        <f t="shared" si="329"/>
        <v>3481.6816519605786</v>
      </c>
      <c r="ET103" s="473">
        <f t="shared" si="330"/>
        <v>315</v>
      </c>
      <c r="EU103" s="473">
        <f t="shared" si="331"/>
        <v>1260</v>
      </c>
      <c r="EV103" s="473">
        <f t="shared" si="332"/>
        <v>36.879780159816107</v>
      </c>
      <c r="EW103" s="473">
        <f t="shared" si="333"/>
        <v>226.85250387013613</v>
      </c>
      <c r="EX103" s="473">
        <f t="shared" si="334"/>
        <v>2611.2612389704341</v>
      </c>
      <c r="EY103" s="572">
        <f t="shared" si="414"/>
        <v>455700</v>
      </c>
      <c r="EZ103" s="589"/>
      <c r="FA103" s="589"/>
      <c r="FB103" s="589"/>
      <c r="FC103" s="589"/>
      <c r="FD103" s="589"/>
      <c r="FE103" s="589"/>
      <c r="FF103" s="589"/>
      <c r="FG103" s="589"/>
      <c r="FH103" s="589"/>
      <c r="FI103" s="577"/>
      <c r="FJ103" s="276">
        <f t="shared" si="335"/>
        <v>1.0207228580354013</v>
      </c>
      <c r="FK103" s="256">
        <f t="shared" si="336"/>
        <v>0.23396132304550193</v>
      </c>
      <c r="FL103" s="256">
        <f t="shared" si="337"/>
        <v>0.23880967032874853</v>
      </c>
      <c r="FM103" s="483">
        <f t="shared" si="338"/>
        <v>53.96606560538897</v>
      </c>
      <c r="FN103" s="483">
        <f t="shared" si="339"/>
        <v>80</v>
      </c>
      <c r="FO103" s="483">
        <f t="shared" si="340"/>
        <v>1260</v>
      </c>
      <c r="FP103" s="483">
        <f t="shared" si="341"/>
        <v>351.87978015981611</v>
      </c>
      <c r="FQ103" s="483">
        <f t="shared" si="415"/>
        <v>11400</v>
      </c>
      <c r="FR103" s="483">
        <f t="shared" si="342"/>
        <v>10.326721934707745</v>
      </c>
      <c r="FS103" s="483">
        <f t="shared" si="343"/>
        <v>3427.8483186272456</v>
      </c>
      <c r="FT103" s="484">
        <f t="shared" si="344"/>
        <v>114</v>
      </c>
      <c r="FU103" s="427">
        <f t="shared" si="345"/>
        <v>225481.76482557057</v>
      </c>
      <c r="FV103" s="276">
        <f t="shared" si="346"/>
        <v>1.6230135147870113</v>
      </c>
      <c r="FW103" s="256">
        <f t="shared" si="347"/>
        <v>1.7744334049977735</v>
      </c>
      <c r="FX103" s="256">
        <f t="shared" si="348"/>
        <v>2.8799293974009208</v>
      </c>
      <c r="FY103" s="483">
        <f t="shared" si="349"/>
        <v>1419.655693586926</v>
      </c>
      <c r="FZ103" s="483">
        <f t="shared" si="350"/>
        <v>756</v>
      </c>
      <c r="GA103" s="483">
        <f t="shared" si="351"/>
        <v>1260</v>
      </c>
      <c r="GB103" s="483">
        <f t="shared" si="352"/>
        <v>351.87978015981611</v>
      </c>
      <c r="GC103" s="483">
        <f t="shared" si="353"/>
        <v>5700</v>
      </c>
      <c r="GD103" s="483">
        <f t="shared" si="354"/>
        <v>100.26278528411154</v>
      </c>
      <c r="GE103" s="483">
        <f t="shared" si="355"/>
        <v>2062.0259583736524</v>
      </c>
      <c r="GF103" s="484">
        <f t="shared" si="356"/>
        <v>1023</v>
      </c>
      <c r="GG103" s="493">
        <f t="shared" si="357"/>
        <v>57</v>
      </c>
      <c r="GH103" s="493">
        <f t="shared" si="358"/>
        <v>1080</v>
      </c>
      <c r="GI103" s="427">
        <f t="shared" si="359"/>
        <v>748768.76482557063</v>
      </c>
      <c r="GJ103" s="185">
        <f t="shared" si="360"/>
        <v>1.0052979596453027</v>
      </c>
      <c r="GK103" s="256">
        <f t="shared" si="416"/>
        <v>3.7110520605220358</v>
      </c>
      <c r="GL103" s="256">
        <f t="shared" si="361"/>
        <v>3.7307130645802991</v>
      </c>
      <c r="GM103" s="256">
        <f t="shared" si="362"/>
        <v>3481.6816519605786</v>
      </c>
      <c r="GN103" s="256">
        <f t="shared" si="363"/>
        <v>1260</v>
      </c>
      <c r="GO103" s="256">
        <f t="shared" si="364"/>
        <v>351.87978015981611</v>
      </c>
      <c r="GP103" s="256">
        <f t="shared" si="365"/>
        <v>3481.6816519605786</v>
      </c>
      <c r="GQ103" s="256">
        <f t="shared" si="366"/>
        <v>9.2474006225999652</v>
      </c>
      <c r="GR103" s="427">
        <f t="shared" si="367"/>
        <v>935700.76482557063</v>
      </c>
      <c r="GS103" s="185">
        <f t="shared" si="368"/>
        <v>1.0052979596453027</v>
      </c>
      <c r="GT103" s="256">
        <f t="shared" si="417"/>
        <v>7.048613308660042</v>
      </c>
      <c r="GU103" s="256">
        <f t="shared" si="369"/>
        <v>7.0859565775246658</v>
      </c>
      <c r="GV103" s="256">
        <f t="shared" si="370"/>
        <v>3481.6816519605786</v>
      </c>
      <c r="GW103" s="256">
        <f t="shared" si="371"/>
        <v>1260</v>
      </c>
      <c r="GX103" s="256">
        <f t="shared" si="372"/>
        <v>351.87978015981611</v>
      </c>
      <c r="GY103" s="256">
        <f t="shared" si="373"/>
        <v>3481.6816519605786</v>
      </c>
      <c r="GZ103" s="256">
        <f t="shared" si="374"/>
        <v>9.2474006225999652</v>
      </c>
      <c r="HA103" s="427">
        <f t="shared" si="375"/>
        <v>492640.76482557057</v>
      </c>
      <c r="HB103" s="185">
        <f t="shared" si="376"/>
        <v>1.0052979596453027</v>
      </c>
      <c r="HC103" s="256">
        <f t="shared" si="418"/>
        <v>0.86116802187651076</v>
      </c>
      <c r="HD103" s="256">
        <f t="shared" si="377"/>
        <v>0.86573045530423764</v>
      </c>
      <c r="HE103" s="256">
        <f t="shared" si="378"/>
        <v>3481.6816519605786</v>
      </c>
      <c r="HF103" s="256">
        <f t="shared" si="379"/>
        <v>1260</v>
      </c>
      <c r="HG103" s="256">
        <f t="shared" si="380"/>
        <v>351.87978015981611</v>
      </c>
      <c r="HH103" s="256">
        <f t="shared" si="381"/>
        <v>3481.6816519605786</v>
      </c>
      <c r="HI103" s="256">
        <f t="shared" si="249"/>
        <v>9.2474006225999652</v>
      </c>
      <c r="HJ103" s="427">
        <f t="shared" si="382"/>
        <v>4032237.801598161</v>
      </c>
      <c r="HK103" s="185">
        <f t="shared" si="383"/>
        <v>1.0052979596453027</v>
      </c>
      <c r="HL103" s="256">
        <f t="shared" si="419"/>
        <v>3.2122426006826816</v>
      </c>
      <c r="HM103" s="256">
        <f t="shared" si="384"/>
        <v>3.2292609323520205</v>
      </c>
      <c r="HN103" s="256">
        <f t="shared" si="385"/>
        <v>3481.6816519605786</v>
      </c>
      <c r="HO103" s="256">
        <f t="shared" si="386"/>
        <v>1260</v>
      </c>
      <c r="HP103" s="256">
        <f t="shared" si="387"/>
        <v>351.87978015981611</v>
      </c>
      <c r="HQ103" s="256">
        <f t="shared" si="388"/>
        <v>3481.6816519605786</v>
      </c>
      <c r="HR103" s="256">
        <f t="shared" si="250"/>
        <v>9.2474006225999652</v>
      </c>
      <c r="HS103" s="466">
        <f t="shared" si="389"/>
        <v>1081000</v>
      </c>
    </row>
    <row r="104" spans="1:227" s="72" customFormat="1" hidden="1" outlineLevel="1" x14ac:dyDescent="0.3">
      <c r="B104" s="100" t="s">
        <v>234</v>
      </c>
      <c r="C104" s="40" t="s">
        <v>14</v>
      </c>
      <c r="D104" s="117">
        <v>20000</v>
      </c>
      <c r="E104" s="132">
        <v>33.056153575685123</v>
      </c>
      <c r="F104" s="125">
        <f t="shared" si="251"/>
        <v>5812.3736703913009</v>
      </c>
      <c r="G104" s="125">
        <f t="shared" si="252"/>
        <v>60.808290078839484</v>
      </c>
      <c r="H104" s="168">
        <f t="shared" si="427"/>
        <v>2520</v>
      </c>
      <c r="I104" s="528">
        <f t="shared" si="433"/>
        <v>2520</v>
      </c>
      <c r="J104" s="373">
        <f t="shared" si="390"/>
        <v>771.28729171536645</v>
      </c>
      <c r="K104" s="114">
        <v>1.55E-2</v>
      </c>
      <c r="L104" s="168">
        <f t="shared" si="391"/>
        <v>2306.4974882505162</v>
      </c>
      <c r="M104" s="373">
        <f t="shared" si="392"/>
        <v>78.839999999999989</v>
      </c>
      <c r="N104" s="373">
        <f t="shared" si="393"/>
        <v>35.750711067883003</v>
      </c>
      <c r="O104" s="121">
        <v>56.30397229522174</v>
      </c>
      <c r="P104" s="116">
        <v>1.7999999999999999E-2</v>
      </c>
      <c r="Q104" s="395">
        <f t="shared" si="253"/>
        <v>0.98953813131653912</v>
      </c>
      <c r="S104" s="189">
        <f t="shared" si="254"/>
        <v>1.0069503412697507</v>
      </c>
      <c r="T104" s="168">
        <f t="shared" si="255"/>
        <v>20.269430026279828</v>
      </c>
      <c r="U104" s="382">
        <f t="shared" si="256"/>
        <v>5812.3736703913009</v>
      </c>
      <c r="V104" s="427">
        <f t="shared" si="394"/>
        <v>261905.96667445864</v>
      </c>
      <c r="W104" s="132"/>
      <c r="X104" s="255"/>
      <c r="Y104" s="255"/>
      <c r="Z104" s="255"/>
      <c r="AA104" s="111"/>
      <c r="AB104" s="111"/>
      <c r="AC104" s="111"/>
      <c r="AD104" s="111"/>
      <c r="AE104" s="111"/>
      <c r="AF104" s="111"/>
      <c r="AG104" s="111"/>
      <c r="AH104" s="460"/>
      <c r="AI104" s="262">
        <f t="shared" si="257"/>
        <v>1.0663589617689593</v>
      </c>
      <c r="AJ104" s="256">
        <f t="shared" si="395"/>
        <v>0.97934354654668565</v>
      </c>
      <c r="AK104" s="256">
        <f t="shared" si="258"/>
        <v>1.0443317675106543</v>
      </c>
      <c r="AL104" s="170">
        <f t="shared" si="259"/>
        <v>452.14672983958536</v>
      </c>
      <c r="AM104" s="170">
        <f t="shared" si="260"/>
        <v>60.808290078839484</v>
      </c>
      <c r="AN104" s="170">
        <f t="shared" si="261"/>
        <v>278.30175730084954</v>
      </c>
      <c r="AO104" s="170">
        <f t="shared" si="396"/>
        <v>143</v>
      </c>
      <c r="AP104" s="170">
        <f t="shared" si="397"/>
        <v>204</v>
      </c>
      <c r="AQ104" s="170">
        <f t="shared" si="262"/>
        <v>0</v>
      </c>
      <c r="AR104" s="256">
        <f t="shared" si="245"/>
        <v>147.4699711216758</v>
      </c>
      <c r="AS104" s="256">
        <f t="shared" si="263"/>
        <v>5360.2269405517154</v>
      </c>
      <c r="AT104" s="428">
        <f t="shared" si="264"/>
        <v>331800</v>
      </c>
      <c r="AU104" s="112"/>
      <c r="AV104" s="256"/>
      <c r="AW104" s="256"/>
      <c r="AX104" s="120"/>
      <c r="AY104" s="120"/>
      <c r="AZ104" s="120"/>
      <c r="BA104" s="120"/>
      <c r="BB104" s="256"/>
      <c r="BC104" s="256"/>
      <c r="BD104" s="256"/>
      <c r="BE104" s="257"/>
      <c r="BF104" s="146">
        <f t="shared" si="265"/>
        <v>1.0235635811260682</v>
      </c>
      <c r="BG104" s="256">
        <f t="shared" si="266"/>
        <v>0.55405006238729271</v>
      </c>
      <c r="BH104" s="256">
        <f t="shared" si="267"/>
        <v>0.56710546598025879</v>
      </c>
      <c r="BI104" s="120">
        <f t="shared" si="268"/>
        <v>101.09378225607065</v>
      </c>
      <c r="BJ104" s="120">
        <f t="shared" si="269"/>
        <v>60.808290078839484</v>
      </c>
      <c r="BK104" s="256">
        <v>0</v>
      </c>
      <c r="BL104" s="170">
        <f t="shared" si="270"/>
        <v>43.829998849359484</v>
      </c>
      <c r="BM104" s="170">
        <f t="shared" si="398"/>
        <v>2476.1700011506405</v>
      </c>
      <c r="BN104" s="170">
        <f t="shared" si="271"/>
        <v>0</v>
      </c>
      <c r="BO104" s="170">
        <f t="shared" si="246"/>
        <v>26.694839344610536</v>
      </c>
      <c r="BP104" s="170">
        <f t="shared" si="272"/>
        <v>5711.2798881352301</v>
      </c>
      <c r="BQ104" s="390">
        <f t="shared" si="273"/>
        <v>33010.749395913728</v>
      </c>
      <c r="BR104" s="428">
        <f t="shared" si="399"/>
        <v>170866.09922907085</v>
      </c>
      <c r="BS104" s="147">
        <f t="shared" si="274"/>
        <v>3.6101412747246786</v>
      </c>
      <c r="BT104" s="256">
        <f t="shared" si="275"/>
        <v>4.0092775399424339</v>
      </c>
      <c r="BU104" s="256">
        <f t="shared" si="276"/>
        <v>14.474058328772802</v>
      </c>
      <c r="BV104" s="170">
        <f t="shared" si="277"/>
        <v>5812.3736703913009</v>
      </c>
      <c r="BW104" s="170">
        <f t="shared" si="278"/>
        <v>60.808290078839484</v>
      </c>
      <c r="BX104" s="170">
        <f t="shared" si="279"/>
        <v>4589.0906462342018</v>
      </c>
      <c r="BY104" s="170">
        <f t="shared" si="400"/>
        <v>1821.0677167596039</v>
      </c>
      <c r="BZ104" s="256">
        <f t="shared" si="280"/>
        <v>1626.8565448087759</v>
      </c>
      <c r="CA104" s="256">
        <v>0</v>
      </c>
      <c r="CB104" s="466">
        <f t="shared" si="281"/>
        <v>1049013.5725722776</v>
      </c>
      <c r="CC104" s="146">
        <f t="shared" si="282"/>
        <v>1.0235154939838742</v>
      </c>
      <c r="CD104" s="256">
        <f t="shared" si="283"/>
        <v>0.57976024883789701</v>
      </c>
      <c r="CE104" s="256">
        <f t="shared" si="401"/>
        <v>0.59339359748153397</v>
      </c>
      <c r="CF104" s="120">
        <f t="shared" si="284"/>
        <v>107.83336773980869</v>
      </c>
      <c r="CG104" s="120">
        <f t="shared" si="285"/>
        <v>60.808290078839484</v>
      </c>
      <c r="CH104" s="256">
        <v>0</v>
      </c>
      <c r="CI104" s="170">
        <f t="shared" si="402"/>
        <v>46.751998772650104</v>
      </c>
      <c r="CJ104" s="170">
        <f t="shared" si="403"/>
        <v>2473.24800122735</v>
      </c>
      <c r="CK104" s="170">
        <f t="shared" si="286"/>
        <v>0</v>
      </c>
      <c r="CL104" s="256">
        <f t="shared" si="247"/>
        <v>33.704008247698098</v>
      </c>
      <c r="CM104" s="256">
        <f t="shared" si="248"/>
        <v>5704.5403026514923</v>
      </c>
      <c r="CN104" s="390">
        <f t="shared" si="404"/>
        <v>24544.799355641306</v>
      </c>
      <c r="CO104" s="428">
        <f t="shared" si="405"/>
        <v>162823.83917767557</v>
      </c>
      <c r="CP104" s="147">
        <f t="shared" si="287"/>
        <v>3.0863656800244166</v>
      </c>
      <c r="CQ104" s="256">
        <f t="shared" si="288"/>
        <v>3.8375456258787519</v>
      </c>
      <c r="CR104" s="256">
        <f t="shared" si="289"/>
        <v>11.84406911524</v>
      </c>
      <c r="CS104" s="120">
        <f t="shared" si="290"/>
        <v>5812.3736703913009</v>
      </c>
      <c r="CT104" s="120">
        <f t="shared" si="291"/>
        <v>60.808290078839484</v>
      </c>
      <c r="CU104" s="256">
        <f t="shared" si="292"/>
        <v>4298.471962714636</v>
      </c>
      <c r="CV104" s="170">
        <f t="shared" si="406"/>
        <v>1705.7428423470778</v>
      </c>
      <c r="CW104" s="256">
        <f t="shared" si="293"/>
        <v>1902.9442941523628</v>
      </c>
      <c r="CX104" s="256">
        <v>0</v>
      </c>
      <c r="CY104" s="466">
        <f t="shared" si="294"/>
        <v>1024013.5725722776</v>
      </c>
      <c r="CZ104" s="147">
        <f t="shared" si="295"/>
        <v>3.6101412747246786</v>
      </c>
      <c r="DA104" s="256">
        <f t="shared" si="296"/>
        <v>4.0792737045311451</v>
      </c>
      <c r="DB104" s="256">
        <f t="shared" si="297"/>
        <v>14.72675437162693</v>
      </c>
      <c r="DC104" s="120">
        <f t="shared" si="298"/>
        <v>5812.3736703913009</v>
      </c>
      <c r="DD104" s="120">
        <f t="shared" si="299"/>
        <v>60.808290078839484</v>
      </c>
      <c r="DE104" s="256">
        <f t="shared" si="300"/>
        <v>4589.0906462342018</v>
      </c>
      <c r="DF104" s="170">
        <f t="shared" si="407"/>
        <v>1821.0677167596039</v>
      </c>
      <c r="DG104" s="256">
        <f t="shared" si="301"/>
        <v>1626.8565448087759</v>
      </c>
      <c r="DH104" s="256">
        <v>0</v>
      </c>
      <c r="DI104" s="466">
        <f t="shared" si="408"/>
        <v>1031013.5725722776</v>
      </c>
      <c r="DJ104" s="147">
        <f t="shared" si="302"/>
        <v>3.0863656800244166</v>
      </c>
      <c r="DK104" s="256">
        <f t="shared" si="409"/>
        <v>3.8563753339865237</v>
      </c>
      <c r="DL104" s="256">
        <f t="shared" si="303"/>
        <v>11.902184480108703</v>
      </c>
      <c r="DM104" s="120">
        <f t="shared" si="304"/>
        <v>5812.3736703913009</v>
      </c>
      <c r="DN104" s="120">
        <f t="shared" si="305"/>
        <v>60.808290078839484</v>
      </c>
      <c r="DO104" s="256">
        <f t="shared" si="306"/>
        <v>4298.471962714636</v>
      </c>
      <c r="DP104" s="170">
        <f t="shared" si="410"/>
        <v>1705.7428423470778</v>
      </c>
      <c r="DQ104" s="256">
        <f t="shared" si="307"/>
        <v>1902.9442941523628</v>
      </c>
      <c r="DR104" s="256">
        <v>0</v>
      </c>
      <c r="DS104" s="427">
        <f t="shared" si="308"/>
        <v>1019013.5725722776</v>
      </c>
      <c r="DT104" s="176">
        <f t="shared" si="309"/>
        <v>6.3868702324686906</v>
      </c>
      <c r="DU104" s="256">
        <f t="shared" si="310"/>
        <v>1.8711085684100826</v>
      </c>
      <c r="DV104" s="256">
        <f t="shared" si="311"/>
        <v>11.950527617295462</v>
      </c>
      <c r="DW104" s="120">
        <f t="shared" si="312"/>
        <v>5812.3736703913009</v>
      </c>
      <c r="DX104" s="120">
        <f t="shared" si="313"/>
        <v>60.808290078839484</v>
      </c>
      <c r="DY104" s="256">
        <f t="shared" si="314"/>
        <v>5170.3280132733316</v>
      </c>
      <c r="DZ104" s="256">
        <f t="shared" si="411"/>
        <v>2989</v>
      </c>
      <c r="EA104" s="256">
        <f t="shared" si="412"/>
        <v>4270</v>
      </c>
      <c r="EB104" s="170">
        <f t="shared" si="413"/>
        <v>2051.7174655846552</v>
      </c>
      <c r="EC104" s="256">
        <f t="shared" si="315"/>
        <v>919.57120572340227</v>
      </c>
      <c r="ED104" s="256">
        <v>0</v>
      </c>
      <c r="EE104" s="427">
        <f t="shared" si="420"/>
        <v>2625754.5808092323</v>
      </c>
      <c r="EF104" s="275">
        <f t="shared" si="316"/>
        <v>1.2383304024587167</v>
      </c>
      <c r="EG104" s="256">
        <f t="shared" si="317"/>
        <v>3.4772321102911521</v>
      </c>
      <c r="EH104" s="256">
        <f t="shared" si="318"/>
        <v>4.3059622385792151</v>
      </c>
      <c r="EI104" s="473">
        <f t="shared" si="319"/>
        <v>1453.0934175978252</v>
      </c>
      <c r="EJ104" s="473">
        <f t="shared" si="320"/>
        <v>630</v>
      </c>
      <c r="EK104" s="473">
        <f t="shared" si="321"/>
        <v>2520</v>
      </c>
      <c r="EL104" s="473">
        <f t="shared" si="322"/>
        <v>141.28729171536645</v>
      </c>
      <c r="EM104" s="473">
        <f t="shared" si="323"/>
        <v>383.54278442573616</v>
      </c>
      <c r="EN104" s="473">
        <f t="shared" si="324"/>
        <v>4359.2802527934755</v>
      </c>
      <c r="EO104" s="427">
        <f t="shared" si="325"/>
        <v>313415.96667445864</v>
      </c>
      <c r="EP104" s="261">
        <f t="shared" si="326"/>
        <v>1.2383304024587167</v>
      </c>
      <c r="EQ104" s="256">
        <f t="shared" si="327"/>
        <v>1.1957648268579868</v>
      </c>
      <c r="ER104" s="256">
        <f t="shared" si="328"/>
        <v>1.4807519392890285</v>
      </c>
      <c r="ES104" s="473">
        <f t="shared" si="329"/>
        <v>5812.3736703913009</v>
      </c>
      <c r="ET104" s="473">
        <f t="shared" si="330"/>
        <v>630</v>
      </c>
      <c r="EU104" s="473">
        <f t="shared" si="331"/>
        <v>2520</v>
      </c>
      <c r="EV104" s="473">
        <f t="shared" si="332"/>
        <v>141.28729171536645</v>
      </c>
      <c r="EW104" s="473">
        <f t="shared" si="333"/>
        <v>383.54278442573616</v>
      </c>
      <c r="EX104" s="473">
        <f t="shared" si="334"/>
        <v>4359.2802527934755</v>
      </c>
      <c r="EY104" s="572">
        <f t="shared" si="414"/>
        <v>911400</v>
      </c>
      <c r="EZ104" s="589"/>
      <c r="FA104" s="589"/>
      <c r="FB104" s="589"/>
      <c r="FC104" s="589"/>
      <c r="FD104" s="589"/>
      <c r="FE104" s="589"/>
      <c r="FF104" s="589"/>
      <c r="FG104" s="589"/>
      <c r="FH104" s="589"/>
      <c r="FI104" s="577"/>
      <c r="FJ104" s="276">
        <f t="shared" si="335"/>
        <v>1.022445307502343</v>
      </c>
      <c r="FK104" s="256">
        <f t="shared" si="336"/>
        <v>0.21149594596075766</v>
      </c>
      <c r="FL104" s="256">
        <f t="shared" si="337"/>
        <v>0.21624303750334578</v>
      </c>
      <c r="FM104" s="483">
        <f t="shared" si="338"/>
        <v>90.091791891065171</v>
      </c>
      <c r="FN104" s="483">
        <f t="shared" si="339"/>
        <v>134</v>
      </c>
      <c r="FO104" s="483">
        <f t="shared" si="340"/>
        <v>2520</v>
      </c>
      <c r="FP104" s="483">
        <f t="shared" si="341"/>
        <v>771.28729171536645</v>
      </c>
      <c r="FQ104" s="483">
        <f t="shared" si="415"/>
        <v>19100</v>
      </c>
      <c r="FR104" s="483">
        <f t="shared" si="342"/>
        <v>22.071265864101132</v>
      </c>
      <c r="FS104" s="483">
        <f t="shared" si="343"/>
        <v>5722.1792259468575</v>
      </c>
      <c r="FT104" s="484">
        <f t="shared" si="344"/>
        <v>191</v>
      </c>
      <c r="FU104" s="427">
        <f t="shared" si="345"/>
        <v>417939.96667445864</v>
      </c>
      <c r="FV104" s="276">
        <f t="shared" si="346"/>
        <v>1.6248583898216593</v>
      </c>
      <c r="FW104" s="256">
        <f t="shared" si="347"/>
        <v>1.7182746653802754</v>
      </c>
      <c r="FX104" s="256">
        <f t="shared" si="348"/>
        <v>2.7919530060611448</v>
      </c>
      <c r="FY104" s="483">
        <f t="shared" si="349"/>
        <v>2369.9953641020534</v>
      </c>
      <c r="FZ104" s="483">
        <f t="shared" si="350"/>
        <v>1262</v>
      </c>
      <c r="GA104" s="483">
        <f t="shared" si="351"/>
        <v>2520</v>
      </c>
      <c r="GB104" s="483">
        <f t="shared" si="352"/>
        <v>771.28729171536645</v>
      </c>
      <c r="GC104" s="483">
        <f t="shared" si="353"/>
        <v>9500</v>
      </c>
      <c r="GD104" s="483">
        <f t="shared" si="354"/>
        <v>172.20250718999216</v>
      </c>
      <c r="GE104" s="483">
        <f t="shared" si="355"/>
        <v>3442.3783062892476</v>
      </c>
      <c r="GF104" s="484">
        <f t="shared" si="356"/>
        <v>1708</v>
      </c>
      <c r="GG104" s="493">
        <f t="shared" si="357"/>
        <v>95</v>
      </c>
      <c r="GH104" s="493">
        <f t="shared" si="358"/>
        <v>1803</v>
      </c>
      <c r="GI104" s="427">
        <f t="shared" si="359"/>
        <v>1290865.9666744587</v>
      </c>
      <c r="GJ104" s="185">
        <f t="shared" si="360"/>
        <v>1.0069503412697507</v>
      </c>
      <c r="GK104" s="256">
        <f t="shared" si="416"/>
        <v>3.0937323902740017</v>
      </c>
      <c r="GL104" s="256">
        <f t="shared" si="361"/>
        <v>3.1152348861836874</v>
      </c>
      <c r="GM104" s="256">
        <f t="shared" si="362"/>
        <v>5812.3736703913009</v>
      </c>
      <c r="GN104" s="256">
        <f t="shared" si="363"/>
        <v>2520</v>
      </c>
      <c r="GO104" s="256">
        <f t="shared" si="364"/>
        <v>771.28729171536645</v>
      </c>
      <c r="GP104" s="256">
        <f t="shared" si="365"/>
        <v>5812.3736703913009</v>
      </c>
      <c r="GQ104" s="256">
        <f t="shared" si="366"/>
        <v>20.269430026279828</v>
      </c>
      <c r="GR104" s="427">
        <f t="shared" si="367"/>
        <v>1872205.9666744587</v>
      </c>
      <c r="GS104" s="185">
        <f t="shared" si="368"/>
        <v>1.0069503412697507</v>
      </c>
      <c r="GT104" s="256">
        <f t="shared" si="417"/>
        <v>6.1436046410362168</v>
      </c>
      <c r="GU104" s="256">
        <f t="shared" si="369"/>
        <v>6.1863047899178429</v>
      </c>
      <c r="GV104" s="256">
        <f t="shared" si="370"/>
        <v>5812.3736703913009</v>
      </c>
      <c r="GW104" s="256">
        <f t="shared" si="371"/>
        <v>2520</v>
      </c>
      <c r="GX104" s="256">
        <f t="shared" si="372"/>
        <v>771.28729171536645</v>
      </c>
      <c r="GY104" s="256">
        <f t="shared" si="373"/>
        <v>5812.3736703913009</v>
      </c>
      <c r="GZ104" s="256">
        <f t="shared" si="374"/>
        <v>20.269430026279828</v>
      </c>
      <c r="HA104" s="427">
        <f t="shared" si="375"/>
        <v>942785.9666744587</v>
      </c>
      <c r="HB104" s="185">
        <f t="shared" si="376"/>
        <v>1.0069503412697507</v>
      </c>
      <c r="HC104" s="256">
        <f t="shared" si="418"/>
        <v>0.67041402250156534</v>
      </c>
      <c r="HD104" s="256">
        <f t="shared" si="377"/>
        <v>0.67507362874997756</v>
      </c>
      <c r="HE104" s="256">
        <f t="shared" si="378"/>
        <v>5812.3736703913009</v>
      </c>
      <c r="HF104" s="256">
        <f t="shared" si="379"/>
        <v>2520</v>
      </c>
      <c r="HG104" s="256">
        <f t="shared" si="380"/>
        <v>771.28729171536645</v>
      </c>
      <c r="HH104" s="256">
        <f t="shared" si="381"/>
        <v>5812.3736703913009</v>
      </c>
      <c r="HI104" s="256">
        <f t="shared" si="249"/>
        <v>20.269430026279828</v>
      </c>
      <c r="HJ104" s="427">
        <f t="shared" si="382"/>
        <v>8639592.9171536639</v>
      </c>
      <c r="HK104" s="185">
        <f t="shared" si="383"/>
        <v>1.0069503412697507</v>
      </c>
      <c r="HL104" s="256">
        <f t="shared" si="419"/>
        <v>2.6914982529577234</v>
      </c>
      <c r="HM104" s="256">
        <f t="shared" si="384"/>
        <v>2.7102050843427175</v>
      </c>
      <c r="HN104" s="256">
        <f t="shared" si="385"/>
        <v>5812.3736703913009</v>
      </c>
      <c r="HO104" s="256">
        <f t="shared" si="386"/>
        <v>2520</v>
      </c>
      <c r="HP104" s="256">
        <f t="shared" si="387"/>
        <v>771.28729171536645</v>
      </c>
      <c r="HQ104" s="256">
        <f t="shared" si="388"/>
        <v>5812.3736703913009</v>
      </c>
      <c r="HR104" s="256">
        <f t="shared" si="250"/>
        <v>20.269430026279828</v>
      </c>
      <c r="HS104" s="466">
        <f t="shared" si="389"/>
        <v>2152000</v>
      </c>
    </row>
    <row r="105" spans="1:227" s="304" customFormat="1" hidden="1" outlineLevel="1" x14ac:dyDescent="0.3">
      <c r="B105" s="337" t="s">
        <v>234</v>
      </c>
      <c r="C105" s="305" t="s">
        <v>14</v>
      </c>
      <c r="D105" s="306">
        <v>50000</v>
      </c>
      <c r="E105" s="315">
        <v>13.618352845918013</v>
      </c>
      <c r="F105" s="313">
        <f t="shared" si="251"/>
        <v>5986.4009385181262</v>
      </c>
      <c r="G105" s="313">
        <f t="shared" si="252"/>
        <v>161.9829606545371</v>
      </c>
      <c r="H105" s="311">
        <f t="shared" si="427"/>
        <v>6300</v>
      </c>
      <c r="I105" s="529">
        <f t="shared" si="433"/>
        <v>6300</v>
      </c>
      <c r="J105" s="374">
        <f t="shared" si="390"/>
        <v>2054.5783949078782</v>
      </c>
      <c r="K105" s="310">
        <v>1.55E-2</v>
      </c>
      <c r="L105" s="311">
        <f t="shared" si="391"/>
        <v>950.22237119335341</v>
      </c>
      <c r="M105" s="374">
        <f t="shared" si="392"/>
        <v>78.839999999999989</v>
      </c>
      <c r="N105" s="374">
        <f t="shared" si="393"/>
        <v>14.728446753496977</v>
      </c>
      <c r="O105" s="309">
        <v>59.993689131310042</v>
      </c>
      <c r="P105" s="312">
        <v>1.7999999999999999E-2</v>
      </c>
      <c r="Q105" s="396">
        <f t="shared" si="253"/>
        <v>0.97294151154956976</v>
      </c>
      <c r="S105" s="314">
        <f t="shared" si="254"/>
        <v>1.0178777440565951</v>
      </c>
      <c r="T105" s="311">
        <f t="shared" si="255"/>
        <v>53.994320218179034</v>
      </c>
      <c r="U105" s="381">
        <f t="shared" si="256"/>
        <v>5986.4009385181262</v>
      </c>
      <c r="V105" s="435">
        <f t="shared" si="394"/>
        <v>656232.5431852605</v>
      </c>
      <c r="W105" s="315"/>
      <c r="X105" s="316"/>
      <c r="Y105" s="316"/>
      <c r="Z105" s="316"/>
      <c r="AA105" s="317"/>
      <c r="AB105" s="317"/>
      <c r="AC105" s="317"/>
      <c r="AD105" s="317"/>
      <c r="AE105" s="317"/>
      <c r="AF105" s="317"/>
      <c r="AG105" s="317"/>
      <c r="AH105" s="461"/>
      <c r="AI105" s="318">
        <f t="shared" si="257"/>
        <v>1.0483076824748712</v>
      </c>
      <c r="AJ105" s="319">
        <f t="shared" si="395"/>
        <v>0.36021043892226356</v>
      </c>
      <c r="AK105" s="319">
        <f t="shared" si="258"/>
        <v>0.37761137042985427</v>
      </c>
      <c r="AL105" s="333">
        <f t="shared" si="259"/>
        <v>188.536184760586</v>
      </c>
      <c r="AM105" s="333">
        <f t="shared" si="260"/>
        <v>141.40213857043949</v>
      </c>
      <c r="AN105" s="333">
        <f t="shared" si="261"/>
        <v>0</v>
      </c>
      <c r="AO105" s="333">
        <f t="shared" si="396"/>
        <v>0</v>
      </c>
      <c r="AP105" s="333">
        <f t="shared" si="397"/>
        <v>0</v>
      </c>
      <c r="AQ105" s="333">
        <f t="shared" si="262"/>
        <v>261.04543485664141</v>
      </c>
      <c r="AR105" s="319">
        <f t="shared" si="245"/>
        <v>67.191853151420048</v>
      </c>
      <c r="AS105" s="319">
        <f t="shared" si="263"/>
        <v>5797.8647537575398</v>
      </c>
      <c r="AT105" s="429">
        <f t="shared" si="264"/>
        <v>486767.26957706263</v>
      </c>
      <c r="AU105" s="321"/>
      <c r="AV105" s="319"/>
      <c r="AW105" s="319"/>
      <c r="AX105" s="308"/>
      <c r="AY105" s="308"/>
      <c r="AZ105" s="308"/>
      <c r="BA105" s="308"/>
      <c r="BB105" s="319"/>
      <c r="BC105" s="319"/>
      <c r="BD105" s="319"/>
      <c r="BE105" s="320"/>
      <c r="BF105" s="322">
        <f t="shared" si="265"/>
        <v>1.0622245590949249</v>
      </c>
      <c r="BG105" s="319">
        <f t="shared" si="266"/>
        <v>0.49297985521841731</v>
      </c>
      <c r="BH105" s="319">
        <f t="shared" si="267"/>
        <v>0.52365530935206317</v>
      </c>
      <c r="BI105" s="308">
        <f t="shared" si="268"/>
        <v>269.29667208816795</v>
      </c>
      <c r="BJ105" s="308">
        <f t="shared" si="269"/>
        <v>161.9829606545371</v>
      </c>
      <c r="BK105" s="319">
        <v>0</v>
      </c>
      <c r="BL105" s="333">
        <f t="shared" si="270"/>
        <v>283.4038434076931</v>
      </c>
      <c r="BM105" s="333">
        <f t="shared" si="398"/>
        <v>6016.5961565923071</v>
      </c>
      <c r="BN105" s="333">
        <f t="shared" si="271"/>
        <v>0</v>
      </c>
      <c r="BO105" s="333">
        <f t="shared" si="246"/>
        <v>71.110519727341782</v>
      </c>
      <c r="BP105" s="333">
        <f t="shared" si="272"/>
        <v>5717.1042664299584</v>
      </c>
      <c r="BQ105" s="391">
        <f t="shared" si="273"/>
        <v>149949.60194364958</v>
      </c>
      <c r="BR105" s="429">
        <f t="shared" si="399"/>
        <v>511543.15923776512</v>
      </c>
      <c r="BS105" s="323">
        <f t="shared" si="274"/>
        <v>3.6716141848234827</v>
      </c>
      <c r="BT105" s="319">
        <f t="shared" si="275"/>
        <v>1.9660859110928746</v>
      </c>
      <c r="BU105" s="319">
        <f t="shared" si="276"/>
        <v>7.218708919750199</v>
      </c>
      <c r="BV105" s="333">
        <f t="shared" si="277"/>
        <v>5986.4009385181262</v>
      </c>
      <c r="BW105" s="333">
        <f t="shared" si="278"/>
        <v>161.9829606545371</v>
      </c>
      <c r="BX105" s="333">
        <f t="shared" si="279"/>
        <v>4627.1377901599635</v>
      </c>
      <c r="BY105" s="333">
        <f t="shared" si="400"/>
        <v>734.46631589840695</v>
      </c>
      <c r="BZ105" s="319">
        <f t="shared" si="280"/>
        <v>1674.5724331785298</v>
      </c>
      <c r="CA105" s="319">
        <v>0</v>
      </c>
      <c r="CB105" s="467">
        <f t="shared" si="281"/>
        <v>2220565.6431010058</v>
      </c>
      <c r="CC105" s="322">
        <f t="shared" si="282"/>
        <v>1.0620927887931251</v>
      </c>
      <c r="CD105" s="319">
        <f t="shared" si="283"/>
        <v>0.50924814162363508</v>
      </c>
      <c r="CE105" s="319">
        <f t="shared" si="401"/>
        <v>0.54086877892476293</v>
      </c>
      <c r="CF105" s="308">
        <f t="shared" si="284"/>
        <v>287.24978356071244</v>
      </c>
      <c r="CG105" s="308">
        <f t="shared" si="285"/>
        <v>161.9829606545371</v>
      </c>
      <c r="CH105" s="319">
        <v>0</v>
      </c>
      <c r="CI105" s="333">
        <f t="shared" si="402"/>
        <v>302.29743296820595</v>
      </c>
      <c r="CJ105" s="333">
        <f t="shared" si="403"/>
        <v>5997.7025670317944</v>
      </c>
      <c r="CK105" s="333">
        <f t="shared" si="286"/>
        <v>0</v>
      </c>
      <c r="CL105" s="319">
        <f t="shared" si="247"/>
        <v>89.781755658788086</v>
      </c>
      <c r="CM105" s="319">
        <f t="shared" si="248"/>
        <v>5699.1511549574134</v>
      </c>
      <c r="CN105" s="391">
        <f t="shared" si="404"/>
        <v>129458.26303032029</v>
      </c>
      <c r="CO105" s="429">
        <f t="shared" si="405"/>
        <v>493791.39081071015</v>
      </c>
      <c r="CP105" s="323">
        <f t="shared" si="287"/>
        <v>3.1386496476422505</v>
      </c>
      <c r="CQ105" s="319">
        <f t="shared" si="288"/>
        <v>1.8589600332848708</v>
      </c>
      <c r="CR105" s="319">
        <f t="shared" si="289"/>
        <v>5.8346242534505857</v>
      </c>
      <c r="CS105" s="308">
        <f t="shared" si="290"/>
        <v>5986.4009385181262</v>
      </c>
      <c r="CT105" s="308">
        <f t="shared" si="291"/>
        <v>161.9829606545371</v>
      </c>
      <c r="CU105" s="319">
        <f t="shared" si="292"/>
        <v>4327.8177432340572</v>
      </c>
      <c r="CV105" s="333">
        <f t="shared" si="406"/>
        <v>686.95519733873925</v>
      </c>
      <c r="CW105" s="319">
        <f t="shared" si="293"/>
        <v>1958.9264777581409</v>
      </c>
      <c r="CX105" s="319">
        <v>0</v>
      </c>
      <c r="CY105" s="467">
        <f t="shared" si="294"/>
        <v>2195565.6431010058</v>
      </c>
      <c r="CZ105" s="323">
        <f t="shared" si="295"/>
        <v>3.6716141848234827</v>
      </c>
      <c r="DA105" s="319">
        <f t="shared" si="296"/>
        <v>1.9821533306998771</v>
      </c>
      <c r="DB105" s="319">
        <f t="shared" si="297"/>
        <v>7.2777022854927802</v>
      </c>
      <c r="DC105" s="308">
        <f t="shared" si="298"/>
        <v>5986.4009385181262</v>
      </c>
      <c r="DD105" s="308">
        <f t="shared" si="299"/>
        <v>161.9829606545371</v>
      </c>
      <c r="DE105" s="319">
        <f t="shared" si="300"/>
        <v>4627.1377901599635</v>
      </c>
      <c r="DF105" s="333">
        <f t="shared" si="407"/>
        <v>734.46631589840695</v>
      </c>
      <c r="DG105" s="319">
        <f t="shared" si="301"/>
        <v>1674.5724331785298</v>
      </c>
      <c r="DH105" s="319">
        <v>0</v>
      </c>
      <c r="DI105" s="467">
        <f t="shared" si="408"/>
        <v>2202565.6431010058</v>
      </c>
      <c r="DJ105" s="323">
        <f t="shared" si="302"/>
        <v>3.1386496476422505</v>
      </c>
      <c r="DK105" s="319">
        <f t="shared" si="409"/>
        <v>1.8632031383457472</v>
      </c>
      <c r="DL105" s="319">
        <f t="shared" si="303"/>
        <v>5.8479418736548148</v>
      </c>
      <c r="DM105" s="308">
        <f t="shared" si="304"/>
        <v>5986.4009385181262</v>
      </c>
      <c r="DN105" s="308">
        <f t="shared" si="305"/>
        <v>161.9829606545371</v>
      </c>
      <c r="DO105" s="319">
        <f t="shared" si="306"/>
        <v>4327.8177432340572</v>
      </c>
      <c r="DP105" s="333">
        <f t="shared" si="410"/>
        <v>686.95519733873925</v>
      </c>
      <c r="DQ105" s="319">
        <f t="shared" si="307"/>
        <v>1958.9264777581409</v>
      </c>
      <c r="DR105" s="319">
        <v>0</v>
      </c>
      <c r="DS105" s="435">
        <f t="shared" si="308"/>
        <v>2190565.6431010058</v>
      </c>
      <c r="DT105" s="324">
        <f t="shared" si="309"/>
        <v>6.4781815975423562</v>
      </c>
      <c r="DU105" s="319">
        <f t="shared" si="310"/>
        <v>1.4603477070481201</v>
      </c>
      <c r="DV105" s="319">
        <f t="shared" si="311"/>
        <v>9.4603976418123068</v>
      </c>
      <c r="DW105" s="308">
        <f t="shared" si="312"/>
        <v>5986.4009385181262</v>
      </c>
      <c r="DX105" s="308">
        <f t="shared" si="313"/>
        <v>161.9829606545371</v>
      </c>
      <c r="DY105" s="319">
        <f t="shared" si="314"/>
        <v>5225.7778840117762</v>
      </c>
      <c r="DZ105" s="319">
        <f t="shared" si="411"/>
        <v>3079</v>
      </c>
      <c r="EA105" s="319">
        <f t="shared" si="412"/>
        <v>4398</v>
      </c>
      <c r="EB105" s="333">
        <f t="shared" si="413"/>
        <v>829.48855301774222</v>
      </c>
      <c r="EC105" s="319">
        <f t="shared" si="315"/>
        <v>949.09100749895481</v>
      </c>
      <c r="ED105" s="319">
        <v>0</v>
      </c>
      <c r="EE105" s="435">
        <f t="shared" si="420"/>
        <v>3486364.3957292056</v>
      </c>
      <c r="EF105" s="325">
        <f t="shared" si="316"/>
        <v>1.250193687749952</v>
      </c>
      <c r="EG105" s="256">
        <f t="shared" si="317"/>
        <v>1.4415937398228882</v>
      </c>
      <c r="EH105" s="319">
        <f t="shared" si="318"/>
        <v>1.8022713938264214</v>
      </c>
      <c r="EI105" s="474">
        <f t="shared" si="319"/>
        <v>1496.6002346295315</v>
      </c>
      <c r="EJ105" s="474">
        <f t="shared" si="320"/>
        <v>1575</v>
      </c>
      <c r="EK105" s="474">
        <f t="shared" si="321"/>
        <v>6300</v>
      </c>
      <c r="EL105" s="474">
        <f t="shared" si="322"/>
        <v>479.57839490787819</v>
      </c>
      <c r="EM105" s="474">
        <f t="shared" si="323"/>
        <v>428.14437887556193</v>
      </c>
      <c r="EN105" s="474">
        <f t="shared" si="324"/>
        <v>4489.8007038885944</v>
      </c>
      <c r="EO105" s="435">
        <f t="shared" si="325"/>
        <v>778617.5431852605</v>
      </c>
      <c r="EP105" s="326">
        <f t="shared" si="326"/>
        <v>1.250193687749952</v>
      </c>
      <c r="EQ105" s="256">
        <f t="shared" si="327"/>
        <v>0.49262680534217634</v>
      </c>
      <c r="ER105" s="256">
        <f t="shared" si="328"/>
        <v>0.61587892245521314</v>
      </c>
      <c r="ES105" s="474">
        <f t="shared" si="329"/>
        <v>5986.4009385181262</v>
      </c>
      <c r="ET105" s="474">
        <f t="shared" si="330"/>
        <v>1575</v>
      </c>
      <c r="EU105" s="474">
        <f t="shared" si="331"/>
        <v>6300</v>
      </c>
      <c r="EV105" s="474">
        <f t="shared" si="332"/>
        <v>479.57839490787819</v>
      </c>
      <c r="EW105" s="474">
        <f t="shared" si="333"/>
        <v>428.14437887556193</v>
      </c>
      <c r="EX105" s="474">
        <f t="shared" si="334"/>
        <v>4489.8007038885944</v>
      </c>
      <c r="EY105" s="573">
        <f t="shared" si="414"/>
        <v>2278500</v>
      </c>
      <c r="EZ105" s="590"/>
      <c r="FA105" s="590"/>
      <c r="FB105" s="590"/>
      <c r="FC105" s="590"/>
      <c r="FD105" s="590"/>
      <c r="FE105" s="590"/>
      <c r="FF105" s="590"/>
      <c r="FG105" s="590"/>
      <c r="FH105" s="590"/>
      <c r="FI105" s="578"/>
      <c r="FJ105" s="327">
        <f t="shared" si="335"/>
        <v>1.0333947194641055</v>
      </c>
      <c r="FK105" s="256">
        <f t="shared" si="336"/>
        <v>0.11115010813520151</v>
      </c>
      <c r="FL105" s="256">
        <f t="shared" si="337"/>
        <v>0.11486193481478156</v>
      </c>
      <c r="FM105" s="485">
        <f t="shared" si="338"/>
        <v>92.789214547030952</v>
      </c>
      <c r="FN105" s="485">
        <f t="shared" si="339"/>
        <v>137</v>
      </c>
      <c r="FO105" s="485">
        <f t="shared" si="340"/>
        <v>6300</v>
      </c>
      <c r="FP105" s="485">
        <f t="shared" si="341"/>
        <v>2054.5783949078782</v>
      </c>
      <c r="FQ105" s="485">
        <f t="shared" si="415"/>
        <v>19600</v>
      </c>
      <c r="FR105" s="485">
        <f t="shared" si="342"/>
        <v>55.850104509119653</v>
      </c>
      <c r="FS105" s="485">
        <f t="shared" si="343"/>
        <v>5893.8453829625714</v>
      </c>
      <c r="FT105" s="486">
        <f t="shared" si="344"/>
        <v>196</v>
      </c>
      <c r="FU105" s="435">
        <f t="shared" si="345"/>
        <v>816011.5431852605</v>
      </c>
      <c r="FV105" s="327">
        <f t="shared" si="346"/>
        <v>1.6369859613334992</v>
      </c>
      <c r="FW105" s="256">
        <f t="shared" si="347"/>
        <v>1.3311338269389315</v>
      </c>
      <c r="FX105" s="256">
        <f t="shared" si="348"/>
        <v>2.1790473873551663</v>
      </c>
      <c r="FY105" s="485">
        <f t="shared" si="349"/>
        <v>2440.9549826807661</v>
      </c>
      <c r="FZ105" s="485">
        <f t="shared" si="350"/>
        <v>1300</v>
      </c>
      <c r="GA105" s="485">
        <f t="shared" si="351"/>
        <v>6300</v>
      </c>
      <c r="GB105" s="485">
        <f t="shared" si="352"/>
        <v>2054.5783949078782</v>
      </c>
      <c r="GC105" s="485">
        <f t="shared" si="353"/>
        <v>9800</v>
      </c>
      <c r="GD105" s="485">
        <f t="shared" si="354"/>
        <v>210.47134852617307</v>
      </c>
      <c r="GE105" s="485">
        <f t="shared" si="355"/>
        <v>3545.4459558373601</v>
      </c>
      <c r="GF105" s="486">
        <f t="shared" si="356"/>
        <v>1759</v>
      </c>
      <c r="GG105" s="494">
        <f t="shared" si="357"/>
        <v>98</v>
      </c>
      <c r="GH105" s="494">
        <f t="shared" si="358"/>
        <v>1857</v>
      </c>
      <c r="GI105" s="435">
        <f t="shared" si="359"/>
        <v>1716189.5431852606</v>
      </c>
      <c r="GJ105" s="328">
        <f t="shared" si="360"/>
        <v>1.0178777440565951</v>
      </c>
      <c r="GK105" s="319">
        <f t="shared" si="416"/>
        <v>1.2660574549710055</v>
      </c>
      <c r="GL105" s="256">
        <f t="shared" si="361"/>
        <v>1.2886917061119214</v>
      </c>
      <c r="GM105" s="319">
        <f t="shared" si="362"/>
        <v>5986.4009385181262</v>
      </c>
      <c r="GN105" s="319">
        <f t="shared" si="363"/>
        <v>6300</v>
      </c>
      <c r="GO105" s="319">
        <f t="shared" si="364"/>
        <v>2054.5783949078782</v>
      </c>
      <c r="GP105" s="319">
        <f t="shared" si="365"/>
        <v>5986.4009385181262</v>
      </c>
      <c r="GQ105" s="319">
        <f t="shared" si="366"/>
        <v>53.994320218179034</v>
      </c>
      <c r="GR105" s="435">
        <f t="shared" si="367"/>
        <v>4685732.5431852601</v>
      </c>
      <c r="GS105" s="328">
        <f t="shared" si="368"/>
        <v>1.0178777440565951</v>
      </c>
      <c r="GT105" s="319">
        <f t="shared" si="417"/>
        <v>2.5824144951709087</v>
      </c>
      <c r="GU105" s="256">
        <f t="shared" si="369"/>
        <v>2.6285822405636154</v>
      </c>
      <c r="GV105" s="319">
        <f t="shared" si="370"/>
        <v>5986.4009385181262</v>
      </c>
      <c r="GW105" s="319">
        <f t="shared" si="371"/>
        <v>6300</v>
      </c>
      <c r="GX105" s="319">
        <f t="shared" si="372"/>
        <v>2054.5783949078782</v>
      </c>
      <c r="GY105" s="319">
        <f t="shared" si="373"/>
        <v>5986.4009385181262</v>
      </c>
      <c r="GZ105" s="319">
        <f t="shared" si="374"/>
        <v>53.994320218179034</v>
      </c>
      <c r="HA105" s="435">
        <f t="shared" si="375"/>
        <v>2297232.5431852606</v>
      </c>
      <c r="HB105" s="328">
        <f t="shared" si="376"/>
        <v>1.0178777440565951</v>
      </c>
      <c r="HC105" s="319">
        <f t="shared" si="418"/>
        <v>0.26119746300075586</v>
      </c>
      <c r="HD105" s="256">
        <f t="shared" si="377"/>
        <v>0.26586708439251533</v>
      </c>
      <c r="HE105" s="319">
        <f t="shared" si="378"/>
        <v>5986.4009385181262</v>
      </c>
      <c r="HF105" s="319">
        <f t="shared" si="379"/>
        <v>6300</v>
      </c>
      <c r="HG105" s="319">
        <f t="shared" si="380"/>
        <v>2054.5783949078782</v>
      </c>
      <c r="HH105" s="319">
        <f t="shared" si="381"/>
        <v>5986.4009385181262</v>
      </c>
      <c r="HI105" s="319">
        <f t="shared" si="249"/>
        <v>53.994320218179034</v>
      </c>
      <c r="HJ105" s="435">
        <f t="shared" si="382"/>
        <v>22712343.949078783</v>
      </c>
      <c r="HK105" s="328">
        <f t="shared" si="383"/>
        <v>1.0178777440565951</v>
      </c>
      <c r="HL105" s="319">
        <f t="shared" si="419"/>
        <v>1.1057607862628045</v>
      </c>
      <c r="HM105" s="256">
        <f t="shared" si="384"/>
        <v>1.1255292945874302</v>
      </c>
      <c r="HN105" s="319">
        <f t="shared" si="385"/>
        <v>5986.4009385181262</v>
      </c>
      <c r="HO105" s="319">
        <f t="shared" si="386"/>
        <v>6300</v>
      </c>
      <c r="HP105" s="319">
        <f t="shared" si="387"/>
        <v>2054.5783949078782</v>
      </c>
      <c r="HQ105" s="319">
        <f t="shared" si="388"/>
        <v>5986.4009385181262</v>
      </c>
      <c r="HR105" s="319">
        <f t="shared" si="250"/>
        <v>53.994320218179034</v>
      </c>
      <c r="HS105" s="467">
        <f t="shared" si="389"/>
        <v>5365000</v>
      </c>
    </row>
    <row r="106" spans="1:227" s="72" customFormat="1" hidden="1" outlineLevel="1" x14ac:dyDescent="0.3">
      <c r="B106" s="40" t="s">
        <v>14</v>
      </c>
      <c r="C106" s="40" t="s">
        <v>264</v>
      </c>
      <c r="D106" s="125">
        <v>5922</v>
      </c>
      <c r="E106" s="123">
        <v>32.432494058626993</v>
      </c>
      <c r="F106" s="125">
        <f t="shared" si="251"/>
        <v>1688.5734787918702</v>
      </c>
      <c r="G106" s="125">
        <f t="shared" si="252"/>
        <v>14.381963838124607</v>
      </c>
      <c r="H106" s="168">
        <f t="shared" ref="H106" si="434">ROUND($I106+$I106*0.55,1)</f>
        <v>1156.5999999999999</v>
      </c>
      <c r="I106" s="121">
        <f t="shared" si="433"/>
        <v>746.17200000000003</v>
      </c>
      <c r="J106" s="373">
        <f t="shared" si="390"/>
        <v>182.41963264998236</v>
      </c>
      <c r="K106" s="114">
        <v>1.55E-2</v>
      </c>
      <c r="L106" s="168">
        <f t="shared" si="391"/>
        <v>1459.9459439666871</v>
      </c>
      <c r="M106" s="373">
        <f t="shared" si="392"/>
        <v>78.839999999999989</v>
      </c>
      <c r="N106" s="373">
        <f t="shared" si="393"/>
        <v>22.62916213148365</v>
      </c>
      <c r="O106" s="121">
        <v>44.973431892768367</v>
      </c>
      <c r="P106" s="116">
        <v>1.7999999999999999E-2</v>
      </c>
      <c r="Q106" s="395">
        <f t="shared" si="253"/>
        <v>0.99148277287381381</v>
      </c>
      <c r="S106" s="189">
        <f t="shared" si="254"/>
        <v>1.0056620763540198</v>
      </c>
      <c r="T106" s="168">
        <f t="shared" si="255"/>
        <v>4.7939879460415353</v>
      </c>
      <c r="U106" s="382">
        <f t="shared" si="256"/>
        <v>1688.5734787918702</v>
      </c>
      <c r="V106" s="427">
        <f t="shared" si="394"/>
        <v>99517.141223997169</v>
      </c>
      <c r="W106" s="132"/>
      <c r="X106" s="255"/>
      <c r="Y106" s="255"/>
      <c r="Z106" s="255"/>
      <c r="AA106" s="111"/>
      <c r="AB106" s="111"/>
      <c r="AC106" s="111"/>
      <c r="AD106" s="111"/>
      <c r="AE106" s="111"/>
      <c r="AF106" s="111"/>
      <c r="AG106" s="111"/>
      <c r="AH106" s="460"/>
      <c r="AI106" s="262">
        <f t="shared" si="257"/>
        <v>1.1348831758539788</v>
      </c>
      <c r="AJ106" s="256">
        <f t="shared" si="395"/>
        <v>0.81071246417202458</v>
      </c>
      <c r="AK106" s="256">
        <f t="shared" si="258"/>
        <v>0.92006393604395231</v>
      </c>
      <c r="AL106" s="170">
        <f t="shared" si="259"/>
        <v>279.36645021503301</v>
      </c>
      <c r="AM106" s="170">
        <f t="shared" si="260"/>
        <v>14.381963838124607</v>
      </c>
      <c r="AN106" s="170">
        <f t="shared" si="261"/>
        <v>195.14287382315015</v>
      </c>
      <c r="AO106" s="170">
        <f t="shared" si="396"/>
        <v>100</v>
      </c>
      <c r="AP106" s="170">
        <f t="shared" si="397"/>
        <v>143</v>
      </c>
      <c r="AQ106" s="170">
        <f t="shared" si="262"/>
        <v>0</v>
      </c>
      <c r="AR106" s="256">
        <f t="shared" si="245"/>
        <v>91.34869280704207</v>
      </c>
      <c r="AS106" s="256">
        <f t="shared" si="263"/>
        <v>1409.2070285768373</v>
      </c>
      <c r="AT106" s="428">
        <f t="shared" si="264"/>
        <v>237830</v>
      </c>
      <c r="AU106" s="112"/>
      <c r="AV106" s="256"/>
      <c r="AW106" s="256"/>
      <c r="AX106" s="120"/>
      <c r="AY106" s="120"/>
      <c r="AZ106" s="120"/>
      <c r="BA106" s="120"/>
      <c r="BB106" s="256"/>
      <c r="BC106" s="256"/>
      <c r="BD106" s="256"/>
      <c r="BE106" s="257"/>
      <c r="BF106" s="146">
        <f t="shared" si="265"/>
        <v>1.0191374829212552</v>
      </c>
      <c r="BG106" s="256">
        <f t="shared" si="266"/>
        <v>0.26559400105376507</v>
      </c>
      <c r="BH106" s="256">
        <f t="shared" si="267"/>
        <v>0.2706768017129193</v>
      </c>
      <c r="BI106" s="120">
        <f t="shared" si="268"/>
        <v>23.910014880882159</v>
      </c>
      <c r="BJ106" s="120">
        <f t="shared" si="269"/>
        <v>14.381963838124607</v>
      </c>
      <c r="BK106" s="256">
        <v>0</v>
      </c>
      <c r="BL106" s="170">
        <f t="shared" si="270"/>
        <v>16.377328886519194</v>
      </c>
      <c r="BM106" s="170">
        <f t="shared" si="398"/>
        <v>1140.2226711134808</v>
      </c>
      <c r="BN106" s="170">
        <f t="shared" si="271"/>
        <v>0</v>
      </c>
      <c r="BO106" s="170">
        <f t="shared" si="246"/>
        <v>6.3136821249367019</v>
      </c>
      <c r="BP106" s="170">
        <f t="shared" si="272"/>
        <v>1664.663463910988</v>
      </c>
      <c r="BQ106" s="390">
        <f t="shared" si="273"/>
        <v>18598.097665422578</v>
      </c>
      <c r="BR106" s="428">
        <f t="shared" si="399"/>
        <v>84302.810353967856</v>
      </c>
      <c r="BS106" s="147">
        <f t="shared" si="274"/>
        <v>3.6029432070798593</v>
      </c>
      <c r="BT106" s="256">
        <f t="shared" si="275"/>
        <v>2.0511588904480242</v>
      </c>
      <c r="BU106" s="256">
        <f t="shared" si="276"/>
        <v>7.3902089909811703</v>
      </c>
      <c r="BV106" s="170">
        <f t="shared" si="277"/>
        <v>1688.5734787918702</v>
      </c>
      <c r="BW106" s="170">
        <f t="shared" si="278"/>
        <v>14.381963838124607</v>
      </c>
      <c r="BX106" s="170">
        <f t="shared" si="279"/>
        <v>1336.4768191953717</v>
      </c>
      <c r="BY106" s="170">
        <f t="shared" si="400"/>
        <v>1155.5220639766312</v>
      </c>
      <c r="BZ106" s="256">
        <f t="shared" si="280"/>
        <v>472.65675442334242</v>
      </c>
      <c r="CA106" s="256">
        <v>0</v>
      </c>
      <c r="CB106" s="466">
        <f t="shared" si="281"/>
        <v>595132.20453045238</v>
      </c>
      <c r="CC106" s="146">
        <f t="shared" si="282"/>
        <v>1.0190985968316826</v>
      </c>
      <c r="CD106" s="256">
        <f t="shared" si="283"/>
        <v>0.29755127221889</v>
      </c>
      <c r="CE106" s="256">
        <f t="shared" si="401"/>
        <v>0.30323408400375279</v>
      </c>
      <c r="CF106" s="120">
        <f t="shared" si="284"/>
        <v>25.504015872940972</v>
      </c>
      <c r="CG106" s="120">
        <f t="shared" si="285"/>
        <v>14.381963838124607</v>
      </c>
      <c r="CH106" s="256">
        <v>0</v>
      </c>
      <c r="CI106" s="170">
        <f t="shared" si="402"/>
        <v>17.469150812287143</v>
      </c>
      <c r="CJ106" s="170">
        <f t="shared" si="403"/>
        <v>1139.1308491877128</v>
      </c>
      <c r="CK106" s="170">
        <f t="shared" si="286"/>
        <v>0</v>
      </c>
      <c r="CL106" s="256">
        <f t="shared" si="247"/>
        <v>7.9714431566778661</v>
      </c>
      <c r="CM106" s="256">
        <f t="shared" si="248"/>
        <v>1663.0694629189293</v>
      </c>
      <c r="CN106" s="390">
        <f t="shared" si="404"/>
        <v>9171.3041764507507</v>
      </c>
      <c r="CO106" s="428">
        <f t="shared" si="405"/>
        <v>75034.331044232385</v>
      </c>
      <c r="CP106" s="147">
        <f t="shared" si="287"/>
        <v>3.0802429875342683</v>
      </c>
      <c r="CQ106" s="256">
        <f t="shared" si="288"/>
        <v>2.0004193115371329</v>
      </c>
      <c r="CR106" s="256">
        <f t="shared" si="289"/>
        <v>6.1617775564903825</v>
      </c>
      <c r="CS106" s="120">
        <f t="shared" si="290"/>
        <v>1688.5734787918702</v>
      </c>
      <c r="CT106" s="120">
        <f t="shared" si="291"/>
        <v>14.381963838124607</v>
      </c>
      <c r="CU106" s="256">
        <f t="shared" si="292"/>
        <v>1252.0481452557781</v>
      </c>
      <c r="CV106" s="170">
        <f t="shared" si="406"/>
        <v>1082.5247667782969</v>
      </c>
      <c r="CW106" s="256">
        <f t="shared" si="293"/>
        <v>552.86399466595628</v>
      </c>
      <c r="CX106" s="256">
        <v>0</v>
      </c>
      <c r="CY106" s="466">
        <f t="shared" si="294"/>
        <v>570132.20453045238</v>
      </c>
      <c r="CZ106" s="147">
        <f t="shared" si="295"/>
        <v>3.6029432070798593</v>
      </c>
      <c r="DA106" s="256">
        <f t="shared" si="296"/>
        <v>2.1151318584062118</v>
      </c>
      <c r="DB106" s="256">
        <f t="shared" si="297"/>
        <v>7.6206999613228597</v>
      </c>
      <c r="DC106" s="120">
        <f t="shared" si="298"/>
        <v>1688.5734787918702</v>
      </c>
      <c r="DD106" s="120">
        <f t="shared" si="299"/>
        <v>14.381963838124607</v>
      </c>
      <c r="DE106" s="256">
        <f t="shared" si="300"/>
        <v>1336.4768191953717</v>
      </c>
      <c r="DF106" s="170">
        <f t="shared" si="407"/>
        <v>1155.5220639766312</v>
      </c>
      <c r="DG106" s="256">
        <f t="shared" si="301"/>
        <v>472.65675442334242</v>
      </c>
      <c r="DH106" s="256">
        <v>0</v>
      </c>
      <c r="DI106" s="466">
        <f t="shared" si="408"/>
        <v>577132.20453045238</v>
      </c>
      <c r="DJ106" s="147">
        <f t="shared" si="302"/>
        <v>3.0802429875342683</v>
      </c>
      <c r="DK106" s="256">
        <f t="shared" si="409"/>
        <v>2.0181179959821227</v>
      </c>
      <c r="DL106" s="256">
        <f t="shared" si="303"/>
        <v>6.2162938051406442</v>
      </c>
      <c r="DM106" s="120">
        <f t="shared" si="304"/>
        <v>1688.5734787918702</v>
      </c>
      <c r="DN106" s="120">
        <f t="shared" si="305"/>
        <v>14.381963838124607</v>
      </c>
      <c r="DO106" s="256">
        <f t="shared" si="306"/>
        <v>1252.0481452557781</v>
      </c>
      <c r="DP106" s="170">
        <f t="shared" si="410"/>
        <v>1082.5247667782969</v>
      </c>
      <c r="DQ106" s="256">
        <f t="shared" si="307"/>
        <v>552.86399466595628</v>
      </c>
      <c r="DR106" s="256">
        <v>0</v>
      </c>
      <c r="DS106" s="427">
        <f t="shared" si="308"/>
        <v>565132.20453045238</v>
      </c>
      <c r="DT106" s="176">
        <f t="shared" si="309"/>
        <v>6.3761461103414909</v>
      </c>
      <c r="DU106" s="256">
        <f t="shared" si="310"/>
        <v>1.3863395524670574</v>
      </c>
      <c r="DV106" s="256">
        <f t="shared" si="311"/>
        <v>8.8395035450753916</v>
      </c>
      <c r="DW106" s="120">
        <f t="shared" si="312"/>
        <v>1688.5734787918702</v>
      </c>
      <c r="DX106" s="120">
        <f t="shared" si="313"/>
        <v>14.381963838124607</v>
      </c>
      <c r="DY106" s="256">
        <f t="shared" si="314"/>
        <v>1505.3341670745585</v>
      </c>
      <c r="DZ106" s="256">
        <f t="shared" si="411"/>
        <v>869</v>
      </c>
      <c r="EA106" s="256">
        <f t="shared" si="412"/>
        <v>1241</v>
      </c>
      <c r="EB106" s="170">
        <f t="shared" si="413"/>
        <v>1301.5166583733001</v>
      </c>
      <c r="EC106" s="256">
        <f t="shared" si="315"/>
        <v>267.08224892587799</v>
      </c>
      <c r="ED106" s="256">
        <v>0</v>
      </c>
      <c r="EE106" s="427">
        <f t="shared" si="420"/>
        <v>1028813.767358719</v>
      </c>
      <c r="EF106" s="275">
        <f t="shared" si="316"/>
        <v>1.236929833455533</v>
      </c>
      <c r="EG106" s="256">
        <f t="shared" si="317"/>
        <v>2.2211798230568252</v>
      </c>
      <c r="EH106" s="256">
        <f t="shared" si="318"/>
        <v>2.7474435886084692</v>
      </c>
      <c r="EI106" s="473">
        <f t="shared" si="319"/>
        <v>422.14336969796756</v>
      </c>
      <c r="EJ106" s="473">
        <f t="shared" si="320"/>
        <v>289.14999999999998</v>
      </c>
      <c r="EK106" s="473">
        <f t="shared" si="321"/>
        <v>1156.5999999999999</v>
      </c>
      <c r="EL106" s="473">
        <f t="shared" si="322"/>
        <v>0</v>
      </c>
      <c r="EM106" s="473">
        <f t="shared" si="323"/>
        <v>110.32983037053343</v>
      </c>
      <c r="EN106" s="473">
        <f t="shared" si="324"/>
        <v>1266.4301090939027</v>
      </c>
      <c r="EO106" s="427">
        <f t="shared" si="325"/>
        <v>142540.25</v>
      </c>
      <c r="EP106" s="261">
        <f t="shared" si="326"/>
        <v>1.236929833455533</v>
      </c>
      <c r="EQ106" s="256">
        <f t="shared" si="327"/>
        <v>0.75688441795507966</v>
      </c>
      <c r="ER106" s="256">
        <f t="shared" si="328"/>
        <v>0.93621291704626475</v>
      </c>
      <c r="ES106" s="473">
        <f t="shared" si="329"/>
        <v>1688.5734787918702</v>
      </c>
      <c r="ET106" s="473">
        <f t="shared" si="330"/>
        <v>289.14999999999998</v>
      </c>
      <c r="EU106" s="473">
        <f t="shared" si="331"/>
        <v>1156.5999999999999</v>
      </c>
      <c r="EV106" s="473">
        <f t="shared" si="332"/>
        <v>0</v>
      </c>
      <c r="EW106" s="473">
        <f t="shared" si="333"/>
        <v>110.32983037053343</v>
      </c>
      <c r="EX106" s="473">
        <f t="shared" si="334"/>
        <v>1266.4301090939027</v>
      </c>
      <c r="EY106" s="572">
        <f t="shared" si="414"/>
        <v>418303.66666666657</v>
      </c>
      <c r="EZ106" s="589"/>
      <c r="FA106" s="589"/>
      <c r="FB106" s="589"/>
      <c r="FC106" s="589"/>
      <c r="FD106" s="589"/>
      <c r="FE106" s="589"/>
      <c r="FF106" s="589"/>
      <c r="FG106" s="589"/>
      <c r="FH106" s="589"/>
      <c r="FI106" s="577"/>
      <c r="FJ106" s="276">
        <f t="shared" si="335"/>
        <v>1.0210062638470863</v>
      </c>
      <c r="FK106" s="256">
        <f t="shared" si="336"/>
        <v>0.17472889773138775</v>
      </c>
      <c r="FL106" s="256">
        <f t="shared" si="337"/>
        <v>0.17839929905884383</v>
      </c>
      <c r="FM106" s="483">
        <f t="shared" si="338"/>
        <v>26.172888921273987</v>
      </c>
      <c r="FN106" s="483">
        <f t="shared" si="339"/>
        <v>39</v>
      </c>
      <c r="FO106" s="483">
        <f t="shared" si="340"/>
        <v>1156.5999999999999</v>
      </c>
      <c r="FP106" s="483">
        <f t="shared" si="341"/>
        <v>182.41963264998236</v>
      </c>
      <c r="FQ106" s="483">
        <f t="shared" si="415"/>
        <v>5500</v>
      </c>
      <c r="FR106" s="483">
        <f t="shared" si="342"/>
        <v>5.3174457244670155</v>
      </c>
      <c r="FS106" s="483">
        <f t="shared" si="343"/>
        <v>1662.6012565696481</v>
      </c>
      <c r="FT106" s="484">
        <f t="shared" si="344"/>
        <v>55</v>
      </c>
      <c r="FU106" s="427">
        <f t="shared" si="345"/>
        <v>145647.14122399717</v>
      </c>
      <c r="FV106" s="276">
        <f t="shared" si="346"/>
        <v>1.623519062002464</v>
      </c>
      <c r="FW106" s="256">
        <f t="shared" si="347"/>
        <v>1.6117455319507255</v>
      </c>
      <c r="FX106" s="256">
        <f t="shared" si="348"/>
        <v>2.6166995942193041</v>
      </c>
      <c r="FY106" s="483">
        <f t="shared" si="349"/>
        <v>688.51583597738522</v>
      </c>
      <c r="FZ106" s="483">
        <f t="shared" si="350"/>
        <v>367</v>
      </c>
      <c r="GA106" s="483">
        <f t="shared" si="351"/>
        <v>1156.5999999999999</v>
      </c>
      <c r="GB106" s="483">
        <f t="shared" si="352"/>
        <v>182.41963264998236</v>
      </c>
      <c r="GC106" s="483">
        <f t="shared" si="353"/>
        <v>2800</v>
      </c>
      <c r="GD106" s="483">
        <f t="shared" si="354"/>
        <v>48.870874556634448</v>
      </c>
      <c r="GE106" s="483">
        <f t="shared" si="355"/>
        <v>1000.057642814485</v>
      </c>
      <c r="GF106" s="484">
        <f t="shared" si="356"/>
        <v>496</v>
      </c>
      <c r="GG106" s="493">
        <f t="shared" si="357"/>
        <v>28</v>
      </c>
      <c r="GH106" s="493">
        <f t="shared" si="358"/>
        <v>524</v>
      </c>
      <c r="GI106" s="427">
        <f t="shared" si="359"/>
        <v>399839.14122399717</v>
      </c>
      <c r="GJ106" s="185">
        <f t="shared" si="360"/>
        <v>1.0056620763540198</v>
      </c>
      <c r="GK106" s="256">
        <f t="shared" si="416"/>
        <v>2.0111045766148599</v>
      </c>
      <c r="GL106" s="256">
        <f t="shared" si="361"/>
        <v>2.0224916042835721</v>
      </c>
      <c r="GM106" s="256">
        <f t="shared" si="362"/>
        <v>1688.5734787918702</v>
      </c>
      <c r="GN106" s="256">
        <f t="shared" si="363"/>
        <v>1156.5999999999999</v>
      </c>
      <c r="GO106" s="256">
        <f t="shared" si="364"/>
        <v>182.41963264998236</v>
      </c>
      <c r="GP106" s="256">
        <f t="shared" si="365"/>
        <v>1688.5734787918702</v>
      </c>
      <c r="GQ106" s="256">
        <f t="shared" si="366"/>
        <v>4.7939879460415353</v>
      </c>
      <c r="GR106" s="427">
        <f t="shared" si="367"/>
        <v>837241.14122399711</v>
      </c>
      <c r="GS106" s="185">
        <f t="shared" si="368"/>
        <v>1.0056620763540198</v>
      </c>
      <c r="GT106" s="256">
        <f t="shared" si="417"/>
        <v>3.8788402289933623</v>
      </c>
      <c r="GU106" s="256">
        <f t="shared" si="369"/>
        <v>3.9008025185349666</v>
      </c>
      <c r="GV106" s="256">
        <f t="shared" si="370"/>
        <v>1688.5734787918702</v>
      </c>
      <c r="GW106" s="256">
        <f t="shared" si="371"/>
        <v>1156.5999999999999</v>
      </c>
      <c r="GX106" s="256">
        <f t="shared" si="372"/>
        <v>182.41963264998236</v>
      </c>
      <c r="GY106" s="256">
        <f t="shared" si="373"/>
        <v>1688.5734787918702</v>
      </c>
      <c r="GZ106" s="256">
        <f t="shared" si="374"/>
        <v>4.7939879460415353</v>
      </c>
      <c r="HA106" s="427">
        <f t="shared" si="375"/>
        <v>434093.54122399713</v>
      </c>
      <c r="HB106" s="185">
        <f t="shared" si="376"/>
        <v>1.0056620763540198</v>
      </c>
      <c r="HC106" s="256">
        <f t="shared" si="418"/>
        <v>0.73089553743169067</v>
      </c>
      <c r="HD106" s="256">
        <f t="shared" si="377"/>
        <v>0.73503392377144128</v>
      </c>
      <c r="HE106" s="256">
        <f t="shared" si="378"/>
        <v>1688.5734787918702</v>
      </c>
      <c r="HF106" s="256">
        <f t="shared" si="379"/>
        <v>1156.5999999999999</v>
      </c>
      <c r="HG106" s="256">
        <f t="shared" si="380"/>
        <v>182.41963264998236</v>
      </c>
      <c r="HH106" s="256">
        <f t="shared" si="381"/>
        <v>1688.5734787918702</v>
      </c>
      <c r="HI106" s="256">
        <f t="shared" si="249"/>
        <v>4.7939879460415353</v>
      </c>
      <c r="HJ106" s="427">
        <f t="shared" si="382"/>
        <v>2303721.1264998238</v>
      </c>
      <c r="HK106" s="185">
        <f t="shared" si="383"/>
        <v>1.0056620763540198</v>
      </c>
      <c r="HL106" s="256">
        <f t="shared" si="419"/>
        <v>1.6954612186422742</v>
      </c>
      <c r="HM106" s="256">
        <f t="shared" si="384"/>
        <v>1.7050610495175063</v>
      </c>
      <c r="HN106" s="256">
        <f t="shared" si="385"/>
        <v>1688.5734787918702</v>
      </c>
      <c r="HO106" s="256">
        <f t="shared" si="386"/>
        <v>1156.5999999999999</v>
      </c>
      <c r="HP106" s="256">
        <f t="shared" si="387"/>
        <v>182.41963264998236</v>
      </c>
      <c r="HQ106" s="256">
        <f t="shared" si="388"/>
        <v>1688.5734787918702</v>
      </c>
      <c r="HR106" s="256">
        <f t="shared" si="250"/>
        <v>4.7939879460415353</v>
      </c>
      <c r="HS106" s="466">
        <f t="shared" si="389"/>
        <v>993109.99999999988</v>
      </c>
    </row>
    <row r="107" spans="1:227" s="72" customFormat="1" hidden="1" outlineLevel="1" x14ac:dyDescent="0.3">
      <c r="B107" s="40" t="s">
        <v>14</v>
      </c>
      <c r="C107" s="40" t="s">
        <v>265</v>
      </c>
      <c r="D107" s="125">
        <v>5922</v>
      </c>
      <c r="E107" s="123">
        <v>36.686883615141497</v>
      </c>
      <c r="F107" s="125">
        <f t="shared" si="251"/>
        <v>1910.0750802596306</v>
      </c>
      <c r="G107" s="125">
        <f t="shared" si="252"/>
        <v>16.281042894507969</v>
      </c>
      <c r="H107" s="168">
        <f t="shared" ref="H107" si="435">ROUND($I107+$I107*0.35,1)</f>
        <v>1007.3</v>
      </c>
      <c r="I107" s="121">
        <f t="shared" si="433"/>
        <v>746.17200000000003</v>
      </c>
      <c r="J107" s="373">
        <f t="shared" si="390"/>
        <v>206.50739338543849</v>
      </c>
      <c r="K107" s="114">
        <v>1.55E-2</v>
      </c>
      <c r="L107" s="168">
        <f t="shared" si="391"/>
        <v>1896.2325824080519</v>
      </c>
      <c r="M107" s="373">
        <f t="shared" si="392"/>
        <v>78.839999999999989</v>
      </c>
      <c r="N107" s="373">
        <f t="shared" si="393"/>
        <v>29.3916050273248</v>
      </c>
      <c r="O107" s="121">
        <v>50.911988237544776</v>
      </c>
      <c r="P107" s="116">
        <v>1.7999999999999999E-2</v>
      </c>
      <c r="Q107" s="395">
        <f t="shared" si="253"/>
        <v>0.99147622883374043</v>
      </c>
      <c r="S107" s="189">
        <f t="shared" si="254"/>
        <v>1.005666414371029</v>
      </c>
      <c r="T107" s="168">
        <f t="shared" si="255"/>
        <v>5.4270142981693228</v>
      </c>
      <c r="U107" s="382">
        <f t="shared" si="256"/>
        <v>1910.0750802596306</v>
      </c>
      <c r="V107" s="427">
        <f t="shared" si="394"/>
        <v>95906.182941670151</v>
      </c>
      <c r="W107" s="132"/>
      <c r="X107" s="255"/>
      <c r="Y107" s="255"/>
      <c r="Z107" s="255"/>
      <c r="AA107" s="111"/>
      <c r="AB107" s="111"/>
      <c r="AC107" s="111"/>
      <c r="AD107" s="111"/>
      <c r="AE107" s="111"/>
      <c r="AF107" s="111"/>
      <c r="AG107" s="111"/>
      <c r="AH107" s="460"/>
      <c r="AI107" s="262">
        <f t="shared" si="257"/>
        <v>1.1552161484223826</v>
      </c>
      <c r="AJ107" s="256">
        <f t="shared" si="395"/>
        <v>0.99601694657637196</v>
      </c>
      <c r="AK107" s="256">
        <f t="shared" si="258"/>
        <v>1.1506148607873785</v>
      </c>
      <c r="AL107" s="170">
        <f t="shared" si="259"/>
        <v>360.42161245691017</v>
      </c>
      <c r="AM107" s="170">
        <f t="shared" si="260"/>
        <v>16.281042894507969</v>
      </c>
      <c r="AN107" s="170">
        <f t="shared" si="261"/>
        <v>254.03516644817464</v>
      </c>
      <c r="AO107" s="170">
        <f t="shared" si="396"/>
        <v>131</v>
      </c>
      <c r="AP107" s="170">
        <f t="shared" si="397"/>
        <v>187</v>
      </c>
      <c r="AQ107" s="170">
        <f t="shared" si="262"/>
        <v>0</v>
      </c>
      <c r="AR107" s="256">
        <f t="shared" si="245"/>
        <v>117.875267650693</v>
      </c>
      <c r="AS107" s="256">
        <f t="shared" si="263"/>
        <v>1549.6534678027203</v>
      </c>
      <c r="AT107" s="428">
        <f t="shared" si="264"/>
        <v>248965</v>
      </c>
      <c r="AU107" s="112"/>
      <c r="AV107" s="256"/>
      <c r="AW107" s="256"/>
      <c r="AX107" s="120"/>
      <c r="AY107" s="120"/>
      <c r="AZ107" s="120"/>
      <c r="BA107" s="120"/>
      <c r="BB107" s="256"/>
      <c r="BC107" s="256"/>
      <c r="BD107" s="256"/>
      <c r="BE107" s="257"/>
      <c r="BF107" s="146">
        <f t="shared" si="265"/>
        <v>1.019152341781751</v>
      </c>
      <c r="BG107" s="256">
        <f t="shared" si="266"/>
        <v>0.33603736948723562</v>
      </c>
      <c r="BH107" s="256">
        <f t="shared" si="267"/>
        <v>0.34247327203909567</v>
      </c>
      <c r="BI107" s="120">
        <f t="shared" si="268"/>
        <v>27.0672338121195</v>
      </c>
      <c r="BJ107" s="120">
        <f t="shared" si="269"/>
        <v>16.281042894507969</v>
      </c>
      <c r="BK107" s="256">
        <v>0</v>
      </c>
      <c r="BL107" s="170">
        <f t="shared" si="270"/>
        <v>14.27421618172305</v>
      </c>
      <c r="BM107" s="170">
        <f t="shared" si="398"/>
        <v>993.02578381827686</v>
      </c>
      <c r="BN107" s="170">
        <f t="shared" si="271"/>
        <v>0</v>
      </c>
      <c r="BO107" s="170">
        <f t="shared" si="246"/>
        <v>7.147377830688999</v>
      </c>
      <c r="BP107" s="170">
        <f t="shared" si="272"/>
        <v>1883.0078464475112</v>
      </c>
      <c r="BQ107" s="390">
        <f t="shared" si="273"/>
        <v>17493.963495404601</v>
      </c>
      <c r="BR107" s="428">
        <f t="shared" si="399"/>
        <v>75428.724841754447</v>
      </c>
      <c r="BS107" s="147">
        <f t="shared" si="274"/>
        <v>3.6029674280893738</v>
      </c>
      <c r="BT107" s="256">
        <f t="shared" si="275"/>
        <v>2.5489434084724292</v>
      </c>
      <c r="BU107" s="256">
        <f t="shared" si="276"/>
        <v>9.1837600767692695</v>
      </c>
      <c r="BV107" s="170">
        <f t="shared" si="277"/>
        <v>1910.0750802596306</v>
      </c>
      <c r="BW107" s="170">
        <f t="shared" si="278"/>
        <v>16.281042894507969</v>
      </c>
      <c r="BX107" s="170">
        <f t="shared" si="279"/>
        <v>1511.7790213131966</v>
      </c>
      <c r="BY107" s="170">
        <f t="shared" si="400"/>
        <v>1500.8230133159898</v>
      </c>
      <c r="BZ107" s="256">
        <f t="shared" si="280"/>
        <v>534.65821204375152</v>
      </c>
      <c r="CA107" s="256">
        <v>0</v>
      </c>
      <c r="CB107" s="466">
        <f t="shared" si="281"/>
        <v>541731.87130175717</v>
      </c>
      <c r="CC107" s="146">
        <f t="shared" si="282"/>
        <v>1.0191134249337244</v>
      </c>
      <c r="CD107" s="256">
        <f t="shared" si="283"/>
        <v>0.38256552135616329</v>
      </c>
      <c r="CE107" s="256">
        <f t="shared" si="401"/>
        <v>0.38987765873083546</v>
      </c>
      <c r="CF107" s="120">
        <f t="shared" si="284"/>
        <v>28.871716066260799</v>
      </c>
      <c r="CG107" s="120">
        <f t="shared" si="285"/>
        <v>16.281042894507969</v>
      </c>
      <c r="CH107" s="256">
        <v>0</v>
      </c>
      <c r="CI107" s="170">
        <f t="shared" si="402"/>
        <v>15.225830593837919</v>
      </c>
      <c r="CJ107" s="170">
        <f t="shared" si="403"/>
        <v>992.07416940616201</v>
      </c>
      <c r="CK107" s="170">
        <f t="shared" si="286"/>
        <v>0</v>
      </c>
      <c r="CL107" s="256">
        <f t="shared" si="247"/>
        <v>9.0240393749959509</v>
      </c>
      <c r="CM107" s="256">
        <f t="shared" si="248"/>
        <v>1881.2033641933697</v>
      </c>
      <c r="CN107" s="390">
        <f t="shared" si="404"/>
        <v>7993.5610617649081</v>
      </c>
      <c r="CO107" s="428">
        <f t="shared" si="405"/>
        <v>66066.306497871396</v>
      </c>
      <c r="CP107" s="147">
        <f t="shared" si="287"/>
        <v>3.0802635901862736</v>
      </c>
      <c r="CQ107" s="256">
        <f t="shared" si="288"/>
        <v>2.4966822986003199</v>
      </c>
      <c r="CR107" s="256">
        <f t="shared" si="289"/>
        <v>7.6904395806411392</v>
      </c>
      <c r="CS107" s="120">
        <f t="shared" si="290"/>
        <v>1910.0750802596306</v>
      </c>
      <c r="CT107" s="120">
        <f t="shared" si="291"/>
        <v>16.281042894507969</v>
      </c>
      <c r="CU107" s="256">
        <f t="shared" si="292"/>
        <v>1416.2752673002151</v>
      </c>
      <c r="CV107" s="170">
        <f t="shared" si="406"/>
        <v>1406.0113841955874</v>
      </c>
      <c r="CW107" s="256">
        <f t="shared" si="293"/>
        <v>625.38677835608394</v>
      </c>
      <c r="CX107" s="256">
        <v>0</v>
      </c>
      <c r="CY107" s="466">
        <f t="shared" si="294"/>
        <v>516731.87130175717</v>
      </c>
      <c r="CZ107" s="147">
        <f t="shared" si="295"/>
        <v>3.6029674280893738</v>
      </c>
      <c r="DA107" s="256">
        <f t="shared" si="296"/>
        <v>2.6365473597814546</v>
      </c>
      <c r="DB107" s="256">
        <f t="shared" si="297"/>
        <v>9.499394259907616</v>
      </c>
      <c r="DC107" s="120">
        <f t="shared" si="298"/>
        <v>1910.0750802596306</v>
      </c>
      <c r="DD107" s="120">
        <f t="shared" si="299"/>
        <v>16.281042894507969</v>
      </c>
      <c r="DE107" s="256">
        <f t="shared" si="300"/>
        <v>1511.7790213131966</v>
      </c>
      <c r="DF107" s="170">
        <f t="shared" si="407"/>
        <v>1500.8230133159898</v>
      </c>
      <c r="DG107" s="256">
        <f t="shared" si="301"/>
        <v>534.65821204375152</v>
      </c>
      <c r="DH107" s="256">
        <v>0</v>
      </c>
      <c r="DI107" s="466">
        <f t="shared" si="408"/>
        <v>523731.87130175717</v>
      </c>
      <c r="DJ107" s="147">
        <f t="shared" si="302"/>
        <v>3.0802635901862736</v>
      </c>
      <c r="DK107" s="256">
        <f t="shared" si="409"/>
        <v>2.5210767367681948</v>
      </c>
      <c r="DL107" s="256">
        <f t="shared" si="303"/>
        <v>7.7655808803326947</v>
      </c>
      <c r="DM107" s="120">
        <f t="shared" si="304"/>
        <v>1910.0750802596306</v>
      </c>
      <c r="DN107" s="120">
        <f t="shared" si="305"/>
        <v>16.281042894507969</v>
      </c>
      <c r="DO107" s="256">
        <f t="shared" si="306"/>
        <v>1416.2752673002151</v>
      </c>
      <c r="DP107" s="170">
        <f t="shared" si="410"/>
        <v>1406.0113841955874</v>
      </c>
      <c r="DQ107" s="256">
        <f t="shared" si="307"/>
        <v>625.38677835608394</v>
      </c>
      <c r="DR107" s="256">
        <v>0</v>
      </c>
      <c r="DS107" s="427">
        <f t="shared" si="308"/>
        <v>511731.87130175717</v>
      </c>
      <c r="DT107" s="176">
        <f t="shared" si="309"/>
        <v>6.3761822076279477</v>
      </c>
      <c r="DU107" s="256">
        <f t="shared" si="310"/>
        <v>1.5263584201952931</v>
      </c>
      <c r="DV107" s="256">
        <f t="shared" si="311"/>
        <v>9.7323394013123306</v>
      </c>
      <c r="DW107" s="120">
        <f t="shared" si="312"/>
        <v>1910.0750802596306</v>
      </c>
      <c r="DX107" s="120">
        <f t="shared" si="313"/>
        <v>16.281042894507969</v>
      </c>
      <c r="DY107" s="256">
        <f t="shared" si="314"/>
        <v>1702.7865293391596</v>
      </c>
      <c r="DZ107" s="256">
        <f t="shared" si="411"/>
        <v>982</v>
      </c>
      <c r="EA107" s="256">
        <f t="shared" si="412"/>
        <v>1403</v>
      </c>
      <c r="EB107" s="170">
        <f t="shared" si="413"/>
        <v>1690.4462715567952</v>
      </c>
      <c r="EC107" s="256">
        <f t="shared" si="315"/>
        <v>302.11748353891176</v>
      </c>
      <c r="ED107" s="256">
        <v>0</v>
      </c>
      <c r="EE107" s="427">
        <f t="shared" si="420"/>
        <v>1057015.567033371</v>
      </c>
      <c r="EF107" s="275">
        <f t="shared" si="316"/>
        <v>1.2369345503360303</v>
      </c>
      <c r="EG107" s="256">
        <f t="shared" si="317"/>
        <v>2.83553515320635</v>
      </c>
      <c r="EH107" s="256">
        <f t="shared" si="318"/>
        <v>3.5073713996933034</v>
      </c>
      <c r="EI107" s="473">
        <f t="shared" si="319"/>
        <v>477.51877006490764</v>
      </c>
      <c r="EJ107" s="473">
        <f t="shared" si="320"/>
        <v>251.82499999999999</v>
      </c>
      <c r="EK107" s="473">
        <f t="shared" si="321"/>
        <v>1007.3</v>
      </c>
      <c r="EL107" s="473">
        <f t="shared" si="322"/>
        <v>0</v>
      </c>
      <c r="EM107" s="473">
        <f t="shared" si="323"/>
        <v>124.80670681439624</v>
      </c>
      <c r="EN107" s="473">
        <f t="shared" si="324"/>
        <v>1432.556310194723</v>
      </c>
      <c r="EO107" s="427">
        <f t="shared" si="325"/>
        <v>126303.875</v>
      </c>
      <c r="EP107" s="261">
        <f t="shared" si="326"/>
        <v>1.2369345503360303</v>
      </c>
      <c r="EQ107" s="256">
        <f t="shared" si="327"/>
        <v>0.98306988719311417</v>
      </c>
      <c r="ER107" s="256">
        <f t="shared" si="328"/>
        <v>1.2159931088641067</v>
      </c>
      <c r="ES107" s="473">
        <f t="shared" si="329"/>
        <v>1910.0750802596306</v>
      </c>
      <c r="ET107" s="473">
        <f t="shared" si="330"/>
        <v>251.82499999999999</v>
      </c>
      <c r="EU107" s="473">
        <f t="shared" si="331"/>
        <v>1007.3</v>
      </c>
      <c r="EV107" s="473">
        <f t="shared" si="332"/>
        <v>0</v>
      </c>
      <c r="EW107" s="473">
        <f t="shared" si="333"/>
        <v>124.80670681439624</v>
      </c>
      <c r="EX107" s="473">
        <f t="shared" si="334"/>
        <v>1432.556310194723</v>
      </c>
      <c r="EY107" s="572">
        <f t="shared" si="414"/>
        <v>364306.83333333337</v>
      </c>
      <c r="EZ107" s="589"/>
      <c r="FA107" s="589"/>
      <c r="FB107" s="589"/>
      <c r="FC107" s="589"/>
      <c r="FD107" s="589"/>
      <c r="FE107" s="589"/>
      <c r="FF107" s="589"/>
      <c r="FG107" s="589"/>
      <c r="FH107" s="589"/>
      <c r="FI107" s="577"/>
      <c r="FJ107" s="276">
        <f t="shared" si="335"/>
        <v>1.0212113488848973</v>
      </c>
      <c r="FK107" s="256">
        <f t="shared" si="336"/>
        <v>0.19681562167117109</v>
      </c>
      <c r="FL107" s="256">
        <f t="shared" si="337"/>
        <v>0.20099034648843625</v>
      </c>
      <c r="FM107" s="483">
        <f t="shared" si="338"/>
        <v>29.606163744024272</v>
      </c>
      <c r="FN107" s="483">
        <f t="shared" si="339"/>
        <v>44</v>
      </c>
      <c r="FO107" s="483">
        <f t="shared" si="340"/>
        <v>1007.3</v>
      </c>
      <c r="FP107" s="483">
        <f t="shared" si="341"/>
        <v>206.50739338543849</v>
      </c>
      <c r="FQ107" s="483">
        <f t="shared" si="415"/>
        <v>6300</v>
      </c>
      <c r="FR107" s="483">
        <f t="shared" si="342"/>
        <v>6.0191375730498082</v>
      </c>
      <c r="FS107" s="483">
        <f t="shared" si="343"/>
        <v>1880.3250802596308</v>
      </c>
      <c r="FT107" s="484">
        <f t="shared" si="344"/>
        <v>63</v>
      </c>
      <c r="FU107" s="427">
        <f t="shared" si="345"/>
        <v>148148.18294167015</v>
      </c>
      <c r="FV107" s="276">
        <f t="shared" si="346"/>
        <v>1.6232189561224017</v>
      </c>
      <c r="FW107" s="256">
        <f t="shared" si="347"/>
        <v>1.6780288629667008</v>
      </c>
      <c r="FX107" s="256">
        <f t="shared" si="348"/>
        <v>2.7238082592880688</v>
      </c>
      <c r="FY107" s="483">
        <f t="shared" si="349"/>
        <v>778.83311397586442</v>
      </c>
      <c r="FZ107" s="483">
        <f t="shared" si="350"/>
        <v>414</v>
      </c>
      <c r="GA107" s="483">
        <f t="shared" si="351"/>
        <v>1007.3</v>
      </c>
      <c r="GB107" s="483">
        <f t="shared" si="352"/>
        <v>206.50739338543849</v>
      </c>
      <c r="GC107" s="483">
        <f t="shared" si="353"/>
        <v>3100</v>
      </c>
      <c r="GD107" s="483">
        <f t="shared" si="354"/>
        <v>55.508666394822569</v>
      </c>
      <c r="GE107" s="483">
        <f t="shared" si="355"/>
        <v>1131.241966283766</v>
      </c>
      <c r="GF107" s="484">
        <f t="shared" si="356"/>
        <v>561</v>
      </c>
      <c r="GG107" s="493">
        <f t="shared" si="357"/>
        <v>31</v>
      </c>
      <c r="GH107" s="493">
        <f t="shared" si="358"/>
        <v>592</v>
      </c>
      <c r="GI107" s="427">
        <f t="shared" si="359"/>
        <v>434290.18294167018</v>
      </c>
      <c r="GJ107" s="185">
        <f t="shared" si="360"/>
        <v>1.005666414371029</v>
      </c>
      <c r="GK107" s="256">
        <f t="shared" si="416"/>
        <v>2.5805505568127383</v>
      </c>
      <c r="GL107" s="256">
        <f t="shared" si="361"/>
        <v>2.595173025573029</v>
      </c>
      <c r="GM107" s="256">
        <f t="shared" si="362"/>
        <v>1910.0750802596306</v>
      </c>
      <c r="GN107" s="256">
        <f t="shared" si="363"/>
        <v>1007.3</v>
      </c>
      <c r="GO107" s="256">
        <f t="shared" si="364"/>
        <v>206.50739338543849</v>
      </c>
      <c r="GP107" s="256">
        <f t="shared" si="365"/>
        <v>1910.0750802596306</v>
      </c>
      <c r="GQ107" s="256">
        <f t="shared" si="366"/>
        <v>5.4270142981693228</v>
      </c>
      <c r="GR107" s="427">
        <f t="shared" si="367"/>
        <v>738078.18294167018</v>
      </c>
      <c r="GS107" s="185">
        <f t="shared" si="368"/>
        <v>1.005666414371029</v>
      </c>
      <c r="GT107" s="256">
        <f t="shared" si="417"/>
        <v>4.851860118152751</v>
      </c>
      <c r="GU107" s="256">
        <f t="shared" si="369"/>
        <v>4.879352768052474</v>
      </c>
      <c r="GV107" s="256">
        <f t="shared" si="370"/>
        <v>1910.0750802596306</v>
      </c>
      <c r="GW107" s="256">
        <f t="shared" si="371"/>
        <v>1007.3</v>
      </c>
      <c r="GX107" s="256">
        <f t="shared" si="372"/>
        <v>206.50739338543849</v>
      </c>
      <c r="GY107" s="256">
        <f t="shared" si="373"/>
        <v>1910.0750802596306</v>
      </c>
      <c r="GZ107" s="256">
        <f t="shared" si="374"/>
        <v>5.4270142981693228</v>
      </c>
      <c r="HA107" s="427">
        <f t="shared" si="375"/>
        <v>392560.38294167019</v>
      </c>
      <c r="HB107" s="185">
        <f t="shared" si="376"/>
        <v>1.005666414371029</v>
      </c>
      <c r="HC107" s="256">
        <f t="shared" si="418"/>
        <v>0.7631937977799037</v>
      </c>
      <c r="HD107" s="256">
        <f t="shared" si="377"/>
        <v>0.76751837008352397</v>
      </c>
      <c r="HE107" s="256">
        <f t="shared" si="378"/>
        <v>1910.0750802596306</v>
      </c>
      <c r="HF107" s="256">
        <f t="shared" si="379"/>
        <v>1007.3</v>
      </c>
      <c r="HG107" s="256">
        <f t="shared" si="380"/>
        <v>206.50739338543849</v>
      </c>
      <c r="HH107" s="256">
        <f t="shared" si="381"/>
        <v>1910.0750802596306</v>
      </c>
      <c r="HI107" s="256">
        <f t="shared" si="249"/>
        <v>5.4270142981693228</v>
      </c>
      <c r="HJ107" s="427">
        <f t="shared" si="382"/>
        <v>2495628.3338543847</v>
      </c>
      <c r="HK107" s="185">
        <f t="shared" si="383"/>
        <v>1.005666414371029</v>
      </c>
      <c r="HL107" s="256">
        <f t="shared" si="419"/>
        <v>2.198842151640156</v>
      </c>
      <c r="HM107" s="256">
        <f t="shared" si="384"/>
        <v>2.2113017024078339</v>
      </c>
      <c r="HN107" s="256">
        <f t="shared" si="385"/>
        <v>1910.0750802596306</v>
      </c>
      <c r="HO107" s="256">
        <f t="shared" si="386"/>
        <v>1007.3</v>
      </c>
      <c r="HP107" s="256">
        <f t="shared" si="387"/>
        <v>206.50739338543849</v>
      </c>
      <c r="HQ107" s="256">
        <f t="shared" si="388"/>
        <v>1910.0750802596306</v>
      </c>
      <c r="HR107" s="256">
        <f t="shared" si="250"/>
        <v>5.4270142981693228</v>
      </c>
      <c r="HS107" s="466">
        <f t="shared" si="389"/>
        <v>866205</v>
      </c>
    </row>
    <row r="108" spans="1:227" s="72" customFormat="1" hidden="1" outlineLevel="1" x14ac:dyDescent="0.3">
      <c r="B108" s="40" t="s">
        <v>14</v>
      </c>
      <c r="C108" s="40" t="s">
        <v>266</v>
      </c>
      <c r="D108" s="125">
        <v>5922</v>
      </c>
      <c r="E108" s="123">
        <v>40.550571670614389</v>
      </c>
      <c r="F108" s="125">
        <f t="shared" si="251"/>
        <v>2111.2351011017849</v>
      </c>
      <c r="G108" s="125">
        <f t="shared" si="252"/>
        <v>58.06492682478131</v>
      </c>
      <c r="H108" s="168">
        <f t="shared" ref="H108" si="436">ROUND($I108+$I108*0.2,1)</f>
        <v>895.4</v>
      </c>
      <c r="I108" s="121">
        <f t="shared" si="433"/>
        <v>746.17200000000003</v>
      </c>
      <c r="J108" s="373">
        <f t="shared" si="390"/>
        <v>194.9534207117288</v>
      </c>
      <c r="K108" s="114">
        <v>1.55E-2</v>
      </c>
      <c r="L108" s="168">
        <f t="shared" si="391"/>
        <v>2357.8681048713256</v>
      </c>
      <c r="M108" s="373">
        <f t="shared" si="392"/>
        <v>297.84000000000003</v>
      </c>
      <c r="N108" s="373">
        <f t="shared" si="393"/>
        <v>36.546955625505547</v>
      </c>
      <c r="O108" s="121">
        <v>48.06349109069977</v>
      </c>
      <c r="P108" s="116">
        <v>6.8000000000000005E-2</v>
      </c>
      <c r="Q108" s="395">
        <f t="shared" si="253"/>
        <v>0.97249717627635168</v>
      </c>
      <c r="S108" s="189">
        <f t="shared" si="254"/>
        <v>1.0181686527313105</v>
      </c>
      <c r="T108" s="168">
        <f t="shared" si="255"/>
        <v>19.354975608260435</v>
      </c>
      <c r="U108" s="382">
        <f t="shared" si="256"/>
        <v>2111.2351011017849</v>
      </c>
      <c r="V108" s="427">
        <f t="shared" si="394"/>
        <v>88462.54731387661</v>
      </c>
      <c r="W108" s="132"/>
      <c r="X108" s="255"/>
      <c r="Y108" s="255"/>
      <c r="Z108" s="255"/>
      <c r="AA108" s="111"/>
      <c r="AB108" s="111"/>
      <c r="AC108" s="111"/>
      <c r="AD108" s="111"/>
      <c r="AE108" s="111"/>
      <c r="AF108" s="111"/>
      <c r="AG108" s="111"/>
      <c r="AH108" s="460"/>
      <c r="AI108" s="262">
        <f t="shared" si="257"/>
        <v>1.1976942550918206</v>
      </c>
      <c r="AJ108" s="256">
        <f t="shared" si="395"/>
        <v>1.2775927420307889</v>
      </c>
      <c r="AK108" s="256">
        <f t="shared" si="258"/>
        <v>1.5301654874772821</v>
      </c>
      <c r="AL108" s="170">
        <f t="shared" si="259"/>
        <v>445.24049494264426</v>
      </c>
      <c r="AM108" s="170">
        <f t="shared" si="260"/>
        <v>58.06492682478131</v>
      </c>
      <c r="AN108" s="170">
        <f t="shared" si="261"/>
        <v>275.86544438220187</v>
      </c>
      <c r="AO108" s="170">
        <f t="shared" si="396"/>
        <v>142</v>
      </c>
      <c r="AP108" s="170">
        <f t="shared" si="397"/>
        <v>203</v>
      </c>
      <c r="AQ108" s="170">
        <f t="shared" si="262"/>
        <v>0</v>
      </c>
      <c r="AR108" s="256">
        <f t="shared" si="245"/>
        <v>145.23561282546817</v>
      </c>
      <c r="AS108" s="256">
        <f t="shared" si="263"/>
        <v>1665.9946061591406</v>
      </c>
      <c r="AT108" s="428">
        <f t="shared" si="264"/>
        <v>249970</v>
      </c>
      <c r="AU108" s="112"/>
      <c r="AV108" s="256"/>
      <c r="AW108" s="256"/>
      <c r="AX108" s="120"/>
      <c r="AY108" s="120"/>
      <c r="AZ108" s="120"/>
      <c r="BA108" s="120"/>
      <c r="BB108" s="256"/>
      <c r="BC108" s="256"/>
      <c r="BD108" s="256"/>
      <c r="BE108" s="257"/>
      <c r="BF108" s="146">
        <f t="shared" si="265"/>
        <v>1.0632819474003612</v>
      </c>
      <c r="BG108" s="256">
        <f t="shared" si="266"/>
        <v>1.0307535516202355</v>
      </c>
      <c r="BH108" s="256">
        <f t="shared" si="267"/>
        <v>1.0959816436566028</v>
      </c>
      <c r="BI108" s="120">
        <f t="shared" si="268"/>
        <v>96.532940846198926</v>
      </c>
      <c r="BJ108" s="120">
        <f t="shared" si="269"/>
        <v>58.06492682478131</v>
      </c>
      <c r="BK108" s="256">
        <v>0</v>
      </c>
      <c r="BL108" s="170">
        <f t="shared" si="270"/>
        <v>40.940772152082253</v>
      </c>
      <c r="BM108" s="170">
        <f t="shared" si="398"/>
        <v>854.45922784791776</v>
      </c>
      <c r="BN108" s="170">
        <f t="shared" si="271"/>
        <v>0</v>
      </c>
      <c r="BO108" s="170">
        <f t="shared" si="246"/>
        <v>25.490502876078992</v>
      </c>
      <c r="BP108" s="170">
        <f t="shared" si="272"/>
        <v>2014.702160255586</v>
      </c>
      <c r="BQ108" s="390">
        <f t="shared" si="273"/>
        <v>31493.905379843181</v>
      </c>
      <c r="BR108" s="428">
        <f t="shared" si="399"/>
        <v>87700.317341895105</v>
      </c>
      <c r="BS108" s="147">
        <f t="shared" si="274"/>
        <v>3.6732609793418076</v>
      </c>
      <c r="BT108" s="256">
        <f t="shared" si="275"/>
        <v>3.0756296096357323</v>
      </c>
      <c r="BU108" s="256">
        <f t="shared" si="276"/>
        <v>11.297590231983211</v>
      </c>
      <c r="BV108" s="170">
        <f t="shared" si="277"/>
        <v>2111.2351011017849</v>
      </c>
      <c r="BW108" s="170">
        <f t="shared" si="278"/>
        <v>58.06492682478131</v>
      </c>
      <c r="BX108" s="170">
        <f t="shared" si="279"/>
        <v>1630.9231540566466</v>
      </c>
      <c r="BY108" s="170">
        <f t="shared" si="400"/>
        <v>1821.4464530451714</v>
      </c>
      <c r="BZ108" s="256">
        <f t="shared" si="280"/>
        <v>590.56517904025202</v>
      </c>
      <c r="CA108" s="256">
        <v>0</v>
      </c>
      <c r="CB108" s="466">
        <f t="shared" si="281"/>
        <v>500718.58225223311</v>
      </c>
      <c r="CC108" s="146">
        <f t="shared" si="282"/>
        <v>1.0631478047957525</v>
      </c>
      <c r="CD108" s="256">
        <f t="shared" si="283"/>
        <v>1.1334228589447211</v>
      </c>
      <c r="CE108" s="256">
        <f t="shared" si="401"/>
        <v>1.2049960243924061</v>
      </c>
      <c r="CF108" s="120">
        <f t="shared" si="284"/>
        <v>102.96847023594553</v>
      </c>
      <c r="CG108" s="120">
        <f t="shared" si="285"/>
        <v>58.06492682478131</v>
      </c>
      <c r="CH108" s="256">
        <v>0</v>
      </c>
      <c r="CI108" s="170">
        <f t="shared" si="402"/>
        <v>43.670156962221078</v>
      </c>
      <c r="CJ108" s="170">
        <f t="shared" si="403"/>
        <v>851.72984303777889</v>
      </c>
      <c r="CK108" s="170">
        <f t="shared" si="286"/>
        <v>0</v>
      </c>
      <c r="CL108" s="256">
        <f t="shared" si="247"/>
        <v>32.183453441415459</v>
      </c>
      <c r="CM108" s="256">
        <f t="shared" si="248"/>
        <v>2008.2666308658395</v>
      </c>
      <c r="CN108" s="390">
        <f t="shared" si="404"/>
        <v>22926.832405166067</v>
      </c>
      <c r="CO108" s="428">
        <f t="shared" si="405"/>
        <v>79529.005164688133</v>
      </c>
      <c r="CP108" s="147">
        <f t="shared" si="287"/>
        <v>3.1400501562838627</v>
      </c>
      <c r="CQ108" s="256">
        <f t="shared" si="288"/>
        <v>3.0264557326122818</v>
      </c>
      <c r="CR108" s="256">
        <f t="shared" si="289"/>
        <v>9.5032227961753879</v>
      </c>
      <c r="CS108" s="120">
        <f t="shared" si="290"/>
        <v>2111.2351011017849</v>
      </c>
      <c r="CT108" s="120">
        <f t="shared" si="291"/>
        <v>58.06492682478131</v>
      </c>
      <c r="CU108" s="256">
        <f t="shared" si="292"/>
        <v>1525.3613990015574</v>
      </c>
      <c r="CV108" s="170">
        <f t="shared" si="406"/>
        <v>1703.5530478016055</v>
      </c>
      <c r="CW108" s="256">
        <f t="shared" si="293"/>
        <v>690.84884634258685</v>
      </c>
      <c r="CX108" s="256">
        <v>0</v>
      </c>
      <c r="CY108" s="466">
        <f t="shared" si="294"/>
        <v>475718.58225223311</v>
      </c>
      <c r="CZ108" s="147">
        <f t="shared" si="295"/>
        <v>3.6732609793418076</v>
      </c>
      <c r="DA108" s="256">
        <f t="shared" si="296"/>
        <v>3.1903161682412504</v>
      </c>
      <c r="DB108" s="256">
        <f t="shared" si="297"/>
        <v>11.718863892563858</v>
      </c>
      <c r="DC108" s="120">
        <f t="shared" si="298"/>
        <v>2111.2351011017849</v>
      </c>
      <c r="DD108" s="120">
        <f t="shared" si="299"/>
        <v>58.06492682478131</v>
      </c>
      <c r="DE108" s="256">
        <f t="shared" si="300"/>
        <v>1630.9231540566466</v>
      </c>
      <c r="DF108" s="170">
        <f t="shared" si="407"/>
        <v>1821.4464530451714</v>
      </c>
      <c r="DG108" s="256">
        <f t="shared" si="301"/>
        <v>590.56517904025202</v>
      </c>
      <c r="DH108" s="256">
        <v>0</v>
      </c>
      <c r="DI108" s="466">
        <f t="shared" si="408"/>
        <v>482718.58225223311</v>
      </c>
      <c r="DJ108" s="147">
        <f t="shared" si="302"/>
        <v>3.1400501562838627</v>
      </c>
      <c r="DK108" s="256">
        <f t="shared" si="409"/>
        <v>3.0586029204089868</v>
      </c>
      <c r="DL108" s="256">
        <f t="shared" si="303"/>
        <v>9.6041665782405179</v>
      </c>
      <c r="DM108" s="120">
        <f t="shared" si="304"/>
        <v>2111.2351011017849</v>
      </c>
      <c r="DN108" s="120">
        <f t="shared" si="305"/>
        <v>58.06492682478131</v>
      </c>
      <c r="DO108" s="256">
        <f t="shared" si="306"/>
        <v>1525.3613990015574</v>
      </c>
      <c r="DP108" s="170">
        <f t="shared" si="410"/>
        <v>1703.5530478016055</v>
      </c>
      <c r="DQ108" s="256">
        <f t="shared" si="307"/>
        <v>690.84884634258685</v>
      </c>
      <c r="DR108" s="256">
        <v>0</v>
      </c>
      <c r="DS108" s="427">
        <f t="shared" si="308"/>
        <v>470718.58225223311</v>
      </c>
      <c r="DT108" s="176">
        <f t="shared" si="309"/>
        <v>6.4806209885461579</v>
      </c>
      <c r="DU108" s="256">
        <f t="shared" si="310"/>
        <v>1.6495971659221076</v>
      </c>
      <c r="DV108" s="256">
        <f t="shared" si="311"/>
        <v>10.690414016121069</v>
      </c>
      <c r="DW108" s="120">
        <f t="shared" si="312"/>
        <v>2111.2351011017849</v>
      </c>
      <c r="DX108" s="120">
        <f t="shared" si="313"/>
        <v>58.06492682478131</v>
      </c>
      <c r="DY108" s="256">
        <f t="shared" si="314"/>
        <v>1842.0466641668254</v>
      </c>
      <c r="DZ108" s="256">
        <f t="shared" si="411"/>
        <v>1086</v>
      </c>
      <c r="EA108" s="256">
        <f t="shared" si="412"/>
        <v>1551</v>
      </c>
      <c r="EB108" s="170">
        <f t="shared" si="413"/>
        <v>2057.2332635323046</v>
      </c>
      <c r="EC108" s="256">
        <f t="shared" si="315"/>
        <v>334.73644451057771</v>
      </c>
      <c r="ED108" s="256">
        <v>0</v>
      </c>
      <c r="EE108" s="427">
        <f t="shared" si="420"/>
        <v>1088661.9286809964</v>
      </c>
      <c r="EF108" s="275">
        <f t="shared" si="316"/>
        <v>1.2505091034802502</v>
      </c>
      <c r="EG108" s="256">
        <f t="shared" si="317"/>
        <v>3.4683265303212609</v>
      </c>
      <c r="EH108" s="256">
        <f t="shared" si="318"/>
        <v>4.337173900008807</v>
      </c>
      <c r="EI108" s="473">
        <f t="shared" si="319"/>
        <v>527.80877527544624</v>
      </c>
      <c r="EJ108" s="473">
        <f t="shared" si="320"/>
        <v>223.85</v>
      </c>
      <c r="EK108" s="473">
        <f t="shared" si="321"/>
        <v>895.4</v>
      </c>
      <c r="EL108" s="473">
        <f t="shared" si="322"/>
        <v>0</v>
      </c>
      <c r="EM108" s="473">
        <f t="shared" si="323"/>
        <v>151.30716942712201</v>
      </c>
      <c r="EN108" s="473">
        <f t="shared" si="324"/>
        <v>1583.4263258263386</v>
      </c>
      <c r="EO108" s="427">
        <f t="shared" si="325"/>
        <v>114134.75</v>
      </c>
      <c r="EP108" s="261">
        <f t="shared" si="326"/>
        <v>1.2505091034802502</v>
      </c>
      <c r="EQ108" s="256">
        <f t="shared" si="327"/>
        <v>1.2223970589770694</v>
      </c>
      <c r="ER108" s="256">
        <f t="shared" si="328"/>
        <v>1.5286186503183097</v>
      </c>
      <c r="ES108" s="473">
        <f t="shared" si="329"/>
        <v>2111.2351011017849</v>
      </c>
      <c r="ET108" s="473">
        <f t="shared" si="330"/>
        <v>223.85</v>
      </c>
      <c r="EU108" s="473">
        <f t="shared" si="331"/>
        <v>895.4</v>
      </c>
      <c r="EV108" s="473">
        <f t="shared" si="332"/>
        <v>0</v>
      </c>
      <c r="EW108" s="473">
        <f t="shared" si="333"/>
        <v>151.30716942712201</v>
      </c>
      <c r="EX108" s="473">
        <f t="shared" si="334"/>
        <v>1583.4263258263386</v>
      </c>
      <c r="EY108" s="572">
        <f t="shared" si="414"/>
        <v>323836.33333333331</v>
      </c>
      <c r="EZ108" s="589"/>
      <c r="FA108" s="589"/>
      <c r="FB108" s="589"/>
      <c r="FC108" s="589"/>
      <c r="FD108" s="589"/>
      <c r="FE108" s="589"/>
      <c r="FF108" s="589"/>
      <c r="FG108" s="589"/>
      <c r="FH108" s="589"/>
      <c r="FI108" s="577"/>
      <c r="FJ108" s="276">
        <f t="shared" si="335"/>
        <v>1.0336589825859903</v>
      </c>
      <c r="FK108" s="256">
        <f t="shared" si="336"/>
        <v>0.21953499290036854</v>
      </c>
      <c r="FL108" s="256">
        <f t="shared" si="337"/>
        <v>0.22692431740341756</v>
      </c>
      <c r="FM108" s="483">
        <f t="shared" si="338"/>
        <v>32.724144067077667</v>
      </c>
      <c r="FN108" s="483">
        <f t="shared" si="339"/>
        <v>48</v>
      </c>
      <c r="FO108" s="483">
        <f t="shared" si="340"/>
        <v>895.4</v>
      </c>
      <c r="FP108" s="483">
        <f t="shared" si="341"/>
        <v>194.9534207117288</v>
      </c>
      <c r="FQ108" s="483">
        <f t="shared" si="415"/>
        <v>6900</v>
      </c>
      <c r="FR108" s="483">
        <f t="shared" si="342"/>
        <v>20.00945848960199</v>
      </c>
      <c r="FS108" s="483">
        <f t="shared" si="343"/>
        <v>2078.6517677684515</v>
      </c>
      <c r="FT108" s="484">
        <f t="shared" si="344"/>
        <v>69</v>
      </c>
      <c r="FU108" s="427">
        <f t="shared" si="345"/>
        <v>145438.54731387662</v>
      </c>
      <c r="FV108" s="276">
        <f t="shared" si="346"/>
        <v>1.6373406982244361</v>
      </c>
      <c r="FW108" s="256">
        <f t="shared" si="347"/>
        <v>1.7374378885864861</v>
      </c>
      <c r="FX108" s="256">
        <f t="shared" si="348"/>
        <v>2.8447777656197872</v>
      </c>
      <c r="FY108" s="483">
        <f t="shared" si="349"/>
        <v>860.85611247425288</v>
      </c>
      <c r="FZ108" s="483">
        <f t="shared" si="350"/>
        <v>459</v>
      </c>
      <c r="GA108" s="483">
        <f t="shared" si="351"/>
        <v>895.4</v>
      </c>
      <c r="GB108" s="483">
        <f t="shared" si="352"/>
        <v>194.9534207117288</v>
      </c>
      <c r="GC108" s="483">
        <f t="shared" si="353"/>
        <v>3500</v>
      </c>
      <c r="GD108" s="483">
        <f t="shared" si="354"/>
        <v>74.513277398101451</v>
      </c>
      <c r="GE108" s="483">
        <f t="shared" si="355"/>
        <v>1250.378988627532</v>
      </c>
      <c r="GF108" s="484">
        <f t="shared" si="356"/>
        <v>620</v>
      </c>
      <c r="GG108" s="493">
        <f t="shared" si="357"/>
        <v>35</v>
      </c>
      <c r="GH108" s="493">
        <f t="shared" si="358"/>
        <v>655</v>
      </c>
      <c r="GI108" s="427">
        <f t="shared" si="359"/>
        <v>463727.54731387662</v>
      </c>
      <c r="GJ108" s="185">
        <f t="shared" si="360"/>
        <v>1.0181686527313105</v>
      </c>
      <c r="GK108" s="256">
        <f t="shared" si="416"/>
        <v>3.1742355871771943</v>
      </c>
      <c r="GL108" s="256">
        <f t="shared" si="361"/>
        <v>3.2319071712479843</v>
      </c>
      <c r="GM108" s="256">
        <f t="shared" si="362"/>
        <v>2111.2351011017849</v>
      </c>
      <c r="GN108" s="256">
        <f t="shared" si="363"/>
        <v>895.4</v>
      </c>
      <c r="GO108" s="256">
        <f t="shared" si="364"/>
        <v>194.9534207117288</v>
      </c>
      <c r="GP108" s="256">
        <f t="shared" si="365"/>
        <v>2111.2351011017849</v>
      </c>
      <c r="GQ108" s="256">
        <f t="shared" si="366"/>
        <v>19.354975608260435</v>
      </c>
      <c r="GR108" s="427">
        <f t="shared" si="367"/>
        <v>659018.54731387657</v>
      </c>
      <c r="GS108" s="185">
        <f t="shared" si="368"/>
        <v>1.0181686527313105</v>
      </c>
      <c r="GT108" s="256">
        <f t="shared" si="417"/>
        <v>5.8646326025998787</v>
      </c>
      <c r="GU108" s="256">
        <f t="shared" si="369"/>
        <v>5.9711850757532376</v>
      </c>
      <c r="GV108" s="256">
        <f t="shared" si="370"/>
        <v>2111.2351011017849</v>
      </c>
      <c r="GW108" s="256">
        <f t="shared" si="371"/>
        <v>895.4</v>
      </c>
      <c r="GX108" s="256">
        <f t="shared" si="372"/>
        <v>194.9534207117288</v>
      </c>
      <c r="GY108" s="256">
        <f t="shared" si="373"/>
        <v>2111.2351011017849</v>
      </c>
      <c r="GZ108" s="256">
        <f t="shared" si="374"/>
        <v>19.354975608260435</v>
      </c>
      <c r="HA108" s="427">
        <f t="shared" si="375"/>
        <v>356694.1473138766</v>
      </c>
      <c r="HB108" s="185">
        <f t="shared" si="376"/>
        <v>1.0181686527313105</v>
      </c>
      <c r="HC108" s="256">
        <f t="shared" si="418"/>
        <v>0.8926743843074656</v>
      </c>
      <c r="HD108" s="256">
        <f t="shared" si="377"/>
        <v>0.90889307519808438</v>
      </c>
      <c r="HE108" s="256">
        <f t="shared" si="378"/>
        <v>2111.2351011017849</v>
      </c>
      <c r="HF108" s="256">
        <f t="shared" si="379"/>
        <v>895.4</v>
      </c>
      <c r="HG108" s="256">
        <f t="shared" si="380"/>
        <v>194.9534207117288</v>
      </c>
      <c r="HH108" s="256">
        <f t="shared" si="381"/>
        <v>2111.2351011017849</v>
      </c>
      <c r="HI108" s="256">
        <f t="shared" si="249"/>
        <v>19.354975608260435</v>
      </c>
      <c r="HJ108" s="427">
        <f t="shared" si="382"/>
        <v>2343385.4071172881</v>
      </c>
      <c r="HK108" s="185">
        <f t="shared" si="383"/>
        <v>1.0181686527313105</v>
      </c>
      <c r="HL108" s="256">
        <f t="shared" si="419"/>
        <v>2.7128871149846643</v>
      </c>
      <c r="HM108" s="256">
        <f t="shared" si="384"/>
        <v>2.7621766188760675</v>
      </c>
      <c r="HN108" s="256">
        <f t="shared" si="385"/>
        <v>2111.2351011017849</v>
      </c>
      <c r="HO108" s="256">
        <f t="shared" si="386"/>
        <v>895.4</v>
      </c>
      <c r="HP108" s="256">
        <f t="shared" si="387"/>
        <v>194.9534207117288</v>
      </c>
      <c r="HQ108" s="256">
        <f t="shared" si="388"/>
        <v>2111.2351011017849</v>
      </c>
      <c r="HR108" s="256">
        <f t="shared" si="250"/>
        <v>19.354975608260435</v>
      </c>
      <c r="HS108" s="466">
        <f t="shared" si="389"/>
        <v>771090</v>
      </c>
    </row>
    <row r="109" spans="1:227" s="72" customFormat="1" hidden="1" outlineLevel="1" x14ac:dyDescent="0.3">
      <c r="B109" s="40" t="s">
        <v>14</v>
      </c>
      <c r="C109" s="40" t="s">
        <v>267</v>
      </c>
      <c r="D109" s="125">
        <v>5922</v>
      </c>
      <c r="E109" s="123">
        <v>46.13307834237613</v>
      </c>
      <c r="F109" s="125">
        <f t="shared" si="251"/>
        <v>2401.8841240870565</v>
      </c>
      <c r="G109" s="125">
        <f t="shared" si="252"/>
        <v>182.86308727172218</v>
      </c>
      <c r="H109" s="168">
        <f t="shared" ref="H109" si="437">ROUND($I109+$I109*0.1,1)</f>
        <v>820.8</v>
      </c>
      <c r="I109" s="121">
        <f t="shared" si="433"/>
        <v>746.17200000000003</v>
      </c>
      <c r="J109" s="373">
        <f t="shared" si="390"/>
        <v>248.50930538122714</v>
      </c>
      <c r="K109" s="114">
        <v>1.55E-2</v>
      </c>
      <c r="L109" s="168">
        <f t="shared" si="391"/>
        <v>2926.2720810027495</v>
      </c>
      <c r="M109" s="373">
        <f t="shared" si="392"/>
        <v>735.84</v>
      </c>
      <c r="N109" s="373">
        <f t="shared" si="393"/>
        <v>45.357217255542608</v>
      </c>
      <c r="O109" s="121">
        <v>61.26706954687463</v>
      </c>
      <c r="P109" s="116">
        <v>0.16800000000000001</v>
      </c>
      <c r="Q109" s="395">
        <f t="shared" si="253"/>
        <v>0.92386681545629201</v>
      </c>
      <c r="S109" s="189">
        <f t="shared" si="254"/>
        <v>1.0494992771614999</v>
      </c>
      <c r="T109" s="168">
        <f t="shared" si="255"/>
        <v>60.954362423907391</v>
      </c>
      <c r="U109" s="382">
        <f t="shared" si="256"/>
        <v>2401.8841240870565</v>
      </c>
      <c r="V109" s="427">
        <f t="shared" si="394"/>
        <v>93301.488860996338</v>
      </c>
      <c r="W109" s="132"/>
      <c r="X109" s="255"/>
      <c r="Y109" s="255"/>
      <c r="Z109" s="255"/>
      <c r="AA109" s="111"/>
      <c r="AB109" s="111"/>
      <c r="AC109" s="111"/>
      <c r="AD109" s="111"/>
      <c r="AE109" s="111"/>
      <c r="AF109" s="111"/>
      <c r="AG109" s="111"/>
      <c r="AH109" s="460"/>
      <c r="AI109" s="262">
        <f t="shared" si="257"/>
        <v>1.2729938608267679</v>
      </c>
      <c r="AJ109" s="256">
        <f t="shared" si="395"/>
        <v>1.8650404560933653</v>
      </c>
      <c r="AK109" s="256">
        <f t="shared" si="258"/>
        <v>2.3741850508004094</v>
      </c>
      <c r="AL109" s="170">
        <f t="shared" si="259"/>
        <v>549.60295322537024</v>
      </c>
      <c r="AM109" s="170">
        <f t="shared" si="260"/>
        <v>182.86308727172218</v>
      </c>
      <c r="AN109" s="170">
        <f t="shared" si="261"/>
        <v>229.33912764730553</v>
      </c>
      <c r="AO109" s="170">
        <f t="shared" si="396"/>
        <v>118</v>
      </c>
      <c r="AP109" s="170">
        <f t="shared" si="397"/>
        <v>168</v>
      </c>
      <c r="AQ109" s="170">
        <f t="shared" si="262"/>
        <v>0</v>
      </c>
      <c r="AR109" s="256">
        <f t="shared" si="245"/>
        <v>178.16633630859153</v>
      </c>
      <c r="AS109" s="256">
        <f t="shared" si="263"/>
        <v>1852.2811708616864</v>
      </c>
      <c r="AT109" s="428">
        <f t="shared" si="264"/>
        <v>231840</v>
      </c>
      <c r="AU109" s="112"/>
      <c r="AV109" s="256"/>
      <c r="AW109" s="256"/>
      <c r="AX109" s="120"/>
      <c r="AY109" s="120"/>
      <c r="AZ109" s="120"/>
      <c r="BA109" s="120"/>
      <c r="BB109" s="256"/>
      <c r="BC109" s="256"/>
      <c r="BD109" s="256"/>
      <c r="BE109" s="257"/>
      <c r="BF109" s="146">
        <f t="shared" si="265"/>
        <v>1.1866702763078842</v>
      </c>
      <c r="BG109" s="256">
        <f t="shared" si="266"/>
        <v>2.012690205234839</v>
      </c>
      <c r="BH109" s="256">
        <f t="shared" si="267"/>
        <v>2.3883996419681988</v>
      </c>
      <c r="BI109" s="120">
        <f t="shared" si="268"/>
        <v>304.00988258923815</v>
      </c>
      <c r="BJ109" s="120">
        <f t="shared" si="269"/>
        <v>182.86308727172218</v>
      </c>
      <c r="BK109" s="256">
        <v>0</v>
      </c>
      <c r="BL109" s="170">
        <f t="shared" si="270"/>
        <v>103.88982096465297</v>
      </c>
      <c r="BM109" s="170">
        <f t="shared" si="398"/>
        <v>716.91017903534703</v>
      </c>
      <c r="BN109" s="170">
        <f t="shared" si="271"/>
        <v>0</v>
      </c>
      <c r="BO109" s="170">
        <f t="shared" si="246"/>
        <v>80.276895312286044</v>
      </c>
      <c r="BP109" s="170">
        <f t="shared" si="272"/>
        <v>2097.8742414978183</v>
      </c>
      <c r="BQ109" s="390">
        <f t="shared" si="273"/>
        <v>79842.160256353149</v>
      </c>
      <c r="BR109" s="428">
        <f t="shared" si="399"/>
        <v>141446.18429622782</v>
      </c>
      <c r="BS109" s="147">
        <f t="shared" si="274"/>
        <v>3.8538114783875548</v>
      </c>
      <c r="BT109" s="256">
        <f t="shared" si="275"/>
        <v>3.7906129055434703</v>
      </c>
      <c r="BU109" s="256">
        <f t="shared" si="276"/>
        <v>14.608307525507426</v>
      </c>
      <c r="BV109" s="170">
        <f t="shared" si="277"/>
        <v>2401.8841240870565</v>
      </c>
      <c r="BW109" s="170">
        <f t="shared" si="278"/>
        <v>182.86308727172218</v>
      </c>
      <c r="BX109" s="170">
        <f t="shared" si="279"/>
        <v>1738.6442119979231</v>
      </c>
      <c r="BY109" s="170">
        <f t="shared" si="400"/>
        <v>2118.2312524341169</v>
      </c>
      <c r="BZ109" s="256">
        <f t="shared" si="280"/>
        <v>670.69892387165862</v>
      </c>
      <c r="CA109" s="256">
        <v>0</v>
      </c>
      <c r="CB109" s="466">
        <f t="shared" si="281"/>
        <v>472783.58600490261</v>
      </c>
      <c r="CC109" s="146">
        <f t="shared" si="282"/>
        <v>1.1862287700377161</v>
      </c>
      <c r="CD109" s="256">
        <f t="shared" si="283"/>
        <v>2.3276379122442528</v>
      </c>
      <c r="CE109" s="256">
        <f t="shared" si="401"/>
        <v>2.7611110577346571</v>
      </c>
      <c r="CF109" s="120">
        <f t="shared" si="284"/>
        <v>324.27720809518735</v>
      </c>
      <c r="CG109" s="120">
        <f t="shared" si="285"/>
        <v>182.86308727172218</v>
      </c>
      <c r="CH109" s="256">
        <v>0</v>
      </c>
      <c r="CI109" s="170">
        <f t="shared" si="402"/>
        <v>110.81580902896319</v>
      </c>
      <c r="CJ109" s="170">
        <f t="shared" si="403"/>
        <v>709.98419097103681</v>
      </c>
      <c r="CK109" s="170">
        <f t="shared" si="286"/>
        <v>0</v>
      </c>
      <c r="CL109" s="256">
        <f t="shared" si="247"/>
        <v>101.35491383847322</v>
      </c>
      <c r="CM109" s="256">
        <f t="shared" si="248"/>
        <v>2077.6069159918693</v>
      </c>
      <c r="CN109" s="390">
        <f t="shared" si="404"/>
        <v>59350.821343023883</v>
      </c>
      <c r="CO109" s="428">
        <f t="shared" si="405"/>
        <v>121959.11365222355</v>
      </c>
      <c r="CP109" s="147">
        <f t="shared" si="287"/>
        <v>3.2935593164462733</v>
      </c>
      <c r="CQ109" s="256">
        <f t="shared" si="288"/>
        <v>3.7474577434082139</v>
      </c>
      <c r="CR109" s="256">
        <f t="shared" si="289"/>
        <v>12.342474363790851</v>
      </c>
      <c r="CS109" s="120">
        <f t="shared" si="290"/>
        <v>2401.8841240870565</v>
      </c>
      <c r="CT109" s="120">
        <f t="shared" si="291"/>
        <v>182.86308727172218</v>
      </c>
      <c r="CU109" s="256">
        <f t="shared" si="292"/>
        <v>1618.5500057935701</v>
      </c>
      <c r="CV109" s="170">
        <f t="shared" si="406"/>
        <v>1971.9176483839792</v>
      </c>
      <c r="CW109" s="256">
        <f t="shared" si="293"/>
        <v>784.78841976579372</v>
      </c>
      <c r="CX109" s="256">
        <v>0</v>
      </c>
      <c r="CY109" s="466">
        <f t="shared" si="294"/>
        <v>447783.58600490261</v>
      </c>
      <c r="CZ109" s="147">
        <f t="shared" si="295"/>
        <v>3.8538114783875548</v>
      </c>
      <c r="DA109" s="256">
        <f t="shared" si="296"/>
        <v>3.9406425776764635</v>
      </c>
      <c r="DB109" s="256">
        <f t="shared" si="297"/>
        <v>15.186493598072277</v>
      </c>
      <c r="DC109" s="120">
        <f t="shared" si="298"/>
        <v>2401.8841240870565</v>
      </c>
      <c r="DD109" s="120">
        <f t="shared" si="299"/>
        <v>182.86308727172218</v>
      </c>
      <c r="DE109" s="256">
        <f t="shared" si="300"/>
        <v>1738.6442119979231</v>
      </c>
      <c r="DF109" s="170">
        <f t="shared" si="407"/>
        <v>2118.2312524341169</v>
      </c>
      <c r="DG109" s="256">
        <f t="shared" si="301"/>
        <v>670.69892387165862</v>
      </c>
      <c r="DH109" s="256">
        <v>0</v>
      </c>
      <c r="DI109" s="466">
        <f t="shared" si="408"/>
        <v>454783.58600490261</v>
      </c>
      <c r="DJ109" s="147">
        <f t="shared" si="302"/>
        <v>3.2935593164462733</v>
      </c>
      <c r="DK109" s="256">
        <f t="shared" si="409"/>
        <v>3.7897747788839453</v>
      </c>
      <c r="DL109" s="256">
        <f t="shared" si="303"/>
        <v>12.481848030226333</v>
      </c>
      <c r="DM109" s="120">
        <f t="shared" si="304"/>
        <v>2401.8841240870565</v>
      </c>
      <c r="DN109" s="120">
        <f t="shared" si="305"/>
        <v>182.86308727172218</v>
      </c>
      <c r="DO109" s="256">
        <f t="shared" si="306"/>
        <v>1618.5500057935701</v>
      </c>
      <c r="DP109" s="170">
        <f t="shared" si="410"/>
        <v>1971.9176483839792</v>
      </c>
      <c r="DQ109" s="256">
        <f t="shared" si="307"/>
        <v>784.78841976579372</v>
      </c>
      <c r="DR109" s="256">
        <v>0</v>
      </c>
      <c r="DS109" s="427">
        <f t="shared" si="308"/>
        <v>442783.58600490261</v>
      </c>
      <c r="DT109" s="176">
        <f t="shared" si="309"/>
        <v>6.7459579701418333</v>
      </c>
      <c r="DU109" s="256">
        <f t="shared" si="310"/>
        <v>1.7966783332924752</v>
      </c>
      <c r="DV109" s="256">
        <f t="shared" si="311"/>
        <v>12.120316522255518</v>
      </c>
      <c r="DW109" s="120">
        <f t="shared" si="312"/>
        <v>2401.8841240870565</v>
      </c>
      <c r="DX109" s="120">
        <f t="shared" si="313"/>
        <v>182.86308727172218</v>
      </c>
      <c r="DY109" s="256">
        <f t="shared" si="314"/>
        <v>1978.8326244066288</v>
      </c>
      <c r="DZ109" s="256">
        <f t="shared" si="411"/>
        <v>1236</v>
      </c>
      <c r="EA109" s="256">
        <f t="shared" si="412"/>
        <v>1765</v>
      </c>
      <c r="EB109" s="170">
        <f t="shared" si="413"/>
        <v>2410.8584605343922</v>
      </c>
      <c r="EC109" s="256">
        <f t="shared" si="315"/>
        <v>383.15495335118942</v>
      </c>
      <c r="ED109" s="256">
        <v>0</v>
      </c>
      <c r="EE109" s="427">
        <f t="shared" si="420"/>
        <v>1157515.7860053238</v>
      </c>
      <c r="EF109" s="275">
        <f t="shared" si="316"/>
        <v>1.2843558771751198</v>
      </c>
      <c r="EG109" s="256">
        <f t="shared" si="317"/>
        <v>3.9871388842031981</v>
      </c>
      <c r="EH109" s="256">
        <f t="shared" si="318"/>
        <v>5.1209052590398265</v>
      </c>
      <c r="EI109" s="473">
        <f t="shared" si="319"/>
        <v>600.47103102176413</v>
      </c>
      <c r="EJ109" s="473">
        <f t="shared" si="320"/>
        <v>205.2</v>
      </c>
      <c r="EK109" s="473">
        <f t="shared" si="321"/>
        <v>820.8</v>
      </c>
      <c r="EL109" s="473">
        <f t="shared" si="322"/>
        <v>43.309305381227148</v>
      </c>
      <c r="EM109" s="473">
        <f t="shared" si="323"/>
        <v>211.07212017934842</v>
      </c>
      <c r="EN109" s="473">
        <f t="shared" si="324"/>
        <v>1801.4130930652923</v>
      </c>
      <c r="EO109" s="427">
        <f t="shared" si="325"/>
        <v>112951.48886099635</v>
      </c>
      <c r="EP109" s="261">
        <f t="shared" si="326"/>
        <v>1.2843558771751198</v>
      </c>
      <c r="EQ109" s="256">
        <f t="shared" si="327"/>
        <v>1.5170765396903649</v>
      </c>
      <c r="ER109" s="256">
        <f t="shared" si="328"/>
        <v>1.9484661698758141</v>
      </c>
      <c r="ES109" s="473">
        <f t="shared" si="329"/>
        <v>2401.8841240870565</v>
      </c>
      <c r="ET109" s="473">
        <f t="shared" si="330"/>
        <v>205.2</v>
      </c>
      <c r="EU109" s="473">
        <f t="shared" si="331"/>
        <v>820.8</v>
      </c>
      <c r="EV109" s="473">
        <f t="shared" si="332"/>
        <v>43.309305381227148</v>
      </c>
      <c r="EW109" s="473">
        <f t="shared" si="333"/>
        <v>211.07212017934842</v>
      </c>
      <c r="EX109" s="473">
        <f t="shared" si="334"/>
        <v>1801.4130930652923</v>
      </c>
      <c r="EY109" s="572">
        <f t="shared" si="414"/>
        <v>296856</v>
      </c>
      <c r="EZ109" s="589"/>
      <c r="FA109" s="589"/>
      <c r="FB109" s="589"/>
      <c r="FC109" s="589"/>
      <c r="FD109" s="589"/>
      <c r="FE109" s="589"/>
      <c r="FF109" s="589"/>
      <c r="FG109" s="589"/>
      <c r="FH109" s="589"/>
      <c r="FI109" s="577"/>
      <c r="FJ109" s="276">
        <f t="shared" si="335"/>
        <v>1.0653139203339199</v>
      </c>
      <c r="FK109" s="256">
        <f t="shared" si="336"/>
        <v>0.23086159754152019</v>
      </c>
      <c r="FL109" s="256">
        <f t="shared" si="337"/>
        <v>0.24594007353150851</v>
      </c>
      <c r="FM109" s="483">
        <f t="shared" si="338"/>
        <v>37.229203923349374</v>
      </c>
      <c r="FN109" s="483">
        <f t="shared" si="339"/>
        <v>55</v>
      </c>
      <c r="FO109" s="483">
        <f t="shared" si="340"/>
        <v>820.8</v>
      </c>
      <c r="FP109" s="483">
        <f t="shared" si="341"/>
        <v>248.50930538122714</v>
      </c>
      <c r="FQ109" s="483">
        <f t="shared" si="415"/>
        <v>7900</v>
      </c>
      <c r="FR109" s="483">
        <f t="shared" si="342"/>
        <v>61.698946502374376</v>
      </c>
      <c r="FS109" s="483">
        <f t="shared" si="343"/>
        <v>2364.5785685315009</v>
      </c>
      <c r="FT109" s="484">
        <f t="shared" si="344"/>
        <v>79</v>
      </c>
      <c r="FU109" s="427">
        <f t="shared" si="345"/>
        <v>158367.48886099632</v>
      </c>
      <c r="FV109" s="276">
        <f t="shared" si="346"/>
        <v>1.6715969104587278</v>
      </c>
      <c r="FW109" s="256">
        <f t="shared" si="347"/>
        <v>1.7640569206216932</v>
      </c>
      <c r="FX109" s="256">
        <f t="shared" si="348"/>
        <v>2.9487920983845597</v>
      </c>
      <c r="FY109" s="483">
        <f t="shared" si="349"/>
        <v>979.36825159649732</v>
      </c>
      <c r="FZ109" s="483">
        <f t="shared" si="350"/>
        <v>522</v>
      </c>
      <c r="GA109" s="483">
        <f t="shared" si="351"/>
        <v>820.8</v>
      </c>
      <c r="GB109" s="483">
        <f t="shared" si="352"/>
        <v>248.50930538122714</v>
      </c>
      <c r="GC109" s="483">
        <f t="shared" si="353"/>
        <v>3900</v>
      </c>
      <c r="GD109" s="483">
        <f t="shared" si="354"/>
        <v>123.75834899592348</v>
      </c>
      <c r="GE109" s="483">
        <f t="shared" si="355"/>
        <v>1422.5158724905591</v>
      </c>
      <c r="GF109" s="484">
        <f t="shared" si="356"/>
        <v>706</v>
      </c>
      <c r="GG109" s="493">
        <f t="shared" si="357"/>
        <v>39</v>
      </c>
      <c r="GH109" s="493">
        <f t="shared" si="358"/>
        <v>745</v>
      </c>
      <c r="GI109" s="427">
        <f t="shared" si="359"/>
        <v>519577.48886099632</v>
      </c>
      <c r="GJ109" s="185">
        <f t="shared" si="360"/>
        <v>1.0494992771614999</v>
      </c>
      <c r="GK109" s="256">
        <f t="shared" si="416"/>
        <v>3.7995106485832766</v>
      </c>
      <c r="GL109" s="256">
        <f t="shared" si="361"/>
        <v>3.9875836792555708</v>
      </c>
      <c r="GM109" s="256">
        <f t="shared" si="362"/>
        <v>2401.8841240870565</v>
      </c>
      <c r="GN109" s="256">
        <f t="shared" si="363"/>
        <v>820.8</v>
      </c>
      <c r="GO109" s="256">
        <f t="shared" si="364"/>
        <v>248.50930538122714</v>
      </c>
      <c r="GP109" s="256">
        <f t="shared" si="365"/>
        <v>2401.8841240870565</v>
      </c>
      <c r="GQ109" s="256">
        <f t="shared" si="366"/>
        <v>60.954362423907391</v>
      </c>
      <c r="GR109" s="427">
        <f t="shared" si="367"/>
        <v>616113.48886099632</v>
      </c>
      <c r="GS109" s="185">
        <f t="shared" si="368"/>
        <v>1.0494992771614999</v>
      </c>
      <c r="GT109" s="256">
        <f t="shared" si="417"/>
        <v>6.8331418121636531</v>
      </c>
      <c r="GU109" s="256">
        <f t="shared" si="369"/>
        <v>7.1713773926077753</v>
      </c>
      <c r="GV109" s="256">
        <f t="shared" si="370"/>
        <v>2401.8841240870565</v>
      </c>
      <c r="GW109" s="256">
        <f t="shared" si="371"/>
        <v>820.8</v>
      </c>
      <c r="GX109" s="256">
        <f t="shared" si="372"/>
        <v>248.50930538122714</v>
      </c>
      <c r="GY109" s="256">
        <f t="shared" si="373"/>
        <v>2401.8841240870565</v>
      </c>
      <c r="GZ109" s="256">
        <f t="shared" si="374"/>
        <v>60.954362423907391</v>
      </c>
      <c r="HA109" s="427">
        <f t="shared" si="375"/>
        <v>342584.68886099628</v>
      </c>
      <c r="HB109" s="185">
        <f t="shared" si="376"/>
        <v>1.0494992771614999</v>
      </c>
      <c r="HC109" s="256">
        <f t="shared" si="418"/>
        <v>0.8200910463380372</v>
      </c>
      <c r="HD109" s="256">
        <f t="shared" si="377"/>
        <v>0.86068496033838815</v>
      </c>
      <c r="HE109" s="256">
        <f t="shared" si="378"/>
        <v>2401.8841240870565</v>
      </c>
      <c r="HF109" s="256">
        <f t="shared" si="379"/>
        <v>820.8</v>
      </c>
      <c r="HG109" s="256">
        <f t="shared" si="380"/>
        <v>248.50930538122714</v>
      </c>
      <c r="HH109" s="256">
        <f t="shared" si="381"/>
        <v>2401.8841240870565</v>
      </c>
      <c r="HI109" s="256">
        <f t="shared" si="249"/>
        <v>60.954362423907391</v>
      </c>
      <c r="HJ109" s="427">
        <f t="shared" si="382"/>
        <v>2854475.4538122714</v>
      </c>
      <c r="HK109" s="185">
        <f t="shared" si="383"/>
        <v>1.0494992771614999</v>
      </c>
      <c r="HL109" s="256">
        <f t="shared" si="419"/>
        <v>3.3078930613598652</v>
      </c>
      <c r="HM109" s="256">
        <f t="shared" si="384"/>
        <v>3.4716313768247198</v>
      </c>
      <c r="HN109" s="256">
        <f t="shared" si="385"/>
        <v>2401.8841240870565</v>
      </c>
      <c r="HO109" s="256">
        <f t="shared" si="386"/>
        <v>820.8</v>
      </c>
      <c r="HP109" s="256">
        <f t="shared" si="387"/>
        <v>248.50930538122714</v>
      </c>
      <c r="HQ109" s="256">
        <f t="shared" si="388"/>
        <v>2401.8841240870565</v>
      </c>
      <c r="HR109" s="256">
        <f t="shared" si="250"/>
        <v>60.954362423907391</v>
      </c>
      <c r="HS109" s="466">
        <f t="shared" si="389"/>
        <v>707680</v>
      </c>
    </row>
    <row r="110" spans="1:227" s="109" customFormat="1" collapsed="1" x14ac:dyDescent="0.3">
      <c r="A110" s="109" t="s">
        <v>368</v>
      </c>
      <c r="B110" s="105" t="s">
        <v>126</v>
      </c>
      <c r="C110" s="105" t="s">
        <v>297</v>
      </c>
      <c r="D110" s="127">
        <v>5922</v>
      </c>
      <c r="E110" s="129">
        <v>36.5</v>
      </c>
      <c r="F110" s="127">
        <f t="shared" si="251"/>
        <v>1900.3451250000001</v>
      </c>
      <c r="G110" s="127">
        <f t="shared" si="252"/>
        <v>16.117315199999997</v>
      </c>
      <c r="H110" s="169">
        <f t="shared" ref="H110:H111" si="438">I110</f>
        <v>746.17200000000003</v>
      </c>
      <c r="I110" s="130">
        <f t="shared" si="433"/>
        <v>746.17200000000003</v>
      </c>
      <c r="J110" s="375">
        <f t="shared" si="390"/>
        <v>204.43068493150685</v>
      </c>
      <c r="K110" s="131">
        <v>1.55E-2</v>
      </c>
      <c r="L110" s="169">
        <f t="shared" si="391"/>
        <v>2546.7923280423279</v>
      </c>
      <c r="M110" s="375">
        <f t="shared" si="392"/>
        <v>78.839999999999989</v>
      </c>
      <c r="N110" s="375">
        <f t="shared" si="393"/>
        <v>39.475281084656082</v>
      </c>
      <c r="O110" s="130">
        <v>50.4</v>
      </c>
      <c r="P110" s="165">
        <v>1.7999999999999999E-2</v>
      </c>
      <c r="Q110" s="397">
        <f t="shared" si="253"/>
        <v>0.99151874310199317</v>
      </c>
      <c r="S110" s="285">
        <f t="shared" si="254"/>
        <v>1.0056382315020647</v>
      </c>
      <c r="T110" s="383">
        <f t="shared" si="255"/>
        <v>5.3724383999999992</v>
      </c>
      <c r="U110" s="384">
        <f t="shared" si="256"/>
        <v>1900.3451250000001</v>
      </c>
      <c r="V110" s="436">
        <f t="shared" si="394"/>
        <v>82517.509589041088</v>
      </c>
      <c r="W110" s="192"/>
      <c r="X110" s="286"/>
      <c r="Y110" s="286"/>
      <c r="Z110" s="286"/>
      <c r="AA110" s="69"/>
      <c r="AB110" s="69"/>
      <c r="AC110" s="69"/>
      <c r="AD110" s="69"/>
      <c r="AE110" s="69"/>
      <c r="AF110" s="69"/>
      <c r="AG110" s="69"/>
      <c r="AH110" s="462"/>
      <c r="AI110" s="294">
        <f t="shared" si="257"/>
        <v>1.2124952468160468</v>
      </c>
      <c r="AJ110" s="287">
        <f t="shared" si="395"/>
        <v>1.2394705613396186</v>
      </c>
      <c r="AK110" s="287">
        <f t="shared" si="258"/>
        <v>1.5028521641927051</v>
      </c>
      <c r="AL110" s="173">
        <f t="shared" si="259"/>
        <v>475.22702770886161</v>
      </c>
      <c r="AM110" s="173">
        <f t="shared" si="260"/>
        <v>16.117315199999997</v>
      </c>
      <c r="AN110" s="173">
        <f t="shared" si="261"/>
        <v>340.30295558164619</v>
      </c>
      <c r="AO110" s="173">
        <f t="shared" si="396"/>
        <v>175</v>
      </c>
      <c r="AP110" s="173">
        <f t="shared" si="397"/>
        <v>250</v>
      </c>
      <c r="AQ110" s="173">
        <f t="shared" si="262"/>
        <v>0</v>
      </c>
      <c r="AR110" s="287">
        <f t="shared" ref="AR110:AR141" si="439">(+AL110/$AI$8+AL110/$AI$10+ABS(AN110)/$AI$9+AM110/$AI$10+($G110-AM110)/COP_KM)*Ek</f>
        <v>155.47567842265218</v>
      </c>
      <c r="AS110" s="287">
        <f t="shared" si="263"/>
        <v>1425.1180972911384</v>
      </c>
      <c r="AT110" s="430">
        <f t="shared" si="264"/>
        <v>262308.59999999998</v>
      </c>
      <c r="AU110" s="113"/>
      <c r="AV110" s="287"/>
      <c r="AW110" s="287"/>
      <c r="AX110" s="172"/>
      <c r="AY110" s="172"/>
      <c r="AZ110" s="172"/>
      <c r="BA110" s="172"/>
      <c r="BB110" s="287"/>
      <c r="BC110" s="287"/>
      <c r="BD110" s="287"/>
      <c r="BE110" s="288"/>
      <c r="BF110" s="148">
        <f t="shared" si="265"/>
        <v>1.0190558134168559</v>
      </c>
      <c r="BG110" s="287">
        <f t="shared" si="266"/>
        <v>0.41919352513352226</v>
      </c>
      <c r="BH110" s="287">
        <f t="shared" si="267"/>
        <v>0.42718159873402078</v>
      </c>
      <c r="BI110" s="172">
        <f t="shared" si="268"/>
        <v>26.795036519999996</v>
      </c>
      <c r="BJ110" s="172">
        <f t="shared" si="269"/>
        <v>16.117315199999997</v>
      </c>
      <c r="BK110" s="287">
        <v>0</v>
      </c>
      <c r="BL110" s="173">
        <f t="shared" si="270"/>
        <v>10.521092051740569</v>
      </c>
      <c r="BM110" s="173">
        <f t="shared" si="398"/>
        <v>735.65090794825949</v>
      </c>
      <c r="BN110" s="173">
        <f t="shared" si="271"/>
        <v>0</v>
      </c>
      <c r="BO110" s="173">
        <f t="shared" ref="BO110:BO141" si="440">(+BI110/$BF$8+BI110/$BF$10+BJ110/$BF$10+($G110-BJ110)/COP_KM)*Ek</f>
        <v>7.0755013727999989</v>
      </c>
      <c r="BP110" s="173">
        <f t="shared" si="272"/>
        <v>1873.5500884800001</v>
      </c>
      <c r="BQ110" s="392">
        <f t="shared" si="273"/>
        <v>15523.573327163798</v>
      </c>
      <c r="BR110" s="430">
        <f t="shared" si="399"/>
        <v>59857.731674666189</v>
      </c>
      <c r="BS110" s="150">
        <f t="shared" si="274"/>
        <v>3.6028100731280572</v>
      </c>
      <c r="BT110" s="287">
        <f t="shared" si="275"/>
        <v>3.0923049074348072</v>
      </c>
      <c r="BU110" s="287">
        <f t="shared" si="276"/>
        <v>11.140987269689449</v>
      </c>
      <c r="BV110" s="173">
        <f t="shared" si="277"/>
        <v>1900.3451250000001</v>
      </c>
      <c r="BW110" s="173">
        <f t="shared" si="278"/>
        <v>16.117315199999997</v>
      </c>
      <c r="BX110" s="173">
        <f t="shared" si="279"/>
        <v>1504.1587848000001</v>
      </c>
      <c r="BY110" s="173">
        <f t="shared" si="400"/>
        <v>2015.8338624338628</v>
      </c>
      <c r="BZ110" s="287">
        <f t="shared" si="280"/>
        <v>531.93546184800005</v>
      </c>
      <c r="CA110" s="287">
        <v>0</v>
      </c>
      <c r="CB110" s="468">
        <f t="shared" si="281"/>
        <v>444258.29362719867</v>
      </c>
      <c r="CC110" s="148">
        <f t="shared" si="282"/>
        <v>1.0190170963708418</v>
      </c>
      <c r="CD110" s="287">
        <f t="shared" si="283"/>
        <v>0.49715232662483294</v>
      </c>
      <c r="CE110" s="287">
        <f t="shared" si="401"/>
        <v>0.50660672033124565</v>
      </c>
      <c r="CF110" s="172">
        <f t="shared" si="284"/>
        <v>28.581372287999997</v>
      </c>
      <c r="CG110" s="172">
        <f t="shared" si="285"/>
        <v>16.117315199999997</v>
      </c>
      <c r="CH110" s="287">
        <v>0</v>
      </c>
      <c r="CI110" s="173">
        <f t="shared" si="402"/>
        <v>11.222498188523275</v>
      </c>
      <c r="CJ110" s="173">
        <f t="shared" si="403"/>
        <v>734.94950181147669</v>
      </c>
      <c r="CK110" s="173">
        <f t="shared" si="286"/>
        <v>0</v>
      </c>
      <c r="CL110" s="287">
        <f t="shared" ref="CL110:CL141" si="441">(+CF110/$CC$8+CF110/$CC$10+CG110/$CC$10+($G110-CG110)/COP_KM)*Ek</f>
        <v>8.9332905715199988</v>
      </c>
      <c r="CM110" s="287">
        <f t="shared" si="248"/>
        <v>1871.763752712</v>
      </c>
      <c r="CN110" s="392">
        <f t="shared" si="404"/>
        <v>5891.8115489747197</v>
      </c>
      <c r="CO110" s="430">
        <f t="shared" si="405"/>
        <v>50327.673786310595</v>
      </c>
      <c r="CP110" s="150">
        <f t="shared" si="287"/>
        <v>3.0801297423335754</v>
      </c>
      <c r="CQ110" s="287">
        <f t="shared" si="288"/>
        <v>3.0613961074215323</v>
      </c>
      <c r="CR110" s="287">
        <f t="shared" si="289"/>
        <v>9.4294972035332947</v>
      </c>
      <c r="CS110" s="172">
        <f t="shared" si="290"/>
        <v>1900.3451250000001</v>
      </c>
      <c r="CT110" s="172">
        <f t="shared" si="291"/>
        <v>16.117315199999997</v>
      </c>
      <c r="CU110" s="287">
        <f t="shared" si="292"/>
        <v>1409.1415285500002</v>
      </c>
      <c r="CV110" s="173">
        <f t="shared" si="406"/>
        <v>1888.4942460317461</v>
      </c>
      <c r="CW110" s="287">
        <f t="shared" si="293"/>
        <v>622.20185528550007</v>
      </c>
      <c r="CX110" s="287">
        <v>0</v>
      </c>
      <c r="CY110" s="468">
        <f t="shared" si="294"/>
        <v>419258.29362719867</v>
      </c>
      <c r="CZ110" s="150">
        <f t="shared" si="295"/>
        <v>3.6028100731280572</v>
      </c>
      <c r="DA110" s="287">
        <f t="shared" si="296"/>
        <v>3.2228865035374445</v>
      </c>
      <c r="DB110" s="287">
        <f t="shared" si="297"/>
        <v>11.611447959493169</v>
      </c>
      <c r="DC110" s="172">
        <f t="shared" si="298"/>
        <v>1900.3451250000001</v>
      </c>
      <c r="DD110" s="172">
        <f t="shared" si="299"/>
        <v>16.117315199999997</v>
      </c>
      <c r="DE110" s="287">
        <f t="shared" si="300"/>
        <v>1504.1587848000001</v>
      </c>
      <c r="DF110" s="173">
        <f t="shared" si="407"/>
        <v>2015.8338624338628</v>
      </c>
      <c r="DG110" s="287">
        <f t="shared" si="301"/>
        <v>531.93546184800005</v>
      </c>
      <c r="DH110" s="287">
        <v>0</v>
      </c>
      <c r="DI110" s="468">
        <f t="shared" si="408"/>
        <v>426258.29362719867</v>
      </c>
      <c r="DJ110" s="150">
        <f t="shared" si="302"/>
        <v>3.0801297423335754</v>
      </c>
      <c r="DK110" s="287">
        <f t="shared" si="409"/>
        <v>3.0983464371375207</v>
      </c>
      <c r="DL110" s="287">
        <f t="shared" si="303"/>
        <v>9.5433090130805436</v>
      </c>
      <c r="DM110" s="172">
        <f t="shared" si="304"/>
        <v>1900.3451250000001</v>
      </c>
      <c r="DN110" s="172">
        <f t="shared" si="305"/>
        <v>16.117315199999997</v>
      </c>
      <c r="DO110" s="287">
        <f t="shared" si="306"/>
        <v>1409.1415285500002</v>
      </c>
      <c r="DP110" s="173">
        <f t="shared" si="410"/>
        <v>1888.4942460317461</v>
      </c>
      <c r="DQ110" s="287">
        <f t="shared" si="307"/>
        <v>622.20185528550007</v>
      </c>
      <c r="DR110" s="287">
        <v>0</v>
      </c>
      <c r="DS110" s="436">
        <f t="shared" si="308"/>
        <v>414258.29362719867</v>
      </c>
      <c r="DT110" s="289">
        <f t="shared" si="309"/>
        <v>6.3759476955096792</v>
      </c>
      <c r="DU110" s="287">
        <f t="shared" si="310"/>
        <v>1.6373438055064624</v>
      </c>
      <c r="DV110" s="287">
        <f t="shared" si="311"/>
        <v>10.439618463475977</v>
      </c>
      <c r="DW110" s="172">
        <f t="shared" si="312"/>
        <v>1900.3451250000001</v>
      </c>
      <c r="DX110" s="172">
        <f t="shared" si="313"/>
        <v>16.117315199999997</v>
      </c>
      <c r="DY110" s="287">
        <f t="shared" si="314"/>
        <v>1694.1932973000003</v>
      </c>
      <c r="DZ110" s="287">
        <f t="shared" si="411"/>
        <v>977</v>
      </c>
      <c r="EA110" s="287">
        <f t="shared" si="412"/>
        <v>1396</v>
      </c>
      <c r="EB110" s="173">
        <f t="shared" si="413"/>
        <v>2270.5130952380955</v>
      </c>
      <c r="EC110" s="287">
        <f t="shared" si="315"/>
        <v>300.57687605400002</v>
      </c>
      <c r="ED110" s="287">
        <v>0</v>
      </c>
      <c r="EE110" s="436">
        <f t="shared" si="420"/>
        <v>980332.09760090592</v>
      </c>
      <c r="EF110" s="290">
        <f t="shared" si="316"/>
        <v>1.2369039060139357</v>
      </c>
      <c r="EG110" s="287">
        <f t="shared" si="317"/>
        <v>3.535982468985821</v>
      </c>
      <c r="EH110" s="287">
        <f t="shared" si="318"/>
        <v>4.3736705274853627</v>
      </c>
      <c r="EI110" s="475">
        <f t="shared" si="319"/>
        <v>475.08628125000001</v>
      </c>
      <c r="EJ110" s="475">
        <f t="shared" si="320"/>
        <v>186.54300000000001</v>
      </c>
      <c r="EK110" s="475">
        <f t="shared" si="321"/>
        <v>746.17200000000003</v>
      </c>
      <c r="EL110" s="475">
        <f t="shared" si="322"/>
        <v>17.88768493150684</v>
      </c>
      <c r="EM110" s="475">
        <f t="shared" si="323"/>
        <v>124.1440087125</v>
      </c>
      <c r="EN110" s="475">
        <f t="shared" si="324"/>
        <v>1425.2588437500001</v>
      </c>
      <c r="EO110" s="436">
        <f t="shared" si="325"/>
        <v>100768.23458904109</v>
      </c>
      <c r="EP110" s="291">
        <f t="shared" si="326"/>
        <v>1.2369039060139357</v>
      </c>
      <c r="EQ110" s="287">
        <f t="shared" si="327"/>
        <v>1.320341644722405</v>
      </c>
      <c r="ER110" s="287">
        <f t="shared" si="328"/>
        <v>1.6331357376300071</v>
      </c>
      <c r="ES110" s="475">
        <f t="shared" si="329"/>
        <v>1900.3451250000001</v>
      </c>
      <c r="ET110" s="475">
        <f t="shared" si="330"/>
        <v>186.54300000000001</v>
      </c>
      <c r="EU110" s="475">
        <f t="shared" si="331"/>
        <v>746.17200000000003</v>
      </c>
      <c r="EV110" s="475">
        <f t="shared" si="332"/>
        <v>17.88768493150684</v>
      </c>
      <c r="EW110" s="475">
        <f t="shared" si="333"/>
        <v>124.1440087125</v>
      </c>
      <c r="EX110" s="475">
        <f t="shared" si="334"/>
        <v>1425.2588437500001</v>
      </c>
      <c r="EY110" s="574">
        <f t="shared" si="414"/>
        <v>269865.53999999998</v>
      </c>
      <c r="EZ110" s="588"/>
      <c r="FA110" s="588"/>
      <c r="FB110" s="588"/>
      <c r="FC110" s="588"/>
      <c r="FD110" s="588"/>
      <c r="FE110" s="588"/>
      <c r="FF110" s="588"/>
      <c r="FG110" s="588"/>
      <c r="FH110" s="588"/>
      <c r="FI110" s="576"/>
      <c r="FJ110" s="292">
        <f t="shared" si="335"/>
        <v>1.0210084925939393</v>
      </c>
      <c r="FK110" s="287">
        <f t="shared" si="336"/>
        <v>0.21446184870763232</v>
      </c>
      <c r="FL110" s="287">
        <f t="shared" si="337"/>
        <v>0.21896736886788915</v>
      </c>
      <c r="FM110" s="487">
        <f t="shared" si="338"/>
        <v>29.455349437500001</v>
      </c>
      <c r="FN110" s="487">
        <f t="shared" si="339"/>
        <v>43</v>
      </c>
      <c r="FO110" s="487">
        <f t="shared" si="340"/>
        <v>746.17200000000003</v>
      </c>
      <c r="FP110" s="487">
        <f t="shared" si="341"/>
        <v>204.43068493150685</v>
      </c>
      <c r="FQ110" s="487">
        <f t="shared" si="415"/>
        <v>6200</v>
      </c>
      <c r="FR110" s="487">
        <f t="shared" si="342"/>
        <v>5.9615453887499994</v>
      </c>
      <c r="FS110" s="487">
        <f t="shared" si="343"/>
        <v>1871.0673472222222</v>
      </c>
      <c r="FT110" s="488">
        <f t="shared" si="344"/>
        <v>62</v>
      </c>
      <c r="FU110" s="436">
        <f t="shared" si="345"/>
        <v>133770.50958904109</v>
      </c>
      <c r="FV110" s="292">
        <f t="shared" si="346"/>
        <v>1.623194066552792</v>
      </c>
      <c r="FW110" s="287">
        <f t="shared" si="347"/>
        <v>1.7290470928109891</v>
      </c>
      <c r="FX110" s="287">
        <f t="shared" si="348"/>
        <v>2.806578981841152</v>
      </c>
      <c r="FY110" s="487">
        <f t="shared" si="349"/>
        <v>774.86572471875002</v>
      </c>
      <c r="FZ110" s="487">
        <f t="shared" si="350"/>
        <v>412</v>
      </c>
      <c r="GA110" s="487">
        <f t="shared" si="351"/>
        <v>746.17200000000003</v>
      </c>
      <c r="GB110" s="487">
        <f t="shared" si="352"/>
        <v>204.43068493150685</v>
      </c>
      <c r="GC110" s="487">
        <f t="shared" si="353"/>
        <v>3100</v>
      </c>
      <c r="GD110" s="487">
        <f t="shared" si="354"/>
        <v>55.194235539774979</v>
      </c>
      <c r="GE110" s="487">
        <f t="shared" si="355"/>
        <v>1125.47940028125</v>
      </c>
      <c r="GF110" s="488">
        <f t="shared" si="356"/>
        <v>558</v>
      </c>
      <c r="GG110" s="495">
        <f t="shared" si="357"/>
        <v>31</v>
      </c>
      <c r="GH110" s="495">
        <f t="shared" si="358"/>
        <v>589</v>
      </c>
      <c r="GI110" s="436">
        <f t="shared" si="359"/>
        <v>419331.50958904112</v>
      </c>
      <c r="GJ110" s="186">
        <f t="shared" si="360"/>
        <v>1.0056382315020647</v>
      </c>
      <c r="GK110" s="287">
        <f t="shared" si="416"/>
        <v>3.3986421054292313</v>
      </c>
      <c r="GL110" s="287">
        <f t="shared" si="361"/>
        <v>3.4178044364123057</v>
      </c>
      <c r="GM110" s="287">
        <f t="shared" si="362"/>
        <v>1900.3451250000001</v>
      </c>
      <c r="GN110" s="287">
        <f t="shared" si="363"/>
        <v>746.17200000000003</v>
      </c>
      <c r="GO110" s="287">
        <f t="shared" si="364"/>
        <v>204.43068493150685</v>
      </c>
      <c r="GP110" s="287">
        <f t="shared" si="365"/>
        <v>1900.3451250000001</v>
      </c>
      <c r="GQ110" s="287">
        <f t="shared" si="366"/>
        <v>5.3724383999999992</v>
      </c>
      <c r="GR110" s="436">
        <f t="shared" si="367"/>
        <v>557567.58958904108</v>
      </c>
      <c r="GS110" s="186">
        <f t="shared" si="368"/>
        <v>1.0056382315020647</v>
      </c>
      <c r="GT110" s="287">
        <f t="shared" si="417"/>
        <v>6.0572215945896328</v>
      </c>
      <c r="GU110" s="287">
        <f t="shared" si="369"/>
        <v>6.0913736121992343</v>
      </c>
      <c r="GV110" s="287">
        <f t="shared" si="370"/>
        <v>1900.3451250000001</v>
      </c>
      <c r="GW110" s="287">
        <f t="shared" si="371"/>
        <v>746.17200000000003</v>
      </c>
      <c r="GX110" s="287">
        <f t="shared" si="372"/>
        <v>204.43068493150685</v>
      </c>
      <c r="GY110" s="287">
        <f t="shared" si="373"/>
        <v>1900.3451250000001</v>
      </c>
      <c r="GZ110" s="287">
        <f t="shared" si="374"/>
        <v>5.3724383999999992</v>
      </c>
      <c r="HA110" s="436">
        <f t="shared" si="375"/>
        <v>312845.19758904108</v>
      </c>
      <c r="HB110" s="186">
        <f t="shared" si="376"/>
        <v>1.0056382315020647</v>
      </c>
      <c r="HC110" s="287">
        <f t="shared" si="418"/>
        <v>0.79313734792310531</v>
      </c>
      <c r="HD110" s="287">
        <f t="shared" si="377"/>
        <v>0.79760923990362942</v>
      </c>
      <c r="HE110" s="287">
        <f t="shared" si="378"/>
        <v>1900.3451250000001</v>
      </c>
      <c r="HF110" s="287">
        <f t="shared" si="379"/>
        <v>746.17200000000003</v>
      </c>
      <c r="HG110" s="287">
        <f t="shared" si="380"/>
        <v>204.43068493150685</v>
      </c>
      <c r="HH110" s="287">
        <f t="shared" si="381"/>
        <v>1900.3451250000001</v>
      </c>
      <c r="HI110" s="287">
        <f t="shared" ref="HI110:HI141" si="442">($G110/COP_KM)*Ek</f>
        <v>5.3724383999999992</v>
      </c>
      <c r="HJ110" s="436">
        <f t="shared" si="382"/>
        <v>2389211.2653150684</v>
      </c>
      <c r="HK110" s="186">
        <f t="shared" si="383"/>
        <v>1.0056382315020647</v>
      </c>
      <c r="HL110" s="287">
        <f t="shared" si="419"/>
        <v>2.94137968776533</v>
      </c>
      <c r="HM110" s="287">
        <f t="shared" si="384"/>
        <v>2.9579638673804216</v>
      </c>
      <c r="HN110" s="287">
        <f t="shared" si="385"/>
        <v>1900.3451250000001</v>
      </c>
      <c r="HO110" s="287">
        <f t="shared" si="386"/>
        <v>746.17200000000003</v>
      </c>
      <c r="HP110" s="287">
        <f t="shared" si="387"/>
        <v>204.43068493150685</v>
      </c>
      <c r="HQ110" s="287">
        <f t="shared" si="388"/>
        <v>1900.3451250000001</v>
      </c>
      <c r="HR110" s="287">
        <f t="shared" ref="HR110:HR141" si="443">($G110/COP_KM)*Ek</f>
        <v>5.3724383999999992</v>
      </c>
      <c r="HS110" s="468">
        <f t="shared" si="389"/>
        <v>644246.19999999995</v>
      </c>
    </row>
    <row r="111" spans="1:227" s="72" customFormat="1" hidden="1" outlineLevel="1" x14ac:dyDescent="0.3">
      <c r="B111" s="100" t="s">
        <v>237</v>
      </c>
      <c r="C111" s="40" t="s">
        <v>238</v>
      </c>
      <c r="D111" s="117">
        <v>500</v>
      </c>
      <c r="E111" s="132">
        <v>23.389318397463221</v>
      </c>
      <c r="F111" s="125">
        <f t="shared" si="251"/>
        <v>102.81554545551541</v>
      </c>
      <c r="G111" s="125">
        <f t="shared" si="252"/>
        <v>3.4612265031941294</v>
      </c>
      <c r="H111" s="168">
        <f t="shared" si="438"/>
        <v>42</v>
      </c>
      <c r="I111" s="528">
        <f t="shared" ref="I111:I122" si="444">$L$3*$P$10*$D111/1000</f>
        <v>42</v>
      </c>
      <c r="J111" s="373">
        <f t="shared" si="390"/>
        <v>87.803817939982991</v>
      </c>
      <c r="K111" s="114">
        <v>1.2E-2</v>
      </c>
      <c r="L111" s="168">
        <f t="shared" si="391"/>
        <v>2447.9891775122719</v>
      </c>
      <c r="M111" s="373">
        <f t="shared" si="392"/>
        <v>39.419999999999995</v>
      </c>
      <c r="N111" s="373">
        <f t="shared" si="393"/>
        <v>29.375870130147259</v>
      </c>
      <c r="O111" s="121">
        <v>256.38714838475033</v>
      </c>
      <c r="P111" s="116">
        <v>8.9999999999999993E-3</v>
      </c>
      <c r="Q111" s="395">
        <f t="shared" si="253"/>
        <v>0.96633557223414557</v>
      </c>
      <c r="S111" s="189">
        <f t="shared" si="254"/>
        <v>1.0221939034902727</v>
      </c>
      <c r="T111" s="168">
        <f t="shared" si="255"/>
        <v>1.1537421677313764</v>
      </c>
      <c r="U111" s="382">
        <f t="shared" si="256"/>
        <v>102.81554545551541</v>
      </c>
      <c r="V111" s="427">
        <f t="shared" si="394"/>
        <v>28648.610870397279</v>
      </c>
      <c r="W111" s="132"/>
      <c r="X111" s="255"/>
      <c r="Y111" s="255"/>
      <c r="Z111" s="255"/>
      <c r="AA111" s="111"/>
      <c r="AB111" s="111"/>
      <c r="AC111" s="111"/>
      <c r="AD111" s="111"/>
      <c r="AE111" s="111"/>
      <c r="AF111" s="111"/>
      <c r="AG111" s="111"/>
      <c r="AH111" s="460"/>
      <c r="AI111" s="188">
        <f t="shared" si="257"/>
        <v>3.1594749524549743</v>
      </c>
      <c r="AJ111" s="256">
        <f t="shared" si="395"/>
        <v>0.89151741350738278</v>
      </c>
      <c r="AK111" s="256">
        <f t="shared" si="258"/>
        <v>2.8167269376540198</v>
      </c>
      <c r="AL111" s="170">
        <f t="shared" si="259"/>
        <v>102.81554545551541</v>
      </c>
      <c r="AM111" s="170">
        <f t="shared" si="260"/>
        <v>3.4612265031941294</v>
      </c>
      <c r="AN111" s="170">
        <f t="shared" si="261"/>
        <v>73.650432588442428</v>
      </c>
      <c r="AO111" s="170">
        <f t="shared" si="396"/>
        <v>38</v>
      </c>
      <c r="AP111" s="170">
        <f t="shared" si="397"/>
        <v>54</v>
      </c>
      <c r="AQ111" s="170">
        <f t="shared" si="262"/>
        <v>0</v>
      </c>
      <c r="AR111" s="256">
        <f t="shared" si="439"/>
        <v>33.63747887164935</v>
      </c>
      <c r="AS111" s="256">
        <f t="shared" si="263"/>
        <v>0</v>
      </c>
      <c r="AT111" s="428">
        <f t="shared" ref="AT111:AT142" si="445">IF($H111&lt;PMAX_BES_HOR,+$AR$4+$H111*$AS$4+$AR$5+$H111*$AS$5+$AO111*$AS$6,$AR$4+PMAX_BES_HOR*$AS$4+$AR$5+PMAX_BES_HOR*$AS$5+$AO111*$AS$6+$T$4+($H111-PMAX_BES_HOR)*$U$4)+IF(AQ111&gt;0,$T$5+AQ111*$U$5)</f>
        <v>78890</v>
      </c>
      <c r="AU111" s="112"/>
      <c r="AV111" s="256"/>
      <c r="AW111" s="256"/>
      <c r="AX111" s="120"/>
      <c r="AY111" s="120"/>
      <c r="AZ111" s="120"/>
      <c r="BA111" s="120"/>
      <c r="BB111" s="256"/>
      <c r="BC111" s="256"/>
      <c r="BD111" s="256"/>
      <c r="BE111" s="257"/>
      <c r="BF111" s="146">
        <f t="shared" si="265"/>
        <v>1.0780683684617787</v>
      </c>
      <c r="BG111" s="256">
        <f t="shared" si="266"/>
        <v>0.28102095538019312</v>
      </c>
      <c r="BH111" s="256">
        <f t="shared" si="267"/>
        <v>0.30295980287029511</v>
      </c>
      <c r="BI111" s="120">
        <f t="shared" si="268"/>
        <v>5.7542890615602404</v>
      </c>
      <c r="BJ111" s="120">
        <f t="shared" si="269"/>
        <v>3.4612265031941294</v>
      </c>
      <c r="BK111" s="256">
        <v>0</v>
      </c>
      <c r="BL111" s="170">
        <f t="shared" si="270"/>
        <v>2.3506186687507911</v>
      </c>
      <c r="BM111" s="170">
        <f t="shared" si="398"/>
        <v>39.649381331249209</v>
      </c>
      <c r="BN111" s="170">
        <f t="shared" si="271"/>
        <v>0</v>
      </c>
      <c r="BO111" s="170">
        <f t="shared" si="440"/>
        <v>1.519478434902223</v>
      </c>
      <c r="BP111" s="170">
        <f t="shared" ref="BP111:BP142" si="446">($F111-BI111)*Eg</f>
        <v>97.061256393955162</v>
      </c>
      <c r="BQ111" s="390">
        <f t="shared" si="273"/>
        <v>11234.074801094164</v>
      </c>
      <c r="BR111" s="428">
        <f t="shared" si="399"/>
        <v>19174.914508063026</v>
      </c>
      <c r="BS111" s="146">
        <f t="shared" si="274"/>
        <v>3.6961024982912276</v>
      </c>
      <c r="BT111" s="256">
        <f t="shared" si="275"/>
        <v>1.4352468641135447</v>
      </c>
      <c r="BU111" s="256">
        <f t="shared" si="276"/>
        <v>5.304819520114723</v>
      </c>
      <c r="BV111" s="170">
        <f t="shared" si="277"/>
        <v>102.81554545551541</v>
      </c>
      <c r="BW111" s="170">
        <f t="shared" si="278"/>
        <v>3.4612265031941294</v>
      </c>
      <c r="BX111" s="170">
        <f t="shared" si="279"/>
        <v>78.791209861218206</v>
      </c>
      <c r="BY111" s="170">
        <f t="shared" si="400"/>
        <v>1875.9811871718621</v>
      </c>
      <c r="BZ111" s="256">
        <f t="shared" si="280"/>
        <v>28.753740462512372</v>
      </c>
      <c r="CA111" s="256">
        <v>0</v>
      </c>
      <c r="CB111" s="466">
        <f t="shared" si="281"/>
        <v>52406</v>
      </c>
      <c r="CC111" s="146">
        <f t="shared" si="282"/>
        <v>1.0779005858063104</v>
      </c>
      <c r="CD111" s="256">
        <f t="shared" si="283"/>
        <v>0.57901517508218592</v>
      </c>
      <c r="CE111" s="256">
        <f t="shared" si="401"/>
        <v>0.6241207964118316</v>
      </c>
      <c r="CF111" s="120">
        <f t="shared" si="284"/>
        <v>6.1379083323309231</v>
      </c>
      <c r="CG111" s="120">
        <f t="shared" si="285"/>
        <v>3.4612265031941294</v>
      </c>
      <c r="CH111" s="256">
        <v>0</v>
      </c>
      <c r="CI111" s="170">
        <f t="shared" si="402"/>
        <v>2.5073265800008437</v>
      </c>
      <c r="CJ111" s="170">
        <f t="shared" si="403"/>
        <v>39.492673419999157</v>
      </c>
      <c r="CK111" s="170">
        <f t="shared" si="286"/>
        <v>0</v>
      </c>
      <c r="CL111" s="256">
        <f t="shared" si="441"/>
        <v>1.9184424765037329</v>
      </c>
      <c r="CM111" s="256">
        <f t="shared" si="248"/>
        <v>96.677637123184482</v>
      </c>
      <c r="CN111" s="390">
        <f t="shared" si="404"/>
        <v>1316.3464545004429</v>
      </c>
      <c r="CO111" s="428">
        <f t="shared" si="405"/>
        <v>9279.908808600565</v>
      </c>
      <c r="CP111" s="146">
        <f t="shared" si="287"/>
        <v>3.1594749524549743</v>
      </c>
      <c r="CQ111" s="256">
        <f t="shared" si="288"/>
        <v>1.6585343760693638</v>
      </c>
      <c r="CR111" s="256">
        <f t="shared" si="289"/>
        <v>5.240097818976694</v>
      </c>
      <c r="CS111" s="120">
        <f t="shared" si="290"/>
        <v>102.81554545551541</v>
      </c>
      <c r="CT111" s="120">
        <f t="shared" si="291"/>
        <v>3.4612265031941294</v>
      </c>
      <c r="CU111" s="256">
        <f t="shared" si="292"/>
        <v>73.650432588442428</v>
      </c>
      <c r="CV111" s="170">
        <f t="shared" si="406"/>
        <v>1753.5817282962482</v>
      </c>
      <c r="CW111" s="256">
        <f t="shared" si="293"/>
        <v>33.63747887164935</v>
      </c>
      <c r="CX111" s="256">
        <v>0</v>
      </c>
      <c r="CY111" s="466">
        <f t="shared" si="294"/>
        <v>42406</v>
      </c>
      <c r="CZ111" s="146">
        <f t="shared" si="295"/>
        <v>3.6961024982912276</v>
      </c>
      <c r="DA111" s="256">
        <f t="shared" si="296"/>
        <v>1.5071443746390096</v>
      </c>
      <c r="DB111" s="256">
        <f t="shared" si="297"/>
        <v>5.5705600883888131</v>
      </c>
      <c r="DC111" s="120">
        <f t="shared" si="298"/>
        <v>102.81554545551541</v>
      </c>
      <c r="DD111" s="120">
        <f t="shared" si="299"/>
        <v>3.4612265031941294</v>
      </c>
      <c r="DE111" s="256">
        <f t="shared" si="300"/>
        <v>78.791209861218206</v>
      </c>
      <c r="DF111" s="170">
        <f t="shared" si="407"/>
        <v>1875.9811871718621</v>
      </c>
      <c r="DG111" s="256">
        <f t="shared" si="301"/>
        <v>28.753740462512372</v>
      </c>
      <c r="DH111" s="256">
        <v>0</v>
      </c>
      <c r="DI111" s="466">
        <f t="shared" si="408"/>
        <v>49906</v>
      </c>
      <c r="DJ111" s="146">
        <f t="shared" si="302"/>
        <v>3.1594749524549743</v>
      </c>
      <c r="DK111" s="256">
        <f t="shared" si="409"/>
        <v>1.9057012071640773</v>
      </c>
      <c r="DL111" s="256">
        <f t="shared" si="303"/>
        <v>6.0210152308981106</v>
      </c>
      <c r="DM111" s="120">
        <f t="shared" si="304"/>
        <v>102.81554545551541</v>
      </c>
      <c r="DN111" s="120">
        <f t="shared" si="305"/>
        <v>3.4612265031941294</v>
      </c>
      <c r="DO111" s="256">
        <f t="shared" si="306"/>
        <v>73.650432588442428</v>
      </c>
      <c r="DP111" s="170">
        <f t="shared" si="410"/>
        <v>1753.5817282962482</v>
      </c>
      <c r="DQ111" s="256">
        <f t="shared" si="307"/>
        <v>33.63747887164935</v>
      </c>
      <c r="DR111" s="256">
        <v>0</v>
      </c>
      <c r="DS111" s="427">
        <f t="shared" si="308"/>
        <v>36906</v>
      </c>
      <c r="DT111" s="176">
        <f t="shared" si="309"/>
        <v>6.5144198949749237</v>
      </c>
      <c r="DU111" s="256">
        <f t="shared" si="310"/>
        <v>1.1681130984969543</v>
      </c>
      <c r="DV111" s="256">
        <f t="shared" si="311"/>
        <v>7.6095792084293619</v>
      </c>
      <c r="DW111" s="120">
        <f t="shared" si="312"/>
        <v>102.81554545551541</v>
      </c>
      <c r="DX111" s="120">
        <f t="shared" si="313"/>
        <v>3.4612265031941294</v>
      </c>
      <c r="DY111" s="256">
        <f t="shared" si="314"/>
        <v>89.072764406769736</v>
      </c>
      <c r="DZ111" s="256">
        <f t="shared" si="411"/>
        <v>53</v>
      </c>
      <c r="EA111" s="256">
        <f t="shared" si="412"/>
        <v>76</v>
      </c>
      <c r="EB111" s="170">
        <f t="shared" si="413"/>
        <v>2120.7801049230889</v>
      </c>
      <c r="EC111" s="256">
        <f t="shared" si="315"/>
        <v>16.314080712035317</v>
      </c>
      <c r="ED111" s="256">
        <v>0</v>
      </c>
      <c r="EE111" s="427">
        <f t="shared" si="420"/>
        <v>75040</v>
      </c>
      <c r="EF111" s="275">
        <f t="shared" si="316"/>
        <v>1.2548712859634066</v>
      </c>
      <c r="EG111" s="256">
        <f t="shared" si="317"/>
        <v>0.57211097289702906</v>
      </c>
      <c r="EH111" s="256">
        <f t="shared" si="318"/>
        <v>0.71792563227307049</v>
      </c>
      <c r="EI111" s="473">
        <f t="shared" si="319"/>
        <v>25.703886363878851</v>
      </c>
      <c r="EJ111" s="473">
        <f t="shared" si="320"/>
        <v>10.5</v>
      </c>
      <c r="EK111" s="473">
        <f t="shared" si="321"/>
        <v>42</v>
      </c>
      <c r="EL111" s="473">
        <f t="shared" si="322"/>
        <v>77.303817939982991</v>
      </c>
      <c r="EM111" s="473">
        <f t="shared" ref="EM111:EM142" si="447">(($EG$9*F111)/$EF$8+($G111/COP_KM))*Ek</f>
        <v>7.5797137587010894</v>
      </c>
      <c r="EN111" s="473">
        <f t="shared" ref="EN111:EN142" si="448">((1-$EG$9)*$F111)*Eg</f>
        <v>77.111659091636554</v>
      </c>
      <c r="EO111" s="427">
        <f t="shared" si="325"/>
        <v>33696.110870397279</v>
      </c>
      <c r="EP111" s="261">
        <f t="shared" si="326"/>
        <v>1.2548712859634066</v>
      </c>
      <c r="EQ111" s="256">
        <f t="shared" ref="EQ111:EQ142" si="449">+(($T111+$U111)-(EX111+EW111))/EY111*1000</f>
        <v>1.2691188132264084</v>
      </c>
      <c r="ER111" s="256">
        <f t="shared" si="328"/>
        <v>1.5925807571937756</v>
      </c>
      <c r="ES111" s="473">
        <f t="shared" si="329"/>
        <v>102.81554545551541</v>
      </c>
      <c r="ET111" s="473">
        <f t="shared" si="330"/>
        <v>10.5</v>
      </c>
      <c r="EU111" s="473">
        <f t="shared" si="331"/>
        <v>42</v>
      </c>
      <c r="EV111" s="473">
        <f t="shared" si="332"/>
        <v>77.303817939982991</v>
      </c>
      <c r="EW111" s="473">
        <f t="shared" ref="EW111:EW142" si="450">((($EG$9*$F111)/$EP$8)+($G111/COP_KM))*Ek</f>
        <v>7.5797137587010894</v>
      </c>
      <c r="EX111" s="473">
        <f t="shared" ref="EX111:EX142" si="451">((1-$EG$9)*$F111)*Ebiom_p</f>
        <v>77.111659091636554</v>
      </c>
      <c r="EY111" s="572">
        <f t="shared" si="414"/>
        <v>15190</v>
      </c>
      <c r="EZ111" s="276">
        <f t="shared" ref="EZ111:EZ121" si="452">($F111+$G111)/(FG111+FH111)</f>
        <v>1.0394967717634997</v>
      </c>
      <c r="FA111" s="572">
        <f t="shared" ref="FA111:FA121" si="453">+(($T111+$U111)-(FH111+FG111))/FI111*1000</f>
        <v>0.17306132515970629</v>
      </c>
      <c r="FB111" s="256">
        <f t="shared" ref="FB111:FB121" si="454">FA111*EZ111</f>
        <v>0.17989668882062804</v>
      </c>
      <c r="FC111" s="572">
        <f t="shared" ref="FC111:FC121" si="455">$G111*$FD$8</f>
        <v>1.7306132515970647</v>
      </c>
      <c r="FD111" s="572"/>
      <c r="FE111" s="572">
        <f t="shared" ref="FE111:FE121" si="456">$H111</f>
        <v>42</v>
      </c>
      <c r="FF111" s="572">
        <f t="shared" ref="FF111:FF121" si="457">$J111</f>
        <v>87.803817939982991</v>
      </c>
      <c r="FG111" s="572">
        <f t="shared" ref="FG111:FG122" si="458">($G111/COP_KM)*Ek</f>
        <v>1.1537421677313764</v>
      </c>
      <c r="FH111" s="572">
        <f t="shared" ref="FH111:FH122" si="459">($F111-$FC111)*Eg</f>
        <v>101.08493220391834</v>
      </c>
      <c r="FI111" s="566">
        <f t="shared" ref="FI111:FI121" si="460">($FE111*$FG$4+$FH$4)+($FF111*$FG$5+$FH$5)+($FD111*$FG$6+$FH$6)</f>
        <v>10000</v>
      </c>
      <c r="FJ111" s="276">
        <f t="shared" si="335"/>
        <v>1.0360652443638758</v>
      </c>
      <c r="FK111" s="256">
        <f t="shared" ref="FK111:FK142" si="461">+(($T111+$U111)-($FS111+$FR111))/$FU111*1000</f>
        <v>4.3028273603052822E-2</v>
      </c>
      <c r="FL111" s="256">
        <f t="shared" si="337"/>
        <v>4.4580098805102629E-2</v>
      </c>
      <c r="FM111" s="483">
        <f t="shared" ref="FM111:FM142" si="462">($FR$9/100)*$F111*$K111</f>
        <v>1.2337865454661849</v>
      </c>
      <c r="FN111" s="483">
        <f t="shared" si="339"/>
        <v>2</v>
      </c>
      <c r="FO111" s="483">
        <f t="shared" si="340"/>
        <v>42</v>
      </c>
      <c r="FP111" s="483">
        <f t="shared" si="341"/>
        <v>87.803817939982991</v>
      </c>
      <c r="FQ111" s="483">
        <f t="shared" si="415"/>
        <v>300</v>
      </c>
      <c r="FR111" s="483">
        <f t="shared" ref="FR111:FR142" si="463">(($F111*$K111*($FR$9/100)/$FN$10)+($G111/COP_KM))*Ek</f>
        <v>1.1784178986407001</v>
      </c>
      <c r="FS111" s="483">
        <f t="shared" ref="FS111:FS142" si="464">((($K111*$F111)-(($GB$9/3.6)*$FT111))+((1-$K111)*$F111))*Eg</f>
        <v>101.39887878884873</v>
      </c>
      <c r="FT111" s="484">
        <f t="shared" ref="FT111:FT142" si="465">ROUND(($K111*$F111*($FR$9/100)*1000)/($FQ$9*277.77777778),0)</f>
        <v>3</v>
      </c>
      <c r="FU111" s="427">
        <f t="shared" si="345"/>
        <v>32350.610870397279</v>
      </c>
      <c r="FV111" s="276">
        <f t="shared" si="346"/>
        <v>1.6304135633171719</v>
      </c>
      <c r="FW111" s="256">
        <f t="shared" ref="FW111:FW142" si="466">+(($T111+$U111)-($GD111+$GE111))/$GI111*1000</f>
        <v>0.81408956765966189</v>
      </c>
      <c r="FX111" s="256">
        <f t="shared" si="348"/>
        <v>1.3273026728673252</v>
      </c>
      <c r="FY111" s="483">
        <f t="shared" ref="FY111:FY142" si="467">(($GE$9/100)*$F111*$K111)+($FY$8*$F111)</f>
        <v>41.74311145493926</v>
      </c>
      <c r="FZ111" s="483">
        <f t="shared" si="350"/>
        <v>22</v>
      </c>
      <c r="GA111" s="483">
        <f t="shared" si="351"/>
        <v>42</v>
      </c>
      <c r="GB111" s="483">
        <f t="shared" si="352"/>
        <v>87.803817939982991</v>
      </c>
      <c r="GC111" s="483">
        <f t="shared" si="353"/>
        <v>100</v>
      </c>
      <c r="GD111" s="483">
        <f t="shared" ref="GD111:GD142" si="468">((((1-$FY$8)*$F111)/$FV$8)+($G111/COP_KM)+((($K111*$F111)/$GE$9)/$FZ$10))*Ek-($GH111*$FY$9*$FY$10/1000)</f>
        <v>4.1115011370114107</v>
      </c>
      <c r="GE111" s="483">
        <f t="shared" ref="GE111:GE142" si="469">(1-$FY$8)*$F111-(($GE$9/100)*$F111*$K111)</f>
        <v>61.072434000576145</v>
      </c>
      <c r="GF111" s="484">
        <f t="shared" ref="GF111:GF142" si="470">ROUND(($FY$8*$F111*1000)/($GB$8*277.77777778),0)</f>
        <v>30</v>
      </c>
      <c r="GG111" s="493">
        <f t="shared" ref="GG111:GG142" si="471">ROUND((($GE$9/100)*$F111*$K111*1000)/($GB$9*277.77777778),0)</f>
        <v>1</v>
      </c>
      <c r="GH111" s="493">
        <f t="shared" si="358"/>
        <v>31</v>
      </c>
      <c r="GI111" s="427">
        <f t="shared" si="359"/>
        <v>47642.610870397279</v>
      </c>
      <c r="GJ111" s="185">
        <f t="shared" ref="GJ111:GJ142" si="472">($F111+$G111)/($GP111+$GQ111)</f>
        <v>1.0221939034902727</v>
      </c>
      <c r="GK111" s="256">
        <f t="shared" si="416"/>
        <v>1.9171123214267671</v>
      </c>
      <c r="GL111" s="256">
        <f t="shared" si="361"/>
        <v>1.9596605272685255</v>
      </c>
      <c r="GM111" s="256">
        <f t="shared" si="362"/>
        <v>102.81554545551541</v>
      </c>
      <c r="GN111" s="256">
        <f t="shared" si="363"/>
        <v>42</v>
      </c>
      <c r="GO111" s="256">
        <f t="shared" si="364"/>
        <v>87.803817939982991</v>
      </c>
      <c r="GP111" s="256">
        <f t="shared" ref="GP111:GP142" si="473">$F111*Ebiom_pellet</f>
        <v>102.81554545551541</v>
      </c>
      <c r="GQ111" s="256">
        <f t="shared" ref="GQ111:GQ142" si="474">$G111/COP_KM</f>
        <v>1.1537421677313764</v>
      </c>
      <c r="GR111" s="427">
        <f t="shared" si="367"/>
        <v>53028.610870397279</v>
      </c>
      <c r="GS111" s="185">
        <f t="shared" si="368"/>
        <v>1.0221939034902727</v>
      </c>
      <c r="GT111" s="256">
        <f t="shared" si="417"/>
        <v>1.2689229135296287</v>
      </c>
      <c r="GU111" s="256">
        <f t="shared" si="369"/>
        <v>1.297085266209101</v>
      </c>
      <c r="GV111" s="256">
        <f t="shared" si="370"/>
        <v>102.81554545551541</v>
      </c>
      <c r="GW111" s="256">
        <f t="shared" si="371"/>
        <v>42</v>
      </c>
      <c r="GX111" s="256">
        <f t="shared" si="372"/>
        <v>87.803817939982991</v>
      </c>
      <c r="GY111" s="256">
        <f t="shared" ref="GY111:GY142" si="475">$F111*Ebiom_shreds</f>
        <v>102.81554545551541</v>
      </c>
      <c r="GZ111" s="256">
        <f t="shared" ref="GZ111:GZ142" si="476">$G111/COP_KM</f>
        <v>1.1537421677313764</v>
      </c>
      <c r="HA111" s="427">
        <f t="shared" si="375"/>
        <v>80116.610870397271</v>
      </c>
      <c r="HB111" s="185">
        <f t="shared" si="376"/>
        <v>1.0221939034902727</v>
      </c>
      <c r="HC111" s="256">
        <f t="shared" si="418"/>
        <v>0.10248432408723789</v>
      </c>
      <c r="HD111" s="256">
        <f t="shared" si="377"/>
        <v>0.10475885128529587</v>
      </c>
      <c r="HE111" s="256">
        <f t="shared" si="378"/>
        <v>102.81554545551541</v>
      </c>
      <c r="HF111" s="256">
        <f t="shared" si="379"/>
        <v>42</v>
      </c>
      <c r="HG111" s="256">
        <f t="shared" si="380"/>
        <v>87.803817939982991</v>
      </c>
      <c r="HH111" s="256">
        <f t="shared" ref="HH111:HH142" si="477">$F111*Ebiom_snip</f>
        <v>102.81554545551541</v>
      </c>
      <c r="HI111" s="256">
        <f t="shared" si="442"/>
        <v>1.1537421677313764</v>
      </c>
      <c r="HJ111" s="427">
        <f t="shared" si="382"/>
        <v>991974.17939982994</v>
      </c>
      <c r="HK111" s="185">
        <f t="shared" ref="HK111:HK142" si="478">($F111+$G111)/($GP111+$GQ111)</f>
        <v>1.0221939034902727</v>
      </c>
      <c r="HL111" s="256">
        <f t="shared" si="419"/>
        <v>2.2245471178946175</v>
      </c>
      <c r="HM111" s="256">
        <f t="shared" si="384"/>
        <v>2.2739185019387351</v>
      </c>
      <c r="HN111" s="256">
        <f t="shared" si="385"/>
        <v>102.81554545551541</v>
      </c>
      <c r="HO111" s="256">
        <f t="shared" si="386"/>
        <v>42</v>
      </c>
      <c r="HP111" s="256">
        <f t="shared" si="387"/>
        <v>87.803817939982991</v>
      </c>
      <c r="HQ111" s="256">
        <f t="shared" ref="HQ111:HQ142" si="479">$F111*Ebiom_pellet</f>
        <v>102.81554545551541</v>
      </c>
      <c r="HR111" s="256">
        <f t="shared" si="443"/>
        <v>1.1537421677313764</v>
      </c>
      <c r="HS111" s="466">
        <f t="shared" si="389"/>
        <v>45700</v>
      </c>
    </row>
    <row r="112" spans="1:227" s="72" customFormat="1" hidden="1" outlineLevel="1" x14ac:dyDescent="0.3">
      <c r="B112" s="100" t="s">
        <v>237</v>
      </c>
      <c r="C112" s="40" t="s">
        <v>238</v>
      </c>
      <c r="D112" s="117">
        <v>1000</v>
      </c>
      <c r="E112" s="132">
        <v>15.351911821171207</v>
      </c>
      <c r="F112" s="125">
        <f t="shared" si="251"/>
        <v>134.96889142779685</v>
      </c>
      <c r="G112" s="125">
        <f t="shared" si="252"/>
        <v>6.2772577402794543</v>
      </c>
      <c r="H112" s="168">
        <f t="shared" si="427"/>
        <v>84</v>
      </c>
      <c r="I112" s="528">
        <f t="shared" si="444"/>
        <v>84</v>
      </c>
      <c r="J112" s="373">
        <f t="shared" si="390"/>
        <v>159.24042973819013</v>
      </c>
      <c r="K112" s="114">
        <v>1.2E-2</v>
      </c>
      <c r="L112" s="168">
        <f t="shared" si="391"/>
        <v>1606.7725169975815</v>
      </c>
      <c r="M112" s="373">
        <f t="shared" si="392"/>
        <v>39.419999999999995</v>
      </c>
      <c r="N112" s="373">
        <f t="shared" si="393"/>
        <v>19.28127020397098</v>
      </c>
      <c r="O112" s="121">
        <v>232.49102741775761</v>
      </c>
      <c r="P112" s="116">
        <v>8.9999999999999993E-3</v>
      </c>
      <c r="Q112" s="395">
        <f t="shared" si="253"/>
        <v>0.95349107728548288</v>
      </c>
      <c r="S112" s="189">
        <f t="shared" si="254"/>
        <v>1.0305326023290138</v>
      </c>
      <c r="T112" s="168">
        <f t="shared" si="255"/>
        <v>2.0924192467598179</v>
      </c>
      <c r="U112" s="382">
        <f t="shared" si="256"/>
        <v>134.96889142779685</v>
      </c>
      <c r="V112" s="427">
        <f t="shared" si="394"/>
        <v>42178.468758110423</v>
      </c>
      <c r="W112" s="132"/>
      <c r="X112" s="255"/>
      <c r="Y112" s="255"/>
      <c r="Z112" s="255"/>
      <c r="AA112" s="111"/>
      <c r="AB112" s="111"/>
      <c r="AC112" s="111"/>
      <c r="AD112" s="111"/>
      <c r="AE112" s="111"/>
      <c r="AF112" s="111"/>
      <c r="AG112" s="111"/>
      <c r="AH112" s="460"/>
      <c r="AI112" s="188">
        <f t="shared" si="257"/>
        <v>3.1999914634232418</v>
      </c>
      <c r="AJ112" s="256">
        <f t="shared" si="395"/>
        <v>0.69562637602452448</v>
      </c>
      <c r="AK112" s="256">
        <f t="shared" si="258"/>
        <v>2.2259984650105245</v>
      </c>
      <c r="AL112" s="170">
        <f t="shared" si="259"/>
        <v>134.96889142779685</v>
      </c>
      <c r="AM112" s="170">
        <f t="shared" si="260"/>
        <v>6.2772577402794543</v>
      </c>
      <c r="AN112" s="170">
        <f t="shared" si="261"/>
        <v>94.949410830568183</v>
      </c>
      <c r="AO112" s="170">
        <f t="shared" si="396"/>
        <v>49</v>
      </c>
      <c r="AP112" s="170">
        <f t="shared" si="397"/>
        <v>70</v>
      </c>
      <c r="AQ112" s="170">
        <f t="shared" si="262"/>
        <v>0</v>
      </c>
      <c r="AR112" s="256">
        <f t="shared" si="439"/>
        <v>44.139539365200676</v>
      </c>
      <c r="AS112" s="256">
        <f t="shared" si="263"/>
        <v>0</v>
      </c>
      <c r="AT112" s="428">
        <f t="shared" si="445"/>
        <v>133580</v>
      </c>
      <c r="AU112" s="112"/>
      <c r="AV112" s="256"/>
      <c r="AW112" s="256"/>
      <c r="AX112" s="120"/>
      <c r="AY112" s="120"/>
      <c r="AZ112" s="120"/>
      <c r="BA112" s="120"/>
      <c r="BB112" s="256"/>
      <c r="BC112" s="256"/>
      <c r="BD112" s="256"/>
      <c r="BE112" s="257"/>
      <c r="BF112" s="146">
        <f t="shared" si="265"/>
        <v>1.1096522020399824</v>
      </c>
      <c r="BG112" s="256">
        <f t="shared" si="266"/>
        <v>0.40631939892846836</v>
      </c>
      <c r="BH112" s="256">
        <f t="shared" si="267"/>
        <v>0.45087321575253697</v>
      </c>
      <c r="BI112" s="120">
        <f t="shared" si="268"/>
        <v>10.435940993214594</v>
      </c>
      <c r="BJ112" s="120">
        <f t="shared" si="269"/>
        <v>6.2772577402794543</v>
      </c>
      <c r="BK112" s="256">
        <v>0</v>
      </c>
      <c r="BL112" s="170">
        <f t="shared" si="270"/>
        <v>6.4949710570823154</v>
      </c>
      <c r="BM112" s="170">
        <f t="shared" si="398"/>
        <v>77.50502894291769</v>
      </c>
      <c r="BN112" s="170">
        <f t="shared" si="271"/>
        <v>0</v>
      </c>
      <c r="BO112" s="170">
        <f t="shared" si="440"/>
        <v>2.7557161479826808</v>
      </c>
      <c r="BP112" s="170">
        <f t="shared" si="446"/>
        <v>124.53295043458226</v>
      </c>
      <c r="BQ112" s="390">
        <f t="shared" si="273"/>
        <v>13409.859804968215</v>
      </c>
      <c r="BR112" s="428">
        <f t="shared" si="399"/>
        <v>24051.630608245152</v>
      </c>
      <c r="BS112" s="146">
        <f t="shared" si="274"/>
        <v>3.7437503595566706</v>
      </c>
      <c r="BT112" s="256">
        <f t="shared" si="275"/>
        <v>1.144888241997376</v>
      </c>
      <c r="BU112" s="256">
        <f t="shared" si="276"/>
        <v>4.2861757676298806</v>
      </c>
      <c r="BV112" s="170">
        <f t="shared" si="277"/>
        <v>134.96889142779685</v>
      </c>
      <c r="BW112" s="170">
        <f t="shared" si="278"/>
        <v>6.2772577402794543</v>
      </c>
      <c r="BX112" s="170">
        <f t="shared" si="279"/>
        <v>101.69785540195804</v>
      </c>
      <c r="BY112" s="170">
        <f t="shared" si="400"/>
        <v>1210.6887547852148</v>
      </c>
      <c r="BZ112" s="256">
        <f t="shared" si="280"/>
        <v>37.728517022380323</v>
      </c>
      <c r="CA112" s="256">
        <v>0</v>
      </c>
      <c r="CB112" s="466">
        <f t="shared" si="281"/>
        <v>86762</v>
      </c>
      <c r="CC112" s="146">
        <f t="shared" si="282"/>
        <v>1.1094096513302312</v>
      </c>
      <c r="CD112" s="256">
        <f t="shared" si="283"/>
        <v>0.67947232212651998</v>
      </c>
      <c r="CE112" s="256">
        <f t="shared" si="401"/>
        <v>0.75381315197892507</v>
      </c>
      <c r="CF112" s="120">
        <f t="shared" si="284"/>
        <v>11.131670392762233</v>
      </c>
      <c r="CG112" s="120">
        <f t="shared" si="285"/>
        <v>6.2772577402794543</v>
      </c>
      <c r="CH112" s="256">
        <v>0</v>
      </c>
      <c r="CI112" s="170">
        <f t="shared" si="402"/>
        <v>6.9279691275544684</v>
      </c>
      <c r="CJ112" s="170">
        <f t="shared" si="403"/>
        <v>77.072030872445538</v>
      </c>
      <c r="CK112" s="170">
        <f t="shared" si="286"/>
        <v>0</v>
      </c>
      <c r="CL112" s="256">
        <f t="shared" si="441"/>
        <v>3.4792747235122254</v>
      </c>
      <c r="CM112" s="256">
        <f t="shared" si="248"/>
        <v>123.83722103503462</v>
      </c>
      <c r="CN112" s="390">
        <f t="shared" si="404"/>
        <v>3637.1837919660957</v>
      </c>
      <c r="CO112" s="428">
        <f t="shared" si="405"/>
        <v>14341.739315461495</v>
      </c>
      <c r="CP112" s="146">
        <f t="shared" si="287"/>
        <v>3.1999914634232418</v>
      </c>
      <c r="CQ112" s="256">
        <f t="shared" si="288"/>
        <v>1.2105178514024646</v>
      </c>
      <c r="CR112" s="256">
        <f t="shared" si="289"/>
        <v>3.8736467908093308</v>
      </c>
      <c r="CS112" s="120">
        <f t="shared" si="290"/>
        <v>134.96889142779685</v>
      </c>
      <c r="CT112" s="120">
        <f t="shared" si="291"/>
        <v>6.2772577402794543</v>
      </c>
      <c r="CU112" s="256">
        <f t="shared" si="292"/>
        <v>94.949410830568183</v>
      </c>
      <c r="CV112" s="170">
        <f t="shared" si="406"/>
        <v>1130.3501289353355</v>
      </c>
      <c r="CW112" s="256">
        <f t="shared" si="293"/>
        <v>44.139539365200676</v>
      </c>
      <c r="CX112" s="256">
        <v>0</v>
      </c>
      <c r="CY112" s="466">
        <f t="shared" si="294"/>
        <v>76762</v>
      </c>
      <c r="CZ112" s="146">
        <f t="shared" si="295"/>
        <v>3.7437503595566706</v>
      </c>
      <c r="DA112" s="256">
        <f t="shared" si="296"/>
        <v>1.1788563486764656</v>
      </c>
      <c r="DB112" s="256">
        <f t="shared" si="297"/>
        <v>4.4133438792231816</v>
      </c>
      <c r="DC112" s="120">
        <f t="shared" si="298"/>
        <v>134.96889142779685</v>
      </c>
      <c r="DD112" s="120">
        <f t="shared" si="299"/>
        <v>6.2772577402794543</v>
      </c>
      <c r="DE112" s="256">
        <f t="shared" si="300"/>
        <v>101.69785540195804</v>
      </c>
      <c r="DF112" s="170">
        <f t="shared" si="407"/>
        <v>1210.6887547852148</v>
      </c>
      <c r="DG112" s="256">
        <f t="shared" si="301"/>
        <v>37.728517022380323</v>
      </c>
      <c r="DH112" s="256">
        <v>0</v>
      </c>
      <c r="DI112" s="466">
        <f t="shared" si="408"/>
        <v>84262</v>
      </c>
      <c r="DJ112" s="146">
        <f t="shared" si="302"/>
        <v>3.1999914634232418</v>
      </c>
      <c r="DK112" s="256">
        <f t="shared" si="409"/>
        <v>1.3039455994689453</v>
      </c>
      <c r="DL112" s="256">
        <f t="shared" si="303"/>
        <v>4.1726147870689267</v>
      </c>
      <c r="DM112" s="120">
        <f t="shared" si="304"/>
        <v>134.96889142779685</v>
      </c>
      <c r="DN112" s="120">
        <f t="shared" si="305"/>
        <v>6.2772577402794543</v>
      </c>
      <c r="DO112" s="256">
        <f t="shared" si="306"/>
        <v>94.949410830568183</v>
      </c>
      <c r="DP112" s="170">
        <f t="shared" si="410"/>
        <v>1130.3501289353355</v>
      </c>
      <c r="DQ112" s="256">
        <f t="shared" si="307"/>
        <v>44.139539365200676</v>
      </c>
      <c r="DR112" s="256">
        <v>0</v>
      </c>
      <c r="DS112" s="427">
        <f t="shared" si="308"/>
        <v>71262</v>
      </c>
      <c r="DT112" s="176">
        <f t="shared" si="309"/>
        <v>6.5847086619581319</v>
      </c>
      <c r="DU112" s="256">
        <f t="shared" si="310"/>
        <v>1.0063603819129454</v>
      </c>
      <c r="DV112" s="256">
        <f t="shared" si="311"/>
        <v>6.6265899238336656</v>
      </c>
      <c r="DW112" s="120">
        <f t="shared" si="312"/>
        <v>134.96889142779685</v>
      </c>
      <c r="DX112" s="120">
        <f t="shared" si="313"/>
        <v>6.2772577402794543</v>
      </c>
      <c r="DY112" s="256">
        <f t="shared" si="314"/>
        <v>115.19474454473772</v>
      </c>
      <c r="DZ112" s="256">
        <f t="shared" si="411"/>
        <v>69</v>
      </c>
      <c r="EA112" s="256">
        <f t="shared" si="412"/>
        <v>99</v>
      </c>
      <c r="EB112" s="170">
        <f t="shared" si="413"/>
        <v>1371.3660064849728</v>
      </c>
      <c r="EC112" s="256">
        <f t="shared" si="315"/>
        <v>21.450630000397489</v>
      </c>
      <c r="ED112" s="256">
        <v>0</v>
      </c>
      <c r="EE112" s="427">
        <f t="shared" si="420"/>
        <v>114880</v>
      </c>
      <c r="EF112" s="275">
        <f t="shared" si="316"/>
        <v>1.2638951251079591</v>
      </c>
      <c r="EG112" s="256">
        <f t="shared" si="317"/>
        <v>0.52707433554125627</v>
      </c>
      <c r="EH112" s="256">
        <f t="shared" si="318"/>
        <v>0.66616668326011053</v>
      </c>
      <c r="EI112" s="473">
        <f t="shared" si="319"/>
        <v>33.742222856949212</v>
      </c>
      <c r="EJ112" s="473">
        <f t="shared" si="320"/>
        <v>21</v>
      </c>
      <c r="EK112" s="473">
        <f t="shared" si="321"/>
        <v>84</v>
      </c>
      <c r="EL112" s="473">
        <f t="shared" si="322"/>
        <v>138.24042973819013</v>
      </c>
      <c r="EM112" s="473">
        <f t="shared" si="447"/>
        <v>10.52797496099712</v>
      </c>
      <c r="EN112" s="473">
        <f t="shared" si="448"/>
        <v>101.22666857084764</v>
      </c>
      <c r="EO112" s="427">
        <f t="shared" si="325"/>
        <v>48013.468758110423</v>
      </c>
      <c r="EP112" s="261">
        <f t="shared" si="326"/>
        <v>1.2638951251079591</v>
      </c>
      <c r="EQ112" s="256">
        <f t="shared" si="449"/>
        <v>0.83300418507939167</v>
      </c>
      <c r="ER112" s="256">
        <f t="shared" si="328"/>
        <v>1.0528299287163712</v>
      </c>
      <c r="ES112" s="473">
        <f t="shared" si="329"/>
        <v>134.96889142779685</v>
      </c>
      <c r="ET112" s="473">
        <f t="shared" si="330"/>
        <v>21</v>
      </c>
      <c r="EU112" s="473">
        <f t="shared" si="331"/>
        <v>84</v>
      </c>
      <c r="EV112" s="473">
        <f t="shared" si="332"/>
        <v>138.24042973819013</v>
      </c>
      <c r="EW112" s="473">
        <f t="shared" si="450"/>
        <v>10.52797496099712</v>
      </c>
      <c r="EX112" s="473">
        <f t="shared" si="451"/>
        <v>101.22666857084764</v>
      </c>
      <c r="EY112" s="572">
        <f t="shared" si="414"/>
        <v>30380</v>
      </c>
      <c r="EZ112" s="276">
        <f t="shared" si="452"/>
        <v>1.0546842944375523</v>
      </c>
      <c r="FA112" s="572">
        <f t="shared" si="453"/>
        <v>0.31386288701397402</v>
      </c>
      <c r="FB112" s="256">
        <f t="shared" si="454"/>
        <v>0.33102625754046638</v>
      </c>
      <c r="FC112" s="572">
        <f t="shared" si="455"/>
        <v>3.1386288701397271</v>
      </c>
      <c r="FD112" s="572"/>
      <c r="FE112" s="572">
        <f t="shared" si="456"/>
        <v>84</v>
      </c>
      <c r="FF112" s="572">
        <f t="shared" si="457"/>
        <v>159.24042973819013</v>
      </c>
      <c r="FG112" s="572">
        <f t="shared" si="458"/>
        <v>2.0924192467598179</v>
      </c>
      <c r="FH112" s="572">
        <f t="shared" si="459"/>
        <v>131.83026255765711</v>
      </c>
      <c r="FI112" s="566">
        <f t="shared" si="460"/>
        <v>10000</v>
      </c>
      <c r="FJ112" s="276">
        <f t="shared" si="335"/>
        <v>1.0410468327448066</v>
      </c>
      <c r="FK112" s="256">
        <f t="shared" si="461"/>
        <v>3.0171316252719967E-2</v>
      </c>
      <c r="FL112" s="256">
        <f t="shared" si="337"/>
        <v>3.1409753224636031E-2</v>
      </c>
      <c r="FM112" s="483">
        <f t="shared" si="462"/>
        <v>1.6196266971335622</v>
      </c>
      <c r="FN112" s="483">
        <f t="shared" si="339"/>
        <v>2</v>
      </c>
      <c r="FO112" s="483">
        <f t="shared" si="340"/>
        <v>84</v>
      </c>
      <c r="FP112" s="483">
        <f t="shared" si="341"/>
        <v>159.24042973819013</v>
      </c>
      <c r="FQ112" s="483">
        <f t="shared" si="415"/>
        <v>300</v>
      </c>
      <c r="FR112" s="483">
        <f t="shared" si="463"/>
        <v>2.1248117807024891</v>
      </c>
      <c r="FS112" s="483">
        <f t="shared" si="464"/>
        <v>133.55222476113019</v>
      </c>
      <c r="FT112" s="484">
        <f t="shared" si="465"/>
        <v>3</v>
      </c>
      <c r="FU112" s="427">
        <f t="shared" si="345"/>
        <v>45880.468758110423</v>
      </c>
      <c r="FV112" s="276">
        <f t="shared" si="346"/>
        <v>1.6471536114125971</v>
      </c>
      <c r="FW112" s="256">
        <f t="shared" si="466"/>
        <v>0.76517084850915584</v>
      </c>
      <c r="FX112" s="256">
        <f t="shared" si="348"/>
        <v>1.2603539264694972</v>
      </c>
      <c r="FY112" s="483">
        <f t="shared" si="467"/>
        <v>54.797369919685529</v>
      </c>
      <c r="FZ112" s="483">
        <f t="shared" si="350"/>
        <v>29</v>
      </c>
      <c r="GA112" s="483">
        <f t="shared" si="351"/>
        <v>84</v>
      </c>
      <c r="GB112" s="483">
        <f t="shared" si="352"/>
        <v>159.24042973819013</v>
      </c>
      <c r="GC112" s="483">
        <f t="shared" si="353"/>
        <v>200</v>
      </c>
      <c r="GD112" s="483">
        <f t="shared" si="468"/>
        <v>5.5801340687742904</v>
      </c>
      <c r="GE112" s="483">
        <f t="shared" si="469"/>
        <v>80.171521508111326</v>
      </c>
      <c r="GF112" s="484">
        <f t="shared" si="470"/>
        <v>40</v>
      </c>
      <c r="GG112" s="493">
        <f t="shared" si="471"/>
        <v>2</v>
      </c>
      <c r="GH112" s="493">
        <f t="shared" si="358"/>
        <v>42</v>
      </c>
      <c r="GI112" s="427">
        <f t="shared" si="359"/>
        <v>67056.468758110423</v>
      </c>
      <c r="GJ112" s="185">
        <f t="shared" si="472"/>
        <v>1.0305326023290138</v>
      </c>
      <c r="GK112" s="256">
        <f t="shared" si="416"/>
        <v>1.4220745903383976</v>
      </c>
      <c r="GL112" s="256">
        <f t="shared" si="361"/>
        <v>1.4654942282873951</v>
      </c>
      <c r="GM112" s="256">
        <f t="shared" si="362"/>
        <v>134.96889142779685</v>
      </c>
      <c r="GN112" s="256">
        <f t="shared" si="363"/>
        <v>84</v>
      </c>
      <c r="GO112" s="256">
        <f t="shared" si="364"/>
        <v>159.24042973819013</v>
      </c>
      <c r="GP112" s="256">
        <f t="shared" si="473"/>
        <v>134.96889142779685</v>
      </c>
      <c r="GQ112" s="256">
        <f t="shared" si="474"/>
        <v>2.0924192467598179</v>
      </c>
      <c r="GR112" s="427">
        <f t="shared" si="367"/>
        <v>93438.468758110423</v>
      </c>
      <c r="GS112" s="185">
        <f t="shared" si="368"/>
        <v>1.0305326023290138</v>
      </c>
      <c r="GT112" s="256">
        <f t="shared" si="417"/>
        <v>1.2738067284717483</v>
      </c>
      <c r="GU112" s="256">
        <f t="shared" si="369"/>
        <v>1.3126993627561983</v>
      </c>
      <c r="GV112" s="256">
        <f t="shared" si="370"/>
        <v>134.96889142779685</v>
      </c>
      <c r="GW112" s="256">
        <f t="shared" si="371"/>
        <v>84</v>
      </c>
      <c r="GX112" s="256">
        <f t="shared" si="372"/>
        <v>159.24042973819013</v>
      </c>
      <c r="GY112" s="256">
        <f t="shared" si="475"/>
        <v>134.96889142779685</v>
      </c>
      <c r="GZ112" s="256">
        <f t="shared" si="476"/>
        <v>2.0924192467598179</v>
      </c>
      <c r="HA112" s="427">
        <f t="shared" si="375"/>
        <v>104314.46875811042</v>
      </c>
      <c r="HB112" s="185">
        <f t="shared" si="376"/>
        <v>1.0305326023290138</v>
      </c>
      <c r="HC112" s="256">
        <f t="shared" si="418"/>
        <v>7.7248539754713866E-2</v>
      </c>
      <c r="HD112" s="256">
        <f t="shared" si="377"/>
        <v>7.9607138699541558E-2</v>
      </c>
      <c r="HE112" s="256">
        <f t="shared" si="378"/>
        <v>134.96889142779685</v>
      </c>
      <c r="HF112" s="256">
        <f t="shared" si="379"/>
        <v>84</v>
      </c>
      <c r="HG112" s="256">
        <f t="shared" si="380"/>
        <v>159.24042973819013</v>
      </c>
      <c r="HH112" s="256">
        <f t="shared" si="477"/>
        <v>134.96889142779685</v>
      </c>
      <c r="HI112" s="256">
        <f t="shared" si="442"/>
        <v>2.0924192467598179</v>
      </c>
      <c r="HJ112" s="427">
        <f t="shared" si="382"/>
        <v>1720116.2973819014</v>
      </c>
      <c r="HK112" s="185">
        <f t="shared" si="478"/>
        <v>1.0305326023290138</v>
      </c>
      <c r="HL112" s="256">
        <f t="shared" si="419"/>
        <v>1.6323890931331331</v>
      </c>
      <c r="HM112" s="256">
        <f t="shared" si="384"/>
        <v>1.6822301801599864</v>
      </c>
      <c r="HN112" s="256">
        <f t="shared" si="385"/>
        <v>134.96889142779685</v>
      </c>
      <c r="HO112" s="256">
        <f t="shared" si="386"/>
        <v>84</v>
      </c>
      <c r="HP112" s="256">
        <f t="shared" si="387"/>
        <v>159.24042973819013</v>
      </c>
      <c r="HQ112" s="256">
        <f t="shared" si="479"/>
        <v>134.96889142779685</v>
      </c>
      <c r="HR112" s="256">
        <f t="shared" si="443"/>
        <v>2.0924192467598179</v>
      </c>
      <c r="HS112" s="466">
        <f t="shared" si="389"/>
        <v>81400</v>
      </c>
    </row>
    <row r="113" spans="1:227" s="72" customFormat="1" hidden="1" outlineLevel="1" x14ac:dyDescent="0.3">
      <c r="B113" s="100" t="s">
        <v>237</v>
      </c>
      <c r="C113" s="40" t="s">
        <v>238</v>
      </c>
      <c r="D113" s="117">
        <v>2000</v>
      </c>
      <c r="E113" s="132">
        <v>12.374389368589753</v>
      </c>
      <c r="F113" s="125">
        <f t="shared" si="251"/>
        <v>217.58301306436982</v>
      </c>
      <c r="G113" s="125">
        <f t="shared" si="252"/>
        <v>15.197493333341949</v>
      </c>
      <c r="H113" s="168">
        <f t="shared" si="427"/>
        <v>168</v>
      </c>
      <c r="I113" s="528">
        <f t="shared" si="444"/>
        <v>168</v>
      </c>
      <c r="J113" s="373">
        <f t="shared" si="390"/>
        <v>385.52748181993786</v>
      </c>
      <c r="K113" s="114">
        <v>1.2E-2</v>
      </c>
      <c r="L113" s="168">
        <f t="shared" si="391"/>
        <v>1295.1369825260108</v>
      </c>
      <c r="M113" s="373">
        <f t="shared" si="392"/>
        <v>39.419999999999995</v>
      </c>
      <c r="N113" s="373">
        <f t="shared" si="393"/>
        <v>15.541643790312129</v>
      </c>
      <c r="O113" s="121">
        <v>281.43506172855462</v>
      </c>
      <c r="P113" s="116">
        <v>8.9999999999999993E-3</v>
      </c>
      <c r="Q113" s="395">
        <f t="shared" si="253"/>
        <v>0.93015312583778809</v>
      </c>
      <c r="S113" s="189">
        <f t="shared" si="254"/>
        <v>1.0455051193270177</v>
      </c>
      <c r="T113" s="168">
        <f t="shared" si="255"/>
        <v>5.0658311111139831</v>
      </c>
      <c r="U113" s="382">
        <f t="shared" si="256"/>
        <v>217.58301306436982</v>
      </c>
      <c r="V113" s="427">
        <f t="shared" si="394"/>
        <v>82584.397091190054</v>
      </c>
      <c r="W113" s="132"/>
      <c r="X113" s="255"/>
      <c r="Y113" s="255"/>
      <c r="Z113" s="255"/>
      <c r="AA113" s="111"/>
      <c r="AB113" s="111"/>
      <c r="AC113" s="111"/>
      <c r="AD113" s="111"/>
      <c r="AE113" s="111"/>
      <c r="AF113" s="111"/>
      <c r="AG113" s="111"/>
      <c r="AH113" s="460"/>
      <c r="AI113" s="262">
        <f t="shared" si="257"/>
        <v>2.4482815976531835</v>
      </c>
      <c r="AJ113" s="256">
        <f t="shared" si="395"/>
        <v>0.77034846104847743</v>
      </c>
      <c r="AK113" s="256">
        <f t="shared" si="258"/>
        <v>1.8860299609654376</v>
      </c>
      <c r="AL113" s="170">
        <f t="shared" si="259"/>
        <v>181.93590945008245</v>
      </c>
      <c r="AM113" s="170">
        <f t="shared" si="260"/>
        <v>15.197493333341949</v>
      </c>
      <c r="AN113" s="170">
        <f t="shared" si="261"/>
        <v>121.25443875421988</v>
      </c>
      <c r="AO113" s="170">
        <f t="shared" si="396"/>
        <v>62</v>
      </c>
      <c r="AP113" s="170">
        <f t="shared" si="397"/>
        <v>89</v>
      </c>
      <c r="AQ113" s="170">
        <f t="shared" si="262"/>
        <v>0</v>
      </c>
      <c r="AR113" s="256">
        <f t="shared" si="439"/>
        <v>59.432035411568577</v>
      </c>
      <c r="AS113" s="256">
        <f t="shared" si="263"/>
        <v>35.647103614287374</v>
      </c>
      <c r="AT113" s="428">
        <f t="shared" si="445"/>
        <v>165600</v>
      </c>
      <c r="AU113" s="112"/>
      <c r="AV113" s="256"/>
      <c r="AW113" s="256"/>
      <c r="AX113" s="120"/>
      <c r="AY113" s="120"/>
      <c r="AZ113" s="120"/>
      <c r="BA113" s="120"/>
      <c r="BB113" s="256"/>
      <c r="BC113" s="256"/>
      <c r="BD113" s="256"/>
      <c r="BE113" s="257"/>
      <c r="BF113" s="146">
        <f t="shared" si="265"/>
        <v>1.1698166572504256</v>
      </c>
      <c r="BG113" s="256">
        <f t="shared" si="266"/>
        <v>0.63996847062605045</v>
      </c>
      <c r="BH113" s="256">
        <f t="shared" si="267"/>
        <v>0.74864577705343349</v>
      </c>
      <c r="BI113" s="120">
        <f t="shared" si="268"/>
        <v>25.265832666680993</v>
      </c>
      <c r="BJ113" s="120">
        <f t="shared" si="269"/>
        <v>15.197493333341949</v>
      </c>
      <c r="BK113" s="256">
        <v>0</v>
      </c>
      <c r="BL113" s="170">
        <f t="shared" si="270"/>
        <v>19.508231953505788</v>
      </c>
      <c r="BM113" s="170">
        <f t="shared" si="398"/>
        <v>148.4917680464942</v>
      </c>
      <c r="BN113" s="170">
        <f t="shared" si="271"/>
        <v>0</v>
      </c>
      <c r="BO113" s="170">
        <f t="shared" si="440"/>
        <v>6.6716995733371158</v>
      </c>
      <c r="BP113" s="170">
        <f t="shared" si="446"/>
        <v>192.31718039768884</v>
      </c>
      <c r="BQ113" s="390">
        <f t="shared" si="273"/>
        <v>20241.821775590539</v>
      </c>
      <c r="BR113" s="428">
        <f t="shared" si="399"/>
        <v>36970.515408848878</v>
      </c>
      <c r="BS113" s="147">
        <f t="shared" si="274"/>
        <v>3.8304368377146911</v>
      </c>
      <c r="BT113" s="256">
        <f t="shared" si="275"/>
        <v>0.9483540596804827</v>
      </c>
      <c r="BU113" s="256">
        <f t="shared" si="276"/>
        <v>3.6326103253963975</v>
      </c>
      <c r="BV113" s="170">
        <f t="shared" si="277"/>
        <v>217.58301306436982</v>
      </c>
      <c r="BW113" s="170">
        <f t="shared" si="278"/>
        <v>15.197493333341949</v>
      </c>
      <c r="BX113" s="170">
        <f t="shared" si="279"/>
        <v>158.86891711815392</v>
      </c>
      <c r="BY113" s="170">
        <f t="shared" si="400"/>
        <v>945.64831617948767</v>
      </c>
      <c r="BZ113" s="256">
        <f t="shared" si="280"/>
        <v>60.771268724690131</v>
      </c>
      <c r="CA113" s="256">
        <v>0</v>
      </c>
      <c r="CB113" s="466">
        <f t="shared" si="281"/>
        <v>170693.18552327718</v>
      </c>
      <c r="CC113" s="146">
        <f t="shared" si="282"/>
        <v>1.1694207036297122</v>
      </c>
      <c r="CD113" s="256">
        <f t="shared" si="283"/>
        <v>0.84737762038556252</v>
      </c>
      <c r="CE113" s="256">
        <f t="shared" si="401"/>
        <v>0.99094093307135567</v>
      </c>
      <c r="CF113" s="120">
        <f t="shared" si="284"/>
        <v>26.95022151112639</v>
      </c>
      <c r="CG113" s="120">
        <f t="shared" si="285"/>
        <v>15.197493333341949</v>
      </c>
      <c r="CH113" s="256">
        <v>0</v>
      </c>
      <c r="CI113" s="170">
        <f t="shared" si="402"/>
        <v>20.808780750406175</v>
      </c>
      <c r="CJ113" s="170">
        <f t="shared" si="403"/>
        <v>147.19121924959381</v>
      </c>
      <c r="CK113" s="170">
        <f t="shared" si="286"/>
        <v>0</v>
      </c>
      <c r="CL113" s="256">
        <f t="shared" si="441"/>
        <v>8.4234639715603308</v>
      </c>
      <c r="CM113" s="256">
        <f t="shared" si="248"/>
        <v>190.63279155324344</v>
      </c>
      <c r="CN113" s="390">
        <f t="shared" si="404"/>
        <v>10924.609893963241</v>
      </c>
      <c r="CO113" s="428">
        <f t="shared" si="405"/>
        <v>27841.883102772139</v>
      </c>
      <c r="CP113" s="147">
        <f t="shared" si="287"/>
        <v>3.2736899060499289</v>
      </c>
      <c r="CQ113" s="256">
        <f t="shared" si="288"/>
        <v>1.0401473602622577</v>
      </c>
      <c r="CR113" s="256">
        <f t="shared" si="289"/>
        <v>3.4051199140950321</v>
      </c>
      <c r="CS113" s="120">
        <f t="shared" si="290"/>
        <v>217.58301306436982</v>
      </c>
      <c r="CT113" s="120">
        <f t="shared" si="291"/>
        <v>15.197493333341949</v>
      </c>
      <c r="CU113" s="256">
        <f t="shared" si="292"/>
        <v>147.9897664649354</v>
      </c>
      <c r="CV113" s="170">
        <f t="shared" si="406"/>
        <v>880.89146705318683</v>
      </c>
      <c r="CW113" s="256">
        <f t="shared" si="293"/>
        <v>71.106461845247694</v>
      </c>
      <c r="CX113" s="256">
        <v>0</v>
      </c>
      <c r="CY113" s="466">
        <f t="shared" si="294"/>
        <v>145693.18552327718</v>
      </c>
      <c r="CZ113" s="147">
        <f t="shared" si="295"/>
        <v>3.8304368377146911</v>
      </c>
      <c r="DA113" s="256">
        <f t="shared" si="296"/>
        <v>1.0601493111564984</v>
      </c>
      <c r="DB113" s="256">
        <f t="shared" si="297"/>
        <v>4.0608349749317059</v>
      </c>
      <c r="DC113" s="120">
        <f t="shared" si="298"/>
        <v>217.58301306436982</v>
      </c>
      <c r="DD113" s="120">
        <f t="shared" si="299"/>
        <v>15.197493333341949</v>
      </c>
      <c r="DE113" s="256">
        <f t="shared" si="300"/>
        <v>158.86891711815392</v>
      </c>
      <c r="DF113" s="170">
        <f t="shared" si="407"/>
        <v>945.64831617948767</v>
      </c>
      <c r="DG113" s="256">
        <f t="shared" si="301"/>
        <v>60.771268724690131</v>
      </c>
      <c r="DH113" s="256">
        <v>0</v>
      </c>
      <c r="DI113" s="466">
        <f t="shared" si="408"/>
        <v>152693.18552327718</v>
      </c>
      <c r="DJ113" s="147">
        <f t="shared" si="302"/>
        <v>3.2736899060499289</v>
      </c>
      <c r="DK113" s="256">
        <f t="shared" si="409"/>
        <v>1.0771124540723687</v>
      </c>
      <c r="DL113" s="256">
        <f t="shared" si="303"/>
        <v>3.526132168577381</v>
      </c>
      <c r="DM113" s="120">
        <f t="shared" si="304"/>
        <v>217.58301306436982</v>
      </c>
      <c r="DN113" s="120">
        <f t="shared" si="305"/>
        <v>15.197493333341949</v>
      </c>
      <c r="DO113" s="256">
        <f t="shared" si="306"/>
        <v>147.9897664649354</v>
      </c>
      <c r="DP113" s="170">
        <f t="shared" si="410"/>
        <v>880.89146705318683</v>
      </c>
      <c r="DQ113" s="256">
        <f t="shared" si="307"/>
        <v>71.106461845247694</v>
      </c>
      <c r="DR113" s="256">
        <v>0</v>
      </c>
      <c r="DS113" s="427">
        <f t="shared" si="308"/>
        <v>140693.18552327718</v>
      </c>
      <c r="DT113" s="176">
        <f t="shared" si="309"/>
        <v>6.7118408361808957</v>
      </c>
      <c r="DU113" s="256">
        <f t="shared" si="310"/>
        <v>0.79822179194456278</v>
      </c>
      <c r="DV113" s="256">
        <f t="shared" si="311"/>
        <v>5.3575376195030069</v>
      </c>
      <c r="DW113" s="120">
        <f t="shared" si="312"/>
        <v>217.58301306436982</v>
      </c>
      <c r="DX113" s="120">
        <f t="shared" si="313"/>
        <v>15.197493333341949</v>
      </c>
      <c r="DY113" s="256">
        <f t="shared" si="314"/>
        <v>180.62721842459089</v>
      </c>
      <c r="DZ113" s="256">
        <f t="shared" si="411"/>
        <v>112</v>
      </c>
      <c r="EA113" s="256">
        <f t="shared" si="412"/>
        <v>160</v>
      </c>
      <c r="EB113" s="170">
        <f t="shared" si="413"/>
        <v>1075.1620144320887</v>
      </c>
      <c r="EC113" s="256">
        <f t="shared" si="315"/>
        <v>34.682065930837268</v>
      </c>
      <c r="ED113" s="256">
        <v>0</v>
      </c>
      <c r="EE113" s="427">
        <f t="shared" si="420"/>
        <v>235481.89255361876</v>
      </c>
      <c r="EF113" s="275">
        <f t="shared" si="316"/>
        <v>1.2800544892932098</v>
      </c>
      <c r="EG113" s="256">
        <f t="shared" si="317"/>
        <v>0.45332616549706439</v>
      </c>
      <c r="EH113" s="256">
        <f t="shared" si="318"/>
        <v>0.58028219325859387</v>
      </c>
      <c r="EI113" s="473">
        <f t="shared" si="319"/>
        <v>54.395753266092456</v>
      </c>
      <c r="EJ113" s="473">
        <f t="shared" si="320"/>
        <v>42</v>
      </c>
      <c r="EK113" s="473">
        <f t="shared" si="321"/>
        <v>168</v>
      </c>
      <c r="EL113" s="473">
        <f t="shared" si="322"/>
        <v>343.52748181993786</v>
      </c>
      <c r="EM113" s="473">
        <f t="shared" si="447"/>
        <v>18.664769427637097</v>
      </c>
      <c r="EN113" s="473">
        <f t="shared" si="448"/>
        <v>163.18725979827735</v>
      </c>
      <c r="EO113" s="427">
        <f t="shared" si="325"/>
        <v>89994.397091190054</v>
      </c>
      <c r="EP113" s="261">
        <f t="shared" si="326"/>
        <v>1.2800544892932098</v>
      </c>
      <c r="EQ113" s="256">
        <f t="shared" si="449"/>
        <v>0.67144198402846211</v>
      </c>
      <c r="ER113" s="256">
        <f t="shared" si="328"/>
        <v>0.85948232595557261</v>
      </c>
      <c r="ES113" s="473">
        <f t="shared" si="329"/>
        <v>217.58301306436982</v>
      </c>
      <c r="ET113" s="473">
        <f t="shared" si="330"/>
        <v>42</v>
      </c>
      <c r="EU113" s="473">
        <f t="shared" si="331"/>
        <v>168</v>
      </c>
      <c r="EV113" s="473">
        <f t="shared" si="332"/>
        <v>343.52748181993786</v>
      </c>
      <c r="EW113" s="473">
        <f t="shared" si="450"/>
        <v>18.664769427637097</v>
      </c>
      <c r="EX113" s="473">
        <f t="shared" si="451"/>
        <v>163.18725979827735</v>
      </c>
      <c r="EY113" s="572">
        <f t="shared" si="414"/>
        <v>60760</v>
      </c>
      <c r="EZ113" s="276">
        <f t="shared" si="452"/>
        <v>1.0824478067868457</v>
      </c>
      <c r="FA113" s="572">
        <f t="shared" si="453"/>
        <v>0.75987466666709624</v>
      </c>
      <c r="FB113" s="256">
        <f t="shared" si="454"/>
        <v>0.82252466636668375</v>
      </c>
      <c r="FC113" s="572">
        <f t="shared" si="455"/>
        <v>7.5987466666709746</v>
      </c>
      <c r="FD113" s="572"/>
      <c r="FE113" s="572">
        <f t="shared" si="456"/>
        <v>168</v>
      </c>
      <c r="FF113" s="572">
        <f t="shared" si="457"/>
        <v>385.52748181993786</v>
      </c>
      <c r="FG113" s="572">
        <f t="shared" si="458"/>
        <v>5.0658311111139831</v>
      </c>
      <c r="FH113" s="572">
        <f t="shared" si="459"/>
        <v>209.98426639769886</v>
      </c>
      <c r="FI113" s="566">
        <f t="shared" si="460"/>
        <v>10000</v>
      </c>
      <c r="FJ113" s="276">
        <f t="shared" si="335"/>
        <v>1.0587297444126105</v>
      </c>
      <c r="FK113" s="256">
        <f t="shared" si="461"/>
        <v>3.1370635547527045E-2</v>
      </c>
      <c r="FL113" s="256">
        <f t="shared" si="337"/>
        <v>3.3213024955294462E-2</v>
      </c>
      <c r="FM113" s="483">
        <f t="shared" si="462"/>
        <v>2.6109961567724378</v>
      </c>
      <c r="FN113" s="483">
        <f t="shared" si="339"/>
        <v>4</v>
      </c>
      <c r="FO113" s="483">
        <f t="shared" si="340"/>
        <v>168</v>
      </c>
      <c r="FP113" s="483">
        <f t="shared" si="341"/>
        <v>385.52748181993786</v>
      </c>
      <c r="FQ113" s="483">
        <f t="shared" si="415"/>
        <v>600</v>
      </c>
      <c r="FR113" s="483">
        <f t="shared" si="463"/>
        <v>5.1180510342494321</v>
      </c>
      <c r="FS113" s="483">
        <f t="shared" si="464"/>
        <v>214.74967973103648</v>
      </c>
      <c r="FT113" s="484">
        <f t="shared" si="465"/>
        <v>6</v>
      </c>
      <c r="FU113" s="427">
        <f t="shared" si="345"/>
        <v>88653.397091190054</v>
      </c>
      <c r="FV113" s="276">
        <f t="shared" si="346"/>
        <v>1.660974510329926</v>
      </c>
      <c r="FW113" s="256">
        <f t="shared" si="466"/>
        <v>0.6763481916531161</v>
      </c>
      <c r="FX113" s="256">
        <f t="shared" si="348"/>
        <v>1.1233971064435655</v>
      </c>
      <c r="FY113" s="483">
        <f t="shared" si="467"/>
        <v>88.338703304134157</v>
      </c>
      <c r="FZ113" s="483">
        <f t="shared" si="350"/>
        <v>47</v>
      </c>
      <c r="GA113" s="483">
        <f t="shared" si="351"/>
        <v>168</v>
      </c>
      <c r="GB113" s="483">
        <f t="shared" si="352"/>
        <v>385.52748181993786</v>
      </c>
      <c r="GC113" s="483">
        <f t="shared" si="353"/>
        <v>300</v>
      </c>
      <c r="GD113" s="483">
        <f t="shared" si="468"/>
        <v>10.902637077301069</v>
      </c>
      <c r="GE113" s="483">
        <f t="shared" si="469"/>
        <v>129.24430976023567</v>
      </c>
      <c r="GF113" s="484">
        <f t="shared" si="470"/>
        <v>64</v>
      </c>
      <c r="GG113" s="493">
        <f t="shared" si="471"/>
        <v>3</v>
      </c>
      <c r="GH113" s="493">
        <f t="shared" si="358"/>
        <v>67</v>
      </c>
      <c r="GI113" s="427">
        <f t="shared" si="359"/>
        <v>121981.39709119005</v>
      </c>
      <c r="GJ113" s="185">
        <f t="shared" si="472"/>
        <v>1.0455051193270177</v>
      </c>
      <c r="GK113" s="256">
        <f t="shared" si="416"/>
        <v>1.1327942481537694</v>
      </c>
      <c r="GL113" s="256">
        <f t="shared" si="361"/>
        <v>1.184342185588966</v>
      </c>
      <c r="GM113" s="256">
        <f t="shared" si="362"/>
        <v>217.58301306436982</v>
      </c>
      <c r="GN113" s="256">
        <f t="shared" si="363"/>
        <v>168</v>
      </c>
      <c r="GO113" s="256">
        <f t="shared" si="364"/>
        <v>385.52748181993786</v>
      </c>
      <c r="GP113" s="256">
        <f t="shared" si="473"/>
        <v>217.58301306436982</v>
      </c>
      <c r="GQ113" s="256">
        <f t="shared" si="474"/>
        <v>5.0658311111139831</v>
      </c>
      <c r="GR113" s="427">
        <f t="shared" si="367"/>
        <v>187604.39709119004</v>
      </c>
      <c r="GS113" s="185">
        <f t="shared" si="368"/>
        <v>1.0455051193270177</v>
      </c>
      <c r="GT113" s="256">
        <f t="shared" si="417"/>
        <v>1.2797891901541849</v>
      </c>
      <c r="GU113" s="256">
        <f t="shared" si="369"/>
        <v>1.3380261499655786</v>
      </c>
      <c r="GV113" s="256">
        <f t="shared" si="370"/>
        <v>217.58301306436982</v>
      </c>
      <c r="GW113" s="256">
        <f t="shared" si="371"/>
        <v>168</v>
      </c>
      <c r="GX113" s="256">
        <f t="shared" si="372"/>
        <v>385.52748181993786</v>
      </c>
      <c r="GY113" s="256">
        <f t="shared" si="475"/>
        <v>217.58301306436982</v>
      </c>
      <c r="GZ113" s="256">
        <f t="shared" si="476"/>
        <v>5.0658311111139831</v>
      </c>
      <c r="HA113" s="427">
        <f t="shared" si="375"/>
        <v>166056.39709119004</v>
      </c>
      <c r="HB113" s="185">
        <f t="shared" si="376"/>
        <v>1.0455051193270177</v>
      </c>
      <c r="HC113" s="256">
        <f t="shared" si="418"/>
        <v>5.2989683328553396E-2</v>
      </c>
      <c r="HD113" s="256">
        <f t="shared" si="377"/>
        <v>5.5400985191520098E-2</v>
      </c>
      <c r="HE113" s="256">
        <f t="shared" si="378"/>
        <v>217.58301306436982</v>
      </c>
      <c r="HF113" s="256">
        <f t="shared" si="379"/>
        <v>168</v>
      </c>
      <c r="HG113" s="256">
        <f t="shared" si="380"/>
        <v>385.52748181993786</v>
      </c>
      <c r="HH113" s="256">
        <f t="shared" si="477"/>
        <v>217.58301306436982</v>
      </c>
      <c r="HI113" s="256">
        <f t="shared" si="442"/>
        <v>5.0658311111139831</v>
      </c>
      <c r="HJ113" s="427">
        <f t="shared" si="382"/>
        <v>4010538.8181993784</v>
      </c>
      <c r="HK113" s="185">
        <f t="shared" si="478"/>
        <v>1.0455051193270177</v>
      </c>
      <c r="HL113" s="256">
        <f t="shared" si="419"/>
        <v>1.3908192536207842</v>
      </c>
      <c r="HM113" s="256">
        <f t="shared" si="384"/>
        <v>1.4541086497191118</v>
      </c>
      <c r="HN113" s="256">
        <f t="shared" si="385"/>
        <v>217.58301306436982</v>
      </c>
      <c r="HO113" s="256">
        <f t="shared" si="386"/>
        <v>168</v>
      </c>
      <c r="HP113" s="256">
        <f t="shared" si="387"/>
        <v>385.52748181993786</v>
      </c>
      <c r="HQ113" s="256">
        <f t="shared" si="479"/>
        <v>217.58301306436982</v>
      </c>
      <c r="HR113" s="256">
        <f t="shared" si="443"/>
        <v>5.0658311111139831</v>
      </c>
      <c r="HS113" s="466">
        <f t="shared" si="389"/>
        <v>152800</v>
      </c>
    </row>
    <row r="114" spans="1:227" s="72" customFormat="1" hidden="1" outlineLevel="1" x14ac:dyDescent="0.3">
      <c r="B114" s="100" t="s">
        <v>237</v>
      </c>
      <c r="C114" s="40" t="s">
        <v>238</v>
      </c>
      <c r="D114" s="117">
        <v>5000</v>
      </c>
      <c r="E114" s="132">
        <v>10.516596503963614</v>
      </c>
      <c r="F114" s="125">
        <f t="shared" si="251"/>
        <v>462.29205465340056</v>
      </c>
      <c r="G114" s="125">
        <f t="shared" si="252"/>
        <v>28.59052076707458</v>
      </c>
      <c r="H114" s="168">
        <f t="shared" si="427"/>
        <v>420</v>
      </c>
      <c r="I114" s="528">
        <f t="shared" si="444"/>
        <v>420</v>
      </c>
      <c r="J114" s="373">
        <f t="shared" si="390"/>
        <v>725.27957298514923</v>
      </c>
      <c r="K114" s="114">
        <v>1.2E-2</v>
      </c>
      <c r="L114" s="168">
        <f t="shared" si="391"/>
        <v>1100.6953682223823</v>
      </c>
      <c r="M114" s="373">
        <f t="shared" si="392"/>
        <v>39.419999999999995</v>
      </c>
      <c r="N114" s="373">
        <f t="shared" si="393"/>
        <v>13.208344418668588</v>
      </c>
      <c r="O114" s="121">
        <v>211.78163531166359</v>
      </c>
      <c r="P114" s="116">
        <v>8.9999999999999993E-3</v>
      </c>
      <c r="Q114" s="395">
        <f t="shared" si="253"/>
        <v>0.93815485150721434</v>
      </c>
      <c r="S114" s="189">
        <f t="shared" si="254"/>
        <v>1.0403973065216765</v>
      </c>
      <c r="T114" s="168">
        <f t="shared" si="255"/>
        <v>9.5301735890248604</v>
      </c>
      <c r="U114" s="382">
        <f t="shared" si="256"/>
        <v>462.29205465340056</v>
      </c>
      <c r="V114" s="427">
        <f t="shared" si="394"/>
        <v>149544.73167762387</v>
      </c>
      <c r="W114" s="132"/>
      <c r="X114" s="255"/>
      <c r="Y114" s="255"/>
      <c r="Z114" s="255"/>
      <c r="AA114" s="111"/>
      <c r="AB114" s="111"/>
      <c r="AC114" s="111"/>
      <c r="AD114" s="111"/>
      <c r="AE114" s="111"/>
      <c r="AF114" s="111"/>
      <c r="AG114" s="111"/>
      <c r="AH114" s="460"/>
      <c r="AI114" s="262">
        <f t="shared" si="257"/>
        <v>1.4804042220455693</v>
      </c>
      <c r="AJ114" s="256">
        <f t="shared" si="395"/>
        <v>0.7922902622302801</v>
      </c>
      <c r="AK114" s="256">
        <f t="shared" si="258"/>
        <v>1.1729098492912979</v>
      </c>
      <c r="AL114" s="170">
        <f t="shared" si="259"/>
        <v>193.93204106775303</v>
      </c>
      <c r="AM114" s="170">
        <f t="shared" si="260"/>
        <v>28.59052076707458</v>
      </c>
      <c r="AN114" s="170">
        <f t="shared" si="261"/>
        <v>116.85851003374019</v>
      </c>
      <c r="AO114" s="170">
        <f t="shared" si="396"/>
        <v>60</v>
      </c>
      <c r="AP114" s="170">
        <f t="shared" si="397"/>
        <v>86</v>
      </c>
      <c r="AQ114" s="170">
        <f t="shared" si="262"/>
        <v>0</v>
      </c>
      <c r="AR114" s="256">
        <f t="shared" si="439"/>
        <v>63.226838242018367</v>
      </c>
      <c r="AS114" s="256">
        <f t="shared" si="263"/>
        <v>268.36001358564749</v>
      </c>
      <c r="AT114" s="428">
        <f t="shared" si="445"/>
        <v>177000</v>
      </c>
      <c r="AU114" s="112"/>
      <c r="AV114" s="256"/>
      <c r="AW114" s="256"/>
      <c r="AX114" s="120"/>
      <c r="AY114" s="120"/>
      <c r="AZ114" s="120"/>
      <c r="BA114" s="120"/>
      <c r="BB114" s="256"/>
      <c r="BC114" s="256"/>
      <c r="BD114" s="256"/>
      <c r="BE114" s="257"/>
      <c r="BF114" s="146">
        <f t="shared" si="265"/>
        <v>1.1487697268057158</v>
      </c>
      <c r="BG114" s="256">
        <f t="shared" si="266"/>
        <v>0.68024957073271042</v>
      </c>
      <c r="BH114" s="256">
        <f t="shared" si="267"/>
        <v>0.78145011353032112</v>
      </c>
      <c r="BI114" s="120">
        <f t="shared" si="268"/>
        <v>47.53174077526149</v>
      </c>
      <c r="BJ114" s="120">
        <f t="shared" si="269"/>
        <v>28.59052076707458</v>
      </c>
      <c r="BK114" s="256">
        <v>0</v>
      </c>
      <c r="BL114" s="170">
        <f t="shared" si="270"/>
        <v>43.183374935087642</v>
      </c>
      <c r="BM114" s="170">
        <f t="shared" si="398"/>
        <v>376.81662506491239</v>
      </c>
      <c r="BN114" s="170">
        <f t="shared" si="271"/>
        <v>0</v>
      </c>
      <c r="BO114" s="170">
        <f t="shared" si="440"/>
        <v>12.551238616745739</v>
      </c>
      <c r="BP114" s="170">
        <f t="shared" si="446"/>
        <v>414.76031387813907</v>
      </c>
      <c r="BQ114" s="390">
        <f t="shared" si="273"/>
        <v>32671.27184092101</v>
      </c>
      <c r="BR114" s="428">
        <f t="shared" si="399"/>
        <v>65432.861206508722</v>
      </c>
      <c r="BS114" s="147">
        <f t="shared" si="274"/>
        <v>3.8006989156461812</v>
      </c>
      <c r="BT114" s="256">
        <f t="shared" si="275"/>
        <v>1.1106014233940451</v>
      </c>
      <c r="BU114" s="256">
        <f t="shared" si="276"/>
        <v>4.2210616256088525</v>
      </c>
      <c r="BV114" s="170">
        <f t="shared" si="277"/>
        <v>462.29205465340056</v>
      </c>
      <c r="BW114" s="170">
        <f t="shared" si="278"/>
        <v>28.59052076707458</v>
      </c>
      <c r="BX114" s="170">
        <f t="shared" si="279"/>
        <v>341.2431229556459</v>
      </c>
      <c r="BY114" s="170">
        <f t="shared" si="400"/>
        <v>812.48362608487128</v>
      </c>
      <c r="BZ114" s="256">
        <f t="shared" si="280"/>
        <v>129.15587009528141</v>
      </c>
      <c r="CA114" s="256">
        <v>0</v>
      </c>
      <c r="CB114" s="466">
        <f t="shared" si="281"/>
        <v>308541.25605200563</v>
      </c>
      <c r="CC114" s="146">
        <f t="shared" si="282"/>
        <v>1.1484290739793057</v>
      </c>
      <c r="CD114" s="256">
        <f t="shared" si="283"/>
        <v>0.77375513681206054</v>
      </c>
      <c r="CE114" s="256">
        <f t="shared" si="401"/>
        <v>0.88860289525580571</v>
      </c>
      <c r="CF114" s="120">
        <f t="shared" si="284"/>
        <v>50.700523493612259</v>
      </c>
      <c r="CG114" s="120">
        <f t="shared" si="285"/>
        <v>28.59052076707458</v>
      </c>
      <c r="CH114" s="256">
        <v>0</v>
      </c>
      <c r="CI114" s="170">
        <f t="shared" si="402"/>
        <v>46.062266597426827</v>
      </c>
      <c r="CJ114" s="170">
        <f t="shared" si="403"/>
        <v>373.93773340257314</v>
      </c>
      <c r="CK114" s="170">
        <f t="shared" si="286"/>
        <v>0</v>
      </c>
      <c r="CL114" s="256">
        <f t="shared" si="441"/>
        <v>15.846772643830537</v>
      </c>
      <c r="CM114" s="256">
        <f t="shared" si="248"/>
        <v>411.5915311597883</v>
      </c>
      <c r="CN114" s="390">
        <f t="shared" si="404"/>
        <v>24182.689963649085</v>
      </c>
      <c r="CO114" s="428">
        <f t="shared" si="405"/>
        <v>57361.718620275977</v>
      </c>
      <c r="CP114" s="147">
        <f t="shared" si="287"/>
        <v>3.2484095640039627</v>
      </c>
      <c r="CQ114" s="256">
        <f t="shared" si="288"/>
        <v>1.1310787361832277</v>
      </c>
      <c r="CR114" s="256">
        <f t="shared" si="289"/>
        <v>3.6742069842591119</v>
      </c>
      <c r="CS114" s="120">
        <f t="shared" si="290"/>
        <v>462.29205465340056</v>
      </c>
      <c r="CT114" s="120">
        <f t="shared" si="291"/>
        <v>28.59052076707458</v>
      </c>
      <c r="CU114" s="256">
        <f t="shared" si="292"/>
        <v>318.12852022297585</v>
      </c>
      <c r="CV114" s="170">
        <f t="shared" si="406"/>
        <v>757.44885767375206</v>
      </c>
      <c r="CW114" s="256">
        <f t="shared" si="293"/>
        <v>151.11474269131793</v>
      </c>
      <c r="CX114" s="256">
        <v>0</v>
      </c>
      <c r="CY114" s="466">
        <f t="shared" si="294"/>
        <v>283541.25605200563</v>
      </c>
      <c r="CZ114" s="147">
        <f t="shared" si="295"/>
        <v>3.8006989156461812</v>
      </c>
      <c r="DA114" s="256">
        <f t="shared" si="296"/>
        <v>1.1794068863177496</v>
      </c>
      <c r="DB114" s="256">
        <f t="shared" si="297"/>
        <v>4.4825704739335102</v>
      </c>
      <c r="DC114" s="120">
        <f t="shared" si="298"/>
        <v>462.29205465340056</v>
      </c>
      <c r="DD114" s="120">
        <f t="shared" si="299"/>
        <v>28.59052076707458</v>
      </c>
      <c r="DE114" s="256">
        <f t="shared" si="300"/>
        <v>341.2431229556459</v>
      </c>
      <c r="DF114" s="170">
        <f t="shared" si="407"/>
        <v>812.48362608487128</v>
      </c>
      <c r="DG114" s="256">
        <f t="shared" si="301"/>
        <v>129.15587009528141</v>
      </c>
      <c r="DH114" s="256">
        <v>0</v>
      </c>
      <c r="DI114" s="466">
        <f t="shared" si="408"/>
        <v>290541.25605200563</v>
      </c>
      <c r="DJ114" s="147">
        <f t="shared" si="302"/>
        <v>3.2484095640039627</v>
      </c>
      <c r="DK114" s="256">
        <f t="shared" si="409"/>
        <v>1.1513823485136763</v>
      </c>
      <c r="DL114" s="256">
        <f t="shared" si="303"/>
        <v>3.7401614327371697</v>
      </c>
      <c r="DM114" s="120">
        <f t="shared" si="304"/>
        <v>462.29205465340056</v>
      </c>
      <c r="DN114" s="120">
        <f t="shared" si="305"/>
        <v>28.59052076707458</v>
      </c>
      <c r="DO114" s="256">
        <f t="shared" si="306"/>
        <v>318.12852022297585</v>
      </c>
      <c r="DP114" s="170">
        <f t="shared" si="410"/>
        <v>757.44885767375206</v>
      </c>
      <c r="DQ114" s="256">
        <f t="shared" si="307"/>
        <v>151.11474269131793</v>
      </c>
      <c r="DR114" s="256">
        <v>0</v>
      </c>
      <c r="DS114" s="427">
        <f t="shared" si="308"/>
        <v>278541.25605200563</v>
      </c>
      <c r="DT114" s="176">
        <f t="shared" si="309"/>
        <v>6.6683358485928235</v>
      </c>
      <c r="DU114" s="256">
        <f t="shared" si="310"/>
        <v>0.92664391820870529</v>
      </c>
      <c r="DV114" s="256">
        <f t="shared" si="311"/>
        <v>6.1791728586716257</v>
      </c>
      <c r="DW114" s="120">
        <f t="shared" si="312"/>
        <v>462.29205465340056</v>
      </c>
      <c r="DX114" s="120">
        <f t="shared" si="313"/>
        <v>28.59052076707458</v>
      </c>
      <c r="DY114" s="256">
        <f t="shared" si="314"/>
        <v>387.47232842098595</v>
      </c>
      <c r="DZ114" s="256">
        <f t="shared" si="411"/>
        <v>238</v>
      </c>
      <c r="EA114" s="256">
        <f t="shared" si="412"/>
        <v>340</v>
      </c>
      <c r="EB114" s="170">
        <f t="shared" si="413"/>
        <v>922.55316290710948</v>
      </c>
      <c r="EC114" s="256">
        <f t="shared" si="315"/>
        <v>73.613955050578767</v>
      </c>
      <c r="ED114" s="256">
        <v>0</v>
      </c>
      <c r="EE114" s="427">
        <f t="shared" si="420"/>
        <v>429731.70747359219</v>
      </c>
      <c r="EF114" s="275">
        <f t="shared" si="316"/>
        <v>1.2745480340717945</v>
      </c>
      <c r="EG114" s="256">
        <f t="shared" si="317"/>
        <v>0.53612013916713408</v>
      </c>
      <c r="EH114" s="256">
        <f t="shared" si="318"/>
        <v>0.68331086940176766</v>
      </c>
      <c r="EI114" s="473">
        <f t="shared" si="319"/>
        <v>115.57301366335014</v>
      </c>
      <c r="EJ114" s="473">
        <f t="shared" si="320"/>
        <v>105</v>
      </c>
      <c r="EK114" s="473">
        <f t="shared" si="321"/>
        <v>420</v>
      </c>
      <c r="EL114" s="473">
        <f t="shared" si="322"/>
        <v>620.27957298514923</v>
      </c>
      <c r="EM114" s="473">
        <f t="shared" si="447"/>
        <v>38.423427004862397</v>
      </c>
      <c r="EN114" s="473">
        <f t="shared" si="448"/>
        <v>346.71904099005042</v>
      </c>
      <c r="EO114" s="427">
        <f t="shared" si="325"/>
        <v>161679.73167762387</v>
      </c>
      <c r="EP114" s="261">
        <f t="shared" si="326"/>
        <v>1.2745480340717945</v>
      </c>
      <c r="EQ114" s="256">
        <f t="shared" si="449"/>
        <v>0.57063699965446091</v>
      </c>
      <c r="ER114" s="256">
        <f t="shared" si="328"/>
        <v>0.72730426607822041</v>
      </c>
      <c r="ES114" s="473">
        <f t="shared" si="329"/>
        <v>462.29205465340056</v>
      </c>
      <c r="ET114" s="473">
        <f t="shared" si="330"/>
        <v>105</v>
      </c>
      <c r="EU114" s="473">
        <f t="shared" si="331"/>
        <v>420</v>
      </c>
      <c r="EV114" s="473">
        <f t="shared" si="332"/>
        <v>620.27957298514923</v>
      </c>
      <c r="EW114" s="473">
        <f t="shared" si="450"/>
        <v>38.423427004862397</v>
      </c>
      <c r="EX114" s="473">
        <f t="shared" si="451"/>
        <v>346.71904099005042</v>
      </c>
      <c r="EY114" s="572">
        <f t="shared" si="414"/>
        <v>151900</v>
      </c>
      <c r="EZ114" s="276">
        <f t="shared" si="452"/>
        <v>1.0729041344113177</v>
      </c>
      <c r="FA114" s="572">
        <f t="shared" si="453"/>
        <v>1.4295260383537312</v>
      </c>
      <c r="FB114" s="256">
        <f t="shared" si="454"/>
        <v>1.5337443967983502</v>
      </c>
      <c r="FC114" s="572">
        <f t="shared" si="455"/>
        <v>14.29526038353729</v>
      </c>
      <c r="FD114" s="572"/>
      <c r="FE114" s="572">
        <f t="shared" si="456"/>
        <v>420</v>
      </c>
      <c r="FF114" s="572">
        <f t="shared" si="457"/>
        <v>725.27957298514923</v>
      </c>
      <c r="FG114" s="572">
        <f t="shared" si="458"/>
        <v>9.5301735890248604</v>
      </c>
      <c r="FH114" s="572">
        <f t="shared" si="459"/>
        <v>447.99679426986324</v>
      </c>
      <c r="FI114" s="566">
        <f t="shared" si="460"/>
        <v>10000</v>
      </c>
      <c r="FJ114" s="276">
        <f t="shared" si="335"/>
        <v>1.0527939775547959</v>
      </c>
      <c r="FK114" s="256">
        <f t="shared" si="461"/>
        <v>3.4647927447577193E-2</v>
      </c>
      <c r="FL114" s="256">
        <f t="shared" si="337"/>
        <v>3.6477129351564781E-2</v>
      </c>
      <c r="FM114" s="483">
        <f t="shared" si="462"/>
        <v>5.5475046558408065</v>
      </c>
      <c r="FN114" s="483">
        <f t="shared" si="339"/>
        <v>8</v>
      </c>
      <c r="FO114" s="483">
        <f t="shared" si="340"/>
        <v>420</v>
      </c>
      <c r="FP114" s="483">
        <f t="shared" si="341"/>
        <v>725.27957298514923</v>
      </c>
      <c r="FQ114" s="483">
        <f t="shared" si="415"/>
        <v>1200</v>
      </c>
      <c r="FR114" s="483">
        <f t="shared" si="463"/>
        <v>9.6411236821416768</v>
      </c>
      <c r="FS114" s="483">
        <f t="shared" si="464"/>
        <v>456.62538798673387</v>
      </c>
      <c r="FT114" s="484">
        <f t="shared" si="465"/>
        <v>12</v>
      </c>
      <c r="FU114" s="427">
        <f t="shared" si="345"/>
        <v>160347.73167762387</v>
      </c>
      <c r="FV114" s="276">
        <f t="shared" si="346"/>
        <v>1.6548106776132332</v>
      </c>
      <c r="FW114" s="256">
        <f t="shared" si="466"/>
        <v>0.758599882121055</v>
      </c>
      <c r="FX114" s="256">
        <f t="shared" si="348"/>
        <v>1.2553391849700619</v>
      </c>
      <c r="FY114" s="483">
        <f t="shared" si="467"/>
        <v>187.69057418928062</v>
      </c>
      <c r="FZ114" s="483">
        <f t="shared" si="350"/>
        <v>99</v>
      </c>
      <c r="GA114" s="483">
        <f t="shared" si="351"/>
        <v>420</v>
      </c>
      <c r="GB114" s="483">
        <f t="shared" si="352"/>
        <v>725.27957298514923</v>
      </c>
      <c r="GC114" s="483">
        <f t="shared" si="353"/>
        <v>600</v>
      </c>
      <c r="GD114" s="483">
        <f t="shared" si="468"/>
        <v>22.038239149295272</v>
      </c>
      <c r="GE114" s="483">
        <f t="shared" si="469"/>
        <v>274.6014804641199</v>
      </c>
      <c r="GF114" s="484">
        <f t="shared" si="470"/>
        <v>136</v>
      </c>
      <c r="GG114" s="493">
        <f t="shared" si="471"/>
        <v>6</v>
      </c>
      <c r="GH114" s="493">
        <f t="shared" si="358"/>
        <v>142</v>
      </c>
      <c r="GI114" s="427">
        <f t="shared" si="359"/>
        <v>230928.73167762387</v>
      </c>
      <c r="GJ114" s="185">
        <f t="shared" si="472"/>
        <v>1.0403973065216765</v>
      </c>
      <c r="GK114" s="256">
        <f t="shared" si="416"/>
        <v>1.0887762825269389</v>
      </c>
      <c r="GL114" s="256">
        <f t="shared" si="361"/>
        <v>1.1327599117457112</v>
      </c>
      <c r="GM114" s="256">
        <f t="shared" si="362"/>
        <v>462.29205465340056</v>
      </c>
      <c r="GN114" s="256">
        <f t="shared" si="363"/>
        <v>420</v>
      </c>
      <c r="GO114" s="256">
        <f t="shared" si="364"/>
        <v>725.27957298514923</v>
      </c>
      <c r="GP114" s="256">
        <f t="shared" si="473"/>
        <v>462.29205465340056</v>
      </c>
      <c r="GQ114" s="256">
        <f t="shared" si="474"/>
        <v>9.5301735890248604</v>
      </c>
      <c r="GR114" s="427">
        <f t="shared" si="367"/>
        <v>415844.73167762387</v>
      </c>
      <c r="GS114" s="185">
        <f t="shared" si="368"/>
        <v>1.0403973065216765</v>
      </c>
      <c r="GT114" s="256">
        <f t="shared" si="417"/>
        <v>1.5243238450452716</v>
      </c>
      <c r="GU114" s="256">
        <f t="shared" si="369"/>
        <v>1.5859024226518659</v>
      </c>
      <c r="GV114" s="256">
        <f t="shared" si="370"/>
        <v>462.29205465340056</v>
      </c>
      <c r="GW114" s="256">
        <f t="shared" si="371"/>
        <v>420</v>
      </c>
      <c r="GX114" s="256">
        <f t="shared" si="372"/>
        <v>725.27957298514923</v>
      </c>
      <c r="GY114" s="256">
        <f t="shared" si="475"/>
        <v>462.29205465340056</v>
      </c>
      <c r="GZ114" s="256">
        <f t="shared" si="476"/>
        <v>9.5301735890248604</v>
      </c>
      <c r="HA114" s="427">
        <f t="shared" si="375"/>
        <v>297024.73167762387</v>
      </c>
      <c r="HB114" s="185">
        <f t="shared" si="376"/>
        <v>1.0403973065216765</v>
      </c>
      <c r="HC114" s="256">
        <f t="shared" si="418"/>
        <v>6.044307345158751E-2</v>
      </c>
      <c r="HD114" s="256">
        <f t="shared" si="377"/>
        <v>6.28848108169235E-2</v>
      </c>
      <c r="HE114" s="256">
        <f t="shared" si="378"/>
        <v>462.29205465340056</v>
      </c>
      <c r="HF114" s="256">
        <f t="shared" si="379"/>
        <v>420</v>
      </c>
      <c r="HG114" s="256">
        <f t="shared" si="380"/>
        <v>725.27957298514923</v>
      </c>
      <c r="HH114" s="256">
        <f t="shared" si="477"/>
        <v>462.29205465340056</v>
      </c>
      <c r="HI114" s="256">
        <f t="shared" si="442"/>
        <v>9.5301735890248604</v>
      </c>
      <c r="HJ114" s="427">
        <f t="shared" si="382"/>
        <v>7490715.7298514927</v>
      </c>
      <c r="HK114" s="185">
        <f t="shared" si="478"/>
        <v>1.0403973065216765</v>
      </c>
      <c r="HL114" s="256">
        <f t="shared" si="419"/>
        <v>1.2336835996304516</v>
      </c>
      <c r="HM114" s="256">
        <f t="shared" si="384"/>
        <v>1.2835210941554882</v>
      </c>
      <c r="HN114" s="256">
        <f t="shared" si="385"/>
        <v>462.29205465340056</v>
      </c>
      <c r="HO114" s="256">
        <f t="shared" si="386"/>
        <v>420</v>
      </c>
      <c r="HP114" s="256">
        <f t="shared" si="387"/>
        <v>725.27957298514923</v>
      </c>
      <c r="HQ114" s="256">
        <f t="shared" si="479"/>
        <v>462.29205465340056</v>
      </c>
      <c r="HR114" s="256">
        <f t="shared" si="443"/>
        <v>9.5301735890248604</v>
      </c>
      <c r="HS114" s="466">
        <f t="shared" si="389"/>
        <v>367000</v>
      </c>
    </row>
    <row r="115" spans="1:227" s="72" customFormat="1" hidden="1" outlineLevel="1" x14ac:dyDescent="0.3">
      <c r="B115" s="100" t="s">
        <v>237</v>
      </c>
      <c r="C115" s="40" t="s">
        <v>238</v>
      </c>
      <c r="D115" s="117">
        <v>10000</v>
      </c>
      <c r="E115" s="132">
        <v>8.2291733564609171</v>
      </c>
      <c r="F115" s="125">
        <f t="shared" si="251"/>
        <v>723.48149092218898</v>
      </c>
      <c r="G115" s="125">
        <f t="shared" si="252"/>
        <v>47.668025192906242</v>
      </c>
      <c r="H115" s="168">
        <f t="shared" si="427"/>
        <v>840</v>
      </c>
      <c r="I115" s="528">
        <f t="shared" si="444"/>
        <v>840</v>
      </c>
      <c r="J115" s="373">
        <f t="shared" si="390"/>
        <v>1209.2345305151255</v>
      </c>
      <c r="K115" s="114">
        <v>1.2E-2</v>
      </c>
      <c r="L115" s="168">
        <f t="shared" si="391"/>
        <v>861.28748919308202</v>
      </c>
      <c r="M115" s="373">
        <f t="shared" si="392"/>
        <v>39.419999999999995</v>
      </c>
      <c r="N115" s="373">
        <f t="shared" si="393"/>
        <v>10.335449870316985</v>
      </c>
      <c r="O115" s="121">
        <v>176.54824145520831</v>
      </c>
      <c r="P115" s="116">
        <v>8.9999999999999993E-3</v>
      </c>
      <c r="Q115" s="395">
        <f t="shared" si="253"/>
        <v>0.93411299972284567</v>
      </c>
      <c r="S115" s="189">
        <f t="shared" si="254"/>
        <v>1.0429807101639414</v>
      </c>
      <c r="T115" s="168">
        <f t="shared" si="255"/>
        <v>15.889341730968747</v>
      </c>
      <c r="U115" s="382">
        <f t="shared" si="256"/>
        <v>723.48149092218898</v>
      </c>
      <c r="V115" s="427">
        <f t="shared" si="394"/>
        <v>247977.52488242008</v>
      </c>
      <c r="W115" s="132"/>
      <c r="X115" s="255"/>
      <c r="Y115" s="255"/>
      <c r="Z115" s="255"/>
      <c r="AA115" s="111"/>
      <c r="AB115" s="111"/>
      <c r="AC115" s="111"/>
      <c r="AD115" s="111"/>
      <c r="AE115" s="111"/>
      <c r="AF115" s="111"/>
      <c r="AG115" s="111"/>
      <c r="AH115" s="460"/>
      <c r="AI115" s="262">
        <f t="shared" si="257"/>
        <v>1.2558271108528694</v>
      </c>
      <c r="AJ115" s="256">
        <f t="shared" si="395"/>
        <v>0.67810477626935839</v>
      </c>
      <c r="AK115" s="256">
        <f t="shared" si="258"/>
        <v>0.85158236203787974</v>
      </c>
      <c r="AL115" s="170">
        <f t="shared" si="259"/>
        <v>162.00407534822256</v>
      </c>
      <c r="AM115" s="170">
        <f t="shared" si="260"/>
        <v>47.668025192906242</v>
      </c>
      <c r="AN115" s="170">
        <f t="shared" si="261"/>
        <v>73.835031318260675</v>
      </c>
      <c r="AO115" s="170">
        <f t="shared" si="396"/>
        <v>38</v>
      </c>
      <c r="AP115" s="170">
        <f t="shared" si="397"/>
        <v>54</v>
      </c>
      <c r="AQ115" s="170">
        <f t="shared" si="262"/>
        <v>0</v>
      </c>
      <c r="AR115" s="256">
        <f t="shared" si="439"/>
        <v>52.579654424613828</v>
      </c>
      <c r="AS115" s="256">
        <f t="shared" si="263"/>
        <v>561.47741557396648</v>
      </c>
      <c r="AT115" s="428">
        <f t="shared" si="445"/>
        <v>184800</v>
      </c>
      <c r="AU115" s="112"/>
      <c r="AV115" s="256"/>
      <c r="AW115" s="256"/>
      <c r="AX115" s="120"/>
      <c r="AY115" s="120"/>
      <c r="AZ115" s="120"/>
      <c r="BA115" s="120"/>
      <c r="BB115" s="256"/>
      <c r="BC115" s="256"/>
      <c r="BD115" s="256"/>
      <c r="BE115" s="257"/>
      <c r="BF115" s="146">
        <f t="shared" si="265"/>
        <v>1.1593449814470329</v>
      </c>
      <c r="BG115" s="256">
        <f t="shared" si="266"/>
        <v>0.62285125394542695</v>
      </c>
      <c r="BH115" s="256">
        <f t="shared" si="267"/>
        <v>0.72209947544962216</v>
      </c>
      <c r="BI115" s="120">
        <f t="shared" si="268"/>
        <v>79.248091883206627</v>
      </c>
      <c r="BJ115" s="120">
        <f t="shared" si="269"/>
        <v>47.668025192906242</v>
      </c>
      <c r="BK115" s="256">
        <v>0</v>
      </c>
      <c r="BL115" s="170">
        <f t="shared" si="270"/>
        <v>92.011195887045929</v>
      </c>
      <c r="BM115" s="170">
        <f t="shared" si="398"/>
        <v>747.98880411295409</v>
      </c>
      <c r="BN115" s="170">
        <f t="shared" si="271"/>
        <v>0</v>
      </c>
      <c r="BO115" s="170">
        <f t="shared" si="440"/>
        <v>20.926263059685841</v>
      </c>
      <c r="BP115" s="170">
        <f t="shared" si="446"/>
        <v>644.23339903898238</v>
      </c>
      <c r="BQ115" s="390">
        <f t="shared" si="273"/>
        <v>58305.877840699111</v>
      </c>
      <c r="BR115" s="428">
        <f t="shared" si="399"/>
        <v>119147.50124432077</v>
      </c>
      <c r="BS115" s="147">
        <f t="shared" si="274"/>
        <v>3.8157180802115667</v>
      </c>
      <c r="BT115" s="256">
        <f t="shared" si="275"/>
        <v>1.1192609443976427</v>
      </c>
      <c r="BU115" s="256">
        <f t="shared" si="276"/>
        <v>4.2707842220127583</v>
      </c>
      <c r="BV115" s="170">
        <f t="shared" si="277"/>
        <v>723.48149092218898</v>
      </c>
      <c r="BW115" s="170">
        <f t="shared" si="278"/>
        <v>47.668025192906242</v>
      </c>
      <c r="BX115" s="170">
        <f t="shared" si="279"/>
        <v>531.11716754484496</v>
      </c>
      <c r="BY115" s="170">
        <f t="shared" si="400"/>
        <v>632.28234231529154</v>
      </c>
      <c r="BZ115" s="256">
        <f t="shared" si="280"/>
        <v>202.09813720628387</v>
      </c>
      <c r="CA115" s="256">
        <v>0</v>
      </c>
      <c r="CB115" s="466">
        <f t="shared" si="281"/>
        <v>480024.51808592345</v>
      </c>
      <c r="CC115" s="146">
        <f t="shared" si="282"/>
        <v>1.1589767622973259</v>
      </c>
      <c r="CD115" s="256">
        <f t="shared" si="283"/>
        <v>0.65337792498135661</v>
      </c>
      <c r="CE115" s="256">
        <f t="shared" si="401"/>
        <v>0.75724983205143781</v>
      </c>
      <c r="CF115" s="120">
        <f t="shared" si="284"/>
        <v>84.531298008753737</v>
      </c>
      <c r="CG115" s="120">
        <f t="shared" si="285"/>
        <v>47.668025192906242</v>
      </c>
      <c r="CH115" s="256">
        <v>0</v>
      </c>
      <c r="CI115" s="170">
        <f t="shared" si="402"/>
        <v>98.145275612848991</v>
      </c>
      <c r="CJ115" s="170">
        <f t="shared" si="403"/>
        <v>741.85472438715101</v>
      </c>
      <c r="CK115" s="170">
        <f t="shared" si="286"/>
        <v>0</v>
      </c>
      <c r="CL115" s="256">
        <f t="shared" si="441"/>
        <v>26.420797430254833</v>
      </c>
      <c r="CM115" s="256">
        <f t="shared" si="248"/>
        <v>638.95019291343522</v>
      </c>
      <c r="CN115" s="390">
        <f t="shared" si="404"/>
        <v>51526.269696745723</v>
      </c>
      <c r="CO115" s="428">
        <f t="shared" si="405"/>
        <v>113257.33466060883</v>
      </c>
      <c r="CP115" s="147">
        <f t="shared" si="287"/>
        <v>3.2611776868051856</v>
      </c>
      <c r="CQ115" s="256">
        <f t="shared" si="288"/>
        <v>1.105231266973409</v>
      </c>
      <c r="CR115" s="256">
        <f t="shared" si="289"/>
        <v>3.6043555466131063</v>
      </c>
      <c r="CS115" s="120">
        <f t="shared" si="290"/>
        <v>723.48149092218898</v>
      </c>
      <c r="CT115" s="120">
        <f t="shared" si="291"/>
        <v>47.668025192906242</v>
      </c>
      <c r="CU115" s="256">
        <f t="shared" si="292"/>
        <v>494.94309299873544</v>
      </c>
      <c r="CV115" s="170">
        <f t="shared" si="406"/>
        <v>589.21796785563743</v>
      </c>
      <c r="CW115" s="256">
        <f t="shared" si="293"/>
        <v>236.4635080250878</v>
      </c>
      <c r="CX115" s="256">
        <v>0</v>
      </c>
      <c r="CY115" s="466">
        <f t="shared" si="294"/>
        <v>455024.51808592345</v>
      </c>
      <c r="CZ115" s="147">
        <f t="shared" si="295"/>
        <v>3.8157180802115667</v>
      </c>
      <c r="DA115" s="256">
        <f t="shared" si="296"/>
        <v>1.1628661995529781</v>
      </c>
      <c r="DB115" s="256">
        <f t="shared" si="297"/>
        <v>4.4371695825012099</v>
      </c>
      <c r="DC115" s="120">
        <f t="shared" si="298"/>
        <v>723.48149092218898</v>
      </c>
      <c r="DD115" s="120">
        <f t="shared" si="299"/>
        <v>47.668025192906242</v>
      </c>
      <c r="DE115" s="256">
        <f t="shared" si="300"/>
        <v>531.11716754484496</v>
      </c>
      <c r="DF115" s="170">
        <f t="shared" si="407"/>
        <v>632.28234231529154</v>
      </c>
      <c r="DG115" s="256">
        <f t="shared" si="301"/>
        <v>202.09813720628387</v>
      </c>
      <c r="DH115" s="256">
        <v>0</v>
      </c>
      <c r="DI115" s="466">
        <f t="shared" si="408"/>
        <v>462024.51808592345</v>
      </c>
      <c r="DJ115" s="147">
        <f t="shared" si="302"/>
        <v>3.2611776868051856</v>
      </c>
      <c r="DK115" s="256">
        <f t="shared" si="409"/>
        <v>1.1175109453304268</v>
      </c>
      <c r="DL115" s="256">
        <f t="shared" si="303"/>
        <v>3.6444017596721574</v>
      </c>
      <c r="DM115" s="120">
        <f t="shared" si="304"/>
        <v>723.48149092218898</v>
      </c>
      <c r="DN115" s="120">
        <f t="shared" si="305"/>
        <v>47.668025192906242</v>
      </c>
      <c r="DO115" s="256">
        <f t="shared" si="306"/>
        <v>494.94309299873544</v>
      </c>
      <c r="DP115" s="170">
        <f t="shared" si="410"/>
        <v>589.21796785563743</v>
      </c>
      <c r="DQ115" s="256">
        <f t="shared" si="307"/>
        <v>236.4635080250878</v>
      </c>
      <c r="DR115" s="256">
        <v>0</v>
      </c>
      <c r="DS115" s="427">
        <f t="shared" si="308"/>
        <v>450024.51808592345</v>
      </c>
      <c r="DT115" s="176">
        <f t="shared" si="309"/>
        <v>6.6903221213159894</v>
      </c>
      <c r="DU115" s="256">
        <f t="shared" si="310"/>
        <v>0.96818799980041526</v>
      </c>
      <c r="DV115" s="256">
        <f t="shared" si="311"/>
        <v>6.477489592657399</v>
      </c>
      <c r="DW115" s="120">
        <f t="shared" si="312"/>
        <v>723.48149092218898</v>
      </c>
      <c r="DX115" s="120">
        <f t="shared" si="313"/>
        <v>47.668025192906242</v>
      </c>
      <c r="DY115" s="256">
        <f t="shared" si="314"/>
        <v>603.46531663706378</v>
      </c>
      <c r="DZ115" s="256">
        <f t="shared" si="411"/>
        <v>372</v>
      </c>
      <c r="EA115" s="256">
        <f t="shared" si="412"/>
        <v>532</v>
      </c>
      <c r="EB115" s="170">
        <f t="shared" si="413"/>
        <v>718.41109123459978</v>
      </c>
      <c r="EC115" s="256">
        <f t="shared" si="315"/>
        <v>115.26343606956398</v>
      </c>
      <c r="ED115" s="256">
        <v>0</v>
      </c>
      <c r="EE115" s="427">
        <f t="shared" si="420"/>
        <v>644613.85259086965</v>
      </c>
      <c r="EF115" s="275">
        <f t="shared" si="316"/>
        <v>1.2773338682662507</v>
      </c>
      <c r="EG115" s="256">
        <f t="shared" si="317"/>
        <v>0.50619065050669199</v>
      </c>
      <c r="EH115" s="256">
        <f t="shared" si="318"/>
        <v>0.64657446169192268</v>
      </c>
      <c r="EI115" s="473">
        <f t="shared" si="319"/>
        <v>180.87037273054725</v>
      </c>
      <c r="EJ115" s="473">
        <f t="shared" si="320"/>
        <v>210</v>
      </c>
      <c r="EK115" s="473">
        <f t="shared" si="321"/>
        <v>840</v>
      </c>
      <c r="EL115" s="473">
        <f t="shared" si="322"/>
        <v>999.23453051512547</v>
      </c>
      <c r="EM115" s="473">
        <f t="shared" si="447"/>
        <v>61.106934913605556</v>
      </c>
      <c r="EN115" s="473">
        <f t="shared" si="448"/>
        <v>542.61111819164171</v>
      </c>
      <c r="EO115" s="427">
        <f t="shared" si="325"/>
        <v>267987.52488242008</v>
      </c>
      <c r="EP115" s="261">
        <f t="shared" si="326"/>
        <v>1.2773338682662507</v>
      </c>
      <c r="EQ115" s="256">
        <f t="shared" si="449"/>
        <v>0.44652001167844152</v>
      </c>
      <c r="ER115" s="256">
        <f t="shared" si="328"/>
        <v>0.57035513377551517</v>
      </c>
      <c r="ES115" s="473">
        <f t="shared" si="329"/>
        <v>723.48149092218898</v>
      </c>
      <c r="ET115" s="473">
        <f t="shared" si="330"/>
        <v>210</v>
      </c>
      <c r="EU115" s="473">
        <f t="shared" si="331"/>
        <v>840</v>
      </c>
      <c r="EV115" s="473">
        <f t="shared" si="332"/>
        <v>999.23453051512547</v>
      </c>
      <c r="EW115" s="473">
        <f t="shared" si="450"/>
        <v>61.106934913605556</v>
      </c>
      <c r="EX115" s="473">
        <f t="shared" si="451"/>
        <v>542.61111819164171</v>
      </c>
      <c r="EY115" s="572">
        <f t="shared" si="414"/>
        <v>303800</v>
      </c>
      <c r="EZ115" s="276">
        <f t="shared" si="452"/>
        <v>1.0777216412902182</v>
      </c>
      <c r="FA115" s="572">
        <f t="shared" si="453"/>
        <v>2.3834012596453134</v>
      </c>
      <c r="FB115" s="256">
        <f t="shared" si="454"/>
        <v>2.5686431173981208</v>
      </c>
      <c r="FC115" s="572">
        <f t="shared" si="455"/>
        <v>23.834012596453121</v>
      </c>
      <c r="FD115" s="572"/>
      <c r="FE115" s="572">
        <f t="shared" si="456"/>
        <v>840</v>
      </c>
      <c r="FF115" s="572">
        <f t="shared" si="457"/>
        <v>1209.2345305151255</v>
      </c>
      <c r="FG115" s="572">
        <f t="shared" si="458"/>
        <v>15.889341730968747</v>
      </c>
      <c r="FH115" s="572">
        <f t="shared" si="459"/>
        <v>699.64747832573585</v>
      </c>
      <c r="FI115" s="566">
        <f t="shared" si="460"/>
        <v>10000</v>
      </c>
      <c r="FJ115" s="276">
        <f t="shared" si="335"/>
        <v>1.0548599293860492</v>
      </c>
      <c r="FK115" s="256">
        <f t="shared" si="461"/>
        <v>3.1525583251755994E-2</v>
      </c>
      <c r="FL115" s="256">
        <f t="shared" si="337"/>
        <v>3.3255074522801346E-2</v>
      </c>
      <c r="FM115" s="483">
        <f t="shared" si="462"/>
        <v>8.6817778910662682</v>
      </c>
      <c r="FN115" s="483">
        <f t="shared" si="339"/>
        <v>13</v>
      </c>
      <c r="FO115" s="483">
        <f t="shared" si="340"/>
        <v>840</v>
      </c>
      <c r="FP115" s="483">
        <f t="shared" si="341"/>
        <v>1209.2345305151255</v>
      </c>
      <c r="FQ115" s="483">
        <f t="shared" si="415"/>
        <v>1800</v>
      </c>
      <c r="FR115" s="483">
        <f t="shared" si="463"/>
        <v>16.062977288790073</v>
      </c>
      <c r="FS115" s="483">
        <f t="shared" si="464"/>
        <v>714.98149092218898</v>
      </c>
      <c r="FT115" s="484">
        <f t="shared" si="465"/>
        <v>18</v>
      </c>
      <c r="FU115" s="427">
        <f t="shared" si="345"/>
        <v>264114.52488242008</v>
      </c>
      <c r="FV115" s="276">
        <f t="shared" si="346"/>
        <v>1.6573830757856045</v>
      </c>
      <c r="FW115" s="256">
        <f t="shared" si="466"/>
        <v>0.73190342422013299</v>
      </c>
      <c r="FX115" s="256">
        <f t="shared" si="348"/>
        <v>1.2130443484119802</v>
      </c>
      <c r="FY115" s="483">
        <f t="shared" si="467"/>
        <v>293.73348531440877</v>
      </c>
      <c r="FZ115" s="483">
        <f t="shared" si="350"/>
        <v>155</v>
      </c>
      <c r="GA115" s="483">
        <f t="shared" si="351"/>
        <v>840</v>
      </c>
      <c r="GB115" s="483">
        <f t="shared" si="352"/>
        <v>1209.2345305151255</v>
      </c>
      <c r="GC115" s="483">
        <f t="shared" si="353"/>
        <v>900</v>
      </c>
      <c r="GD115" s="483">
        <f t="shared" si="468"/>
        <v>35.53339335278784</v>
      </c>
      <c r="GE115" s="483">
        <f t="shared" si="469"/>
        <v>429.74800560778021</v>
      </c>
      <c r="GF115" s="484">
        <f t="shared" si="470"/>
        <v>213</v>
      </c>
      <c r="GG115" s="493">
        <f t="shared" si="471"/>
        <v>9</v>
      </c>
      <c r="GH115" s="493">
        <f t="shared" si="358"/>
        <v>222</v>
      </c>
      <c r="GI115" s="427">
        <f t="shared" si="359"/>
        <v>374488.52488242008</v>
      </c>
      <c r="GJ115" s="185">
        <f t="shared" si="472"/>
        <v>1.0429807101639414</v>
      </c>
      <c r="GK115" s="256">
        <f t="shared" si="416"/>
        <v>0.90360421121454848</v>
      </c>
      <c r="GL115" s="256">
        <f t="shared" si="361"/>
        <v>0.94244176191967788</v>
      </c>
      <c r="GM115" s="256">
        <f t="shared" si="362"/>
        <v>723.48149092218898</v>
      </c>
      <c r="GN115" s="256">
        <f t="shared" si="363"/>
        <v>840</v>
      </c>
      <c r="GO115" s="256">
        <f t="shared" si="364"/>
        <v>1209.2345305151255</v>
      </c>
      <c r="GP115" s="256">
        <f t="shared" si="473"/>
        <v>723.48149092218898</v>
      </c>
      <c r="GQ115" s="256">
        <f t="shared" si="474"/>
        <v>15.889341730968747</v>
      </c>
      <c r="GR115" s="427">
        <f t="shared" si="367"/>
        <v>783077.52488242008</v>
      </c>
      <c r="GS115" s="185">
        <f t="shared" si="368"/>
        <v>1.0429807101639414</v>
      </c>
      <c r="GT115" s="256">
        <f t="shared" si="417"/>
        <v>1.4091600689610064</v>
      </c>
      <c r="GU115" s="256">
        <f t="shared" si="369"/>
        <v>1.4697267694596192</v>
      </c>
      <c r="GV115" s="256">
        <f t="shared" si="370"/>
        <v>723.48149092218898</v>
      </c>
      <c r="GW115" s="256">
        <f t="shared" si="371"/>
        <v>840</v>
      </c>
      <c r="GX115" s="256">
        <f t="shared" si="372"/>
        <v>1209.2345305151255</v>
      </c>
      <c r="GY115" s="256">
        <f t="shared" si="475"/>
        <v>723.48149092218898</v>
      </c>
      <c r="GZ115" s="256">
        <f t="shared" si="476"/>
        <v>15.889341730968747</v>
      </c>
      <c r="HA115" s="427">
        <f t="shared" si="375"/>
        <v>502137.52488242008</v>
      </c>
      <c r="HB115" s="185">
        <f t="shared" si="376"/>
        <v>1.0429807101639414</v>
      </c>
      <c r="HC115" s="256">
        <f t="shared" si="418"/>
        <v>5.6752543556265751E-2</v>
      </c>
      <c r="HD115" s="256">
        <f t="shared" si="377"/>
        <v>5.9191808181924072E-2</v>
      </c>
      <c r="HE115" s="256">
        <f t="shared" si="378"/>
        <v>723.48149092218898</v>
      </c>
      <c r="HF115" s="256">
        <f t="shared" si="379"/>
        <v>840</v>
      </c>
      <c r="HG115" s="256">
        <f t="shared" si="380"/>
        <v>1209.2345305151255</v>
      </c>
      <c r="HH115" s="256">
        <f t="shared" si="477"/>
        <v>723.48149092218898</v>
      </c>
      <c r="HI115" s="256">
        <f t="shared" si="442"/>
        <v>15.889341730968747</v>
      </c>
      <c r="HJ115" s="427">
        <f t="shared" si="382"/>
        <v>12468025.305151254</v>
      </c>
      <c r="HK115" s="185">
        <f t="shared" si="478"/>
        <v>1.0429807101639414</v>
      </c>
      <c r="HL115" s="256">
        <f t="shared" si="419"/>
        <v>0.97733722263980694</v>
      </c>
      <c r="HM115" s="256">
        <f t="shared" si="384"/>
        <v>1.01934387053852</v>
      </c>
      <c r="HN115" s="256">
        <f t="shared" si="385"/>
        <v>723.48149092218898</v>
      </c>
      <c r="HO115" s="256">
        <f t="shared" si="386"/>
        <v>840</v>
      </c>
      <c r="HP115" s="256">
        <f t="shared" si="387"/>
        <v>1209.2345305151255</v>
      </c>
      <c r="HQ115" s="256">
        <f t="shared" si="479"/>
        <v>723.48149092218898</v>
      </c>
      <c r="HR115" s="256">
        <f t="shared" si="443"/>
        <v>15.889341730968747</v>
      </c>
      <c r="HS115" s="466">
        <f t="shared" si="389"/>
        <v>724000</v>
      </c>
    </row>
    <row r="116" spans="1:227" s="72" customFormat="1" hidden="1" outlineLevel="1" x14ac:dyDescent="0.3">
      <c r="B116" s="100" t="s">
        <v>237</v>
      </c>
      <c r="C116" s="40" t="s">
        <v>238</v>
      </c>
      <c r="D116" s="117">
        <v>20000</v>
      </c>
      <c r="E116" s="132">
        <v>12.453981301035325</v>
      </c>
      <c r="F116" s="125">
        <f t="shared" si="251"/>
        <v>2189.8250454320446</v>
      </c>
      <c r="G116" s="125">
        <f t="shared" si="252"/>
        <v>79.251711947078363</v>
      </c>
      <c r="H116" s="168">
        <f t="shared" si="427"/>
        <v>1680</v>
      </c>
      <c r="I116" s="528">
        <f t="shared" si="444"/>
        <v>1680</v>
      </c>
      <c r="J116" s="373">
        <f t="shared" si="390"/>
        <v>2010.4442401592687</v>
      </c>
      <c r="K116" s="114">
        <v>1.2E-2</v>
      </c>
      <c r="L116" s="168">
        <f t="shared" si="391"/>
        <v>1303.4672889476456</v>
      </c>
      <c r="M116" s="373">
        <f t="shared" si="392"/>
        <v>39.419999999999995</v>
      </c>
      <c r="N116" s="373">
        <f t="shared" si="393"/>
        <v>15.641607467371749</v>
      </c>
      <c r="O116" s="121">
        <v>146.76242953162662</v>
      </c>
      <c r="P116" s="116">
        <v>8.9999999999999993E-3</v>
      </c>
      <c r="Q116" s="395">
        <f t="shared" si="253"/>
        <v>0.96380911246202206</v>
      </c>
      <c r="S116" s="189">
        <f t="shared" si="254"/>
        <v>1.0238396654746071</v>
      </c>
      <c r="T116" s="168">
        <f t="shared" si="255"/>
        <v>26.417237315692788</v>
      </c>
      <c r="U116" s="382">
        <f t="shared" si="256"/>
        <v>2189.8250454320446</v>
      </c>
      <c r="V116" s="427">
        <f t="shared" si="394"/>
        <v>418171.07842548296</v>
      </c>
      <c r="W116" s="132"/>
      <c r="X116" s="255"/>
      <c r="Y116" s="255"/>
      <c r="Z116" s="255"/>
      <c r="AA116" s="111"/>
      <c r="AB116" s="111"/>
      <c r="AC116" s="111"/>
      <c r="AD116" s="111"/>
      <c r="AE116" s="111"/>
      <c r="AF116" s="111"/>
      <c r="AG116" s="111"/>
      <c r="AH116" s="460"/>
      <c r="AI116" s="262">
        <f t="shared" si="257"/>
        <v>1.12389847316322</v>
      </c>
      <c r="AJ116" s="256">
        <f t="shared" si="395"/>
        <v>0.8283306308811923</v>
      </c>
      <c r="AK116" s="256">
        <f t="shared" si="258"/>
        <v>0.93095953132169884</v>
      </c>
      <c r="AL116" s="170">
        <f t="shared" si="259"/>
        <v>252.93472392674551</v>
      </c>
      <c r="AM116" s="170">
        <f t="shared" si="260"/>
        <v>79.251711947078363</v>
      </c>
      <c r="AN116" s="170">
        <f t="shared" si="261"/>
        <v>110.44933099798077</v>
      </c>
      <c r="AO116" s="170">
        <f t="shared" si="396"/>
        <v>57</v>
      </c>
      <c r="AP116" s="170">
        <f t="shared" si="397"/>
        <v>81</v>
      </c>
      <c r="AQ116" s="170">
        <f t="shared" si="262"/>
        <v>0</v>
      </c>
      <c r="AR116" s="256">
        <f t="shared" si="439"/>
        <v>82.043604966538368</v>
      </c>
      <c r="AS116" s="256">
        <f t="shared" si="263"/>
        <v>1936.8903215052992</v>
      </c>
      <c r="AT116" s="428">
        <f t="shared" si="445"/>
        <v>238200</v>
      </c>
      <c r="AU116" s="112"/>
      <c r="AV116" s="256"/>
      <c r="AW116" s="256"/>
      <c r="AX116" s="120"/>
      <c r="AY116" s="120"/>
      <c r="AZ116" s="120"/>
      <c r="BA116" s="120"/>
      <c r="BB116" s="256"/>
      <c r="BC116" s="256"/>
      <c r="BD116" s="256"/>
      <c r="BE116" s="257"/>
      <c r="BF116" s="146">
        <f t="shared" si="265"/>
        <v>1.0841987199465088</v>
      </c>
      <c r="BG116" s="256">
        <f t="shared" si="266"/>
        <v>0.6776077764125189</v>
      </c>
      <c r="BH116" s="256">
        <f t="shared" si="267"/>
        <v>0.73466148381225316</v>
      </c>
      <c r="BI116" s="120">
        <f t="shared" si="268"/>
        <v>131.75597111201779</v>
      </c>
      <c r="BJ116" s="120">
        <f t="shared" si="269"/>
        <v>79.251711947078363</v>
      </c>
      <c r="BK116" s="256">
        <v>0</v>
      </c>
      <c r="BL116" s="170">
        <f t="shared" si="270"/>
        <v>101.08114889357215</v>
      </c>
      <c r="BM116" s="170">
        <f t="shared" si="398"/>
        <v>1578.9188511064278</v>
      </c>
      <c r="BN116" s="170">
        <f t="shared" si="271"/>
        <v>0</v>
      </c>
      <c r="BO116" s="170">
        <f t="shared" si="440"/>
        <v>34.791501544767399</v>
      </c>
      <c r="BP116" s="170">
        <f t="shared" si="446"/>
        <v>2058.0690743200266</v>
      </c>
      <c r="BQ116" s="390">
        <f t="shared" si="273"/>
        <v>77927.488015902054</v>
      </c>
      <c r="BR116" s="428">
        <f t="shared" si="399"/>
        <v>182084.25460547002</v>
      </c>
      <c r="BS116" s="147">
        <f t="shared" si="274"/>
        <v>3.705471180162653</v>
      </c>
      <c r="BT116" s="256">
        <f t="shared" si="275"/>
        <v>2.0706822931597837</v>
      </c>
      <c r="BU116" s="256">
        <f t="shared" si="276"/>
        <v>7.6728535605766925</v>
      </c>
      <c r="BV116" s="170">
        <f t="shared" si="277"/>
        <v>2189.8250454320446</v>
      </c>
      <c r="BW116" s="170">
        <f t="shared" si="278"/>
        <v>79.251711947078363</v>
      </c>
      <c r="BX116" s="170">
        <f t="shared" si="279"/>
        <v>1672.6083243985574</v>
      </c>
      <c r="BY116" s="170">
        <f t="shared" si="400"/>
        <v>995.60019309437939</v>
      </c>
      <c r="BZ116" s="256">
        <f t="shared" si="280"/>
        <v>612.35849560150166</v>
      </c>
      <c r="CA116" s="256">
        <v>0</v>
      </c>
      <c r="CB116" s="466">
        <f t="shared" si="281"/>
        <v>774567.78011984122</v>
      </c>
      <c r="CC116" s="146">
        <f t="shared" si="282"/>
        <v>1.084016735308756</v>
      </c>
      <c r="CD116" s="256">
        <f t="shared" si="283"/>
        <v>0.75678373808848165</v>
      </c>
      <c r="CE116" s="256">
        <f t="shared" si="401"/>
        <v>0.8203662370974325</v>
      </c>
      <c r="CF116" s="120">
        <f t="shared" si="284"/>
        <v>140.53970251948564</v>
      </c>
      <c r="CG116" s="120">
        <f t="shared" si="285"/>
        <v>79.251711947078363</v>
      </c>
      <c r="CH116" s="256">
        <v>0</v>
      </c>
      <c r="CI116" s="170">
        <f t="shared" si="402"/>
        <v>107.81989215314363</v>
      </c>
      <c r="CJ116" s="170">
        <f t="shared" si="403"/>
        <v>1572.1801078468563</v>
      </c>
      <c r="CK116" s="170">
        <f t="shared" si="286"/>
        <v>0</v>
      </c>
      <c r="CL116" s="256">
        <f t="shared" si="441"/>
        <v>43.926582208533972</v>
      </c>
      <c r="CM116" s="256">
        <f t="shared" si="248"/>
        <v>2049.2853429125589</v>
      </c>
      <c r="CN116" s="390">
        <f t="shared" si="404"/>
        <v>57436.149102572759</v>
      </c>
      <c r="CO116" s="428">
        <f t="shared" si="405"/>
        <v>162570.03346477856</v>
      </c>
      <c r="CP116" s="147">
        <f t="shared" si="287"/>
        <v>3.1674418713388244</v>
      </c>
      <c r="CQ116" s="256">
        <f t="shared" si="288"/>
        <v>2.0009759454287304</v>
      </c>
      <c r="CR116" s="256">
        <f t="shared" si="289"/>
        <v>6.3379749930927511</v>
      </c>
      <c r="CS116" s="120">
        <f t="shared" si="290"/>
        <v>2189.8250454320446</v>
      </c>
      <c r="CT116" s="120">
        <f t="shared" si="291"/>
        <v>79.251711947078363</v>
      </c>
      <c r="CU116" s="256">
        <f t="shared" si="292"/>
        <v>1563.1170721269552</v>
      </c>
      <c r="CV116" s="170">
        <f t="shared" si="406"/>
        <v>930.42682864699725</v>
      </c>
      <c r="CW116" s="256">
        <f t="shared" si="293"/>
        <v>716.37518525952385</v>
      </c>
      <c r="CX116" s="256">
        <v>0</v>
      </c>
      <c r="CY116" s="466">
        <f t="shared" si="294"/>
        <v>749567.78011984122</v>
      </c>
      <c r="CZ116" s="147">
        <f t="shared" si="295"/>
        <v>3.705471180162653</v>
      </c>
      <c r="DA116" s="256">
        <f t="shared" si="296"/>
        <v>2.1199472529641414</v>
      </c>
      <c r="DB116" s="256">
        <f t="shared" si="297"/>
        <v>7.8554034493236111</v>
      </c>
      <c r="DC116" s="120">
        <f t="shared" si="298"/>
        <v>2189.8250454320446</v>
      </c>
      <c r="DD116" s="120">
        <f t="shared" si="299"/>
        <v>79.251711947078363</v>
      </c>
      <c r="DE116" s="256">
        <f t="shared" si="300"/>
        <v>1672.6083243985574</v>
      </c>
      <c r="DF116" s="170">
        <f t="shared" si="407"/>
        <v>995.60019309437939</v>
      </c>
      <c r="DG116" s="256">
        <f t="shared" si="301"/>
        <v>612.35849560150166</v>
      </c>
      <c r="DH116" s="256">
        <v>0</v>
      </c>
      <c r="DI116" s="466">
        <f t="shared" si="408"/>
        <v>756567.78011984122</v>
      </c>
      <c r="DJ116" s="147">
        <f t="shared" si="302"/>
        <v>3.1674418713388244</v>
      </c>
      <c r="DK116" s="256">
        <f t="shared" si="409"/>
        <v>2.0144131099076086</v>
      </c>
      <c r="DL116" s="256">
        <f t="shared" si="303"/>
        <v>6.3805364304952166</v>
      </c>
      <c r="DM116" s="120">
        <f t="shared" si="304"/>
        <v>2189.8250454320446</v>
      </c>
      <c r="DN116" s="120">
        <f t="shared" si="305"/>
        <v>79.251711947078363</v>
      </c>
      <c r="DO116" s="256">
        <f t="shared" si="306"/>
        <v>1563.1170721269552</v>
      </c>
      <c r="DP116" s="170">
        <f t="shared" si="410"/>
        <v>930.42682864699725</v>
      </c>
      <c r="DQ116" s="256">
        <f t="shared" si="307"/>
        <v>716.37518525952385</v>
      </c>
      <c r="DR116" s="256">
        <v>0</v>
      </c>
      <c r="DS116" s="427">
        <f t="shared" si="308"/>
        <v>744567.78011984122</v>
      </c>
      <c r="DT116" s="176">
        <f t="shared" si="309"/>
        <v>6.5282633836661184</v>
      </c>
      <c r="DU116" s="256">
        <f t="shared" si="310"/>
        <v>1.4227734016178823</v>
      </c>
      <c r="DV116" s="256">
        <f t="shared" si="311"/>
        <v>9.2882395010361094</v>
      </c>
      <c r="DW116" s="120">
        <f t="shared" si="312"/>
        <v>2189.8250454320446</v>
      </c>
      <c r="DX116" s="120">
        <f t="shared" si="313"/>
        <v>79.251711947078363</v>
      </c>
      <c r="DY116" s="256">
        <f t="shared" si="314"/>
        <v>1891.5908289417619</v>
      </c>
      <c r="DZ116" s="256">
        <f t="shared" si="411"/>
        <v>1126</v>
      </c>
      <c r="EA116" s="256">
        <f t="shared" si="412"/>
        <v>1609</v>
      </c>
      <c r="EB116" s="170">
        <f t="shared" si="413"/>
        <v>1125.9469219891441</v>
      </c>
      <c r="EC116" s="256">
        <f t="shared" si="315"/>
        <v>347.57739141720464</v>
      </c>
      <c r="ED116" s="256">
        <v>0</v>
      </c>
      <c r="EE116" s="427">
        <f t="shared" si="420"/>
        <v>1313395.9977081472</v>
      </c>
      <c r="EF116" s="275">
        <f t="shared" si="316"/>
        <v>1.2566536418411771</v>
      </c>
      <c r="EG116" s="256">
        <f t="shared" si="317"/>
        <v>0.90452541263025921</v>
      </c>
      <c r="EH116" s="256">
        <f t="shared" si="318"/>
        <v>1.1366751539197086</v>
      </c>
      <c r="EI116" s="473">
        <f t="shared" si="319"/>
        <v>547.45626135801115</v>
      </c>
      <c r="EJ116" s="473">
        <f t="shared" si="320"/>
        <v>420</v>
      </c>
      <c r="EK116" s="473">
        <f t="shared" si="321"/>
        <v>1680</v>
      </c>
      <c r="EL116" s="473">
        <f t="shared" si="322"/>
        <v>1590.4442401592687</v>
      </c>
      <c r="EM116" s="473">
        <f t="shared" si="447"/>
        <v>163.28130265519559</v>
      </c>
      <c r="EN116" s="473">
        <f t="shared" si="448"/>
        <v>1642.3687840740336</v>
      </c>
      <c r="EO116" s="427">
        <f t="shared" si="325"/>
        <v>453931.07842548296</v>
      </c>
      <c r="EP116" s="261">
        <f t="shared" si="326"/>
        <v>1.2566536418411771</v>
      </c>
      <c r="EQ116" s="256">
        <f t="shared" si="449"/>
        <v>0.67576069127470129</v>
      </c>
      <c r="ER116" s="256">
        <f t="shared" si="328"/>
        <v>0.84919713370346472</v>
      </c>
      <c r="ES116" s="473">
        <f t="shared" si="329"/>
        <v>2189.8250454320446</v>
      </c>
      <c r="ET116" s="473">
        <f t="shared" si="330"/>
        <v>420</v>
      </c>
      <c r="EU116" s="473">
        <f t="shared" si="331"/>
        <v>1680</v>
      </c>
      <c r="EV116" s="473">
        <f t="shared" si="332"/>
        <v>1590.4442401592687</v>
      </c>
      <c r="EW116" s="473">
        <f t="shared" si="450"/>
        <v>163.28130265519559</v>
      </c>
      <c r="EX116" s="473">
        <f t="shared" si="451"/>
        <v>1642.3687840740336</v>
      </c>
      <c r="EY116" s="572">
        <f t="shared" si="414"/>
        <v>607600</v>
      </c>
      <c r="EZ116" s="276">
        <f t="shared" si="452"/>
        <v>1.0424789271401178</v>
      </c>
      <c r="FA116" s="572">
        <f t="shared" si="453"/>
        <v>3.962585597353927</v>
      </c>
      <c r="FB116" s="256">
        <f t="shared" si="454"/>
        <v>4.1309119822304048</v>
      </c>
      <c r="FC116" s="572">
        <f t="shared" si="455"/>
        <v>39.625855973539181</v>
      </c>
      <c r="FD116" s="572"/>
      <c r="FE116" s="572">
        <f t="shared" si="456"/>
        <v>1680</v>
      </c>
      <c r="FF116" s="572">
        <f t="shared" si="457"/>
        <v>2010.4442401592687</v>
      </c>
      <c r="FG116" s="572">
        <f t="shared" si="458"/>
        <v>26.417237315692788</v>
      </c>
      <c r="FH116" s="572">
        <f t="shared" si="459"/>
        <v>2150.1991894585053</v>
      </c>
      <c r="FI116" s="566">
        <f t="shared" si="460"/>
        <v>10000</v>
      </c>
      <c r="FJ116" s="276">
        <f t="shared" si="335"/>
        <v>1.0359551293646638</v>
      </c>
      <c r="FK116" s="256">
        <f t="shared" si="461"/>
        <v>5.5776715787353236E-2</v>
      </c>
      <c r="FL116" s="256">
        <f t="shared" si="337"/>
        <v>5.7782174819023611E-2</v>
      </c>
      <c r="FM116" s="483">
        <f t="shared" si="462"/>
        <v>26.277900545184536</v>
      </c>
      <c r="FN116" s="483">
        <f t="shared" si="339"/>
        <v>39</v>
      </c>
      <c r="FO116" s="483">
        <f t="shared" si="340"/>
        <v>1680</v>
      </c>
      <c r="FP116" s="483">
        <f t="shared" si="341"/>
        <v>2010.4442401592687</v>
      </c>
      <c r="FQ116" s="483">
        <f t="shared" si="415"/>
        <v>5600</v>
      </c>
      <c r="FR116" s="483">
        <f t="shared" si="463"/>
        <v>26.942795326596478</v>
      </c>
      <c r="FS116" s="483">
        <f t="shared" si="464"/>
        <v>2163.3806009876002</v>
      </c>
      <c r="FT116" s="484">
        <f t="shared" si="465"/>
        <v>56</v>
      </c>
      <c r="FU116" s="427">
        <f t="shared" si="345"/>
        <v>464690.07842548296</v>
      </c>
      <c r="FV116" s="276">
        <f t="shared" si="346"/>
        <v>1.636413658399914</v>
      </c>
      <c r="FW116" s="256">
        <f t="shared" si="466"/>
        <v>1.0378790845003407</v>
      </c>
      <c r="FX116" s="256">
        <f t="shared" si="348"/>
        <v>1.6983995096439561</v>
      </c>
      <c r="FY116" s="483">
        <f t="shared" si="467"/>
        <v>889.06896844541018</v>
      </c>
      <c r="FZ116" s="483">
        <f t="shared" si="350"/>
        <v>470</v>
      </c>
      <c r="GA116" s="483">
        <f t="shared" si="351"/>
        <v>1680</v>
      </c>
      <c r="GB116" s="483">
        <f t="shared" si="352"/>
        <v>2010.4442401592687</v>
      </c>
      <c r="GC116" s="483">
        <f t="shared" si="353"/>
        <v>2800</v>
      </c>
      <c r="GD116" s="483">
        <f t="shared" si="468"/>
        <v>85.859553927756195</v>
      </c>
      <c r="GE116" s="483">
        <f t="shared" si="469"/>
        <v>1300.7560769866345</v>
      </c>
      <c r="GF116" s="484">
        <f t="shared" si="470"/>
        <v>644</v>
      </c>
      <c r="GG116" s="493">
        <f t="shared" si="471"/>
        <v>28</v>
      </c>
      <c r="GH116" s="493">
        <f t="shared" si="358"/>
        <v>672</v>
      </c>
      <c r="GI116" s="427">
        <f t="shared" si="359"/>
        <v>799348.07842548296</v>
      </c>
      <c r="GJ116" s="185">
        <f t="shared" si="472"/>
        <v>1.0238396654746071</v>
      </c>
      <c r="GK116" s="256">
        <f t="shared" si="416"/>
        <v>1.451103210346758</v>
      </c>
      <c r="GL116" s="256">
        <f t="shared" si="361"/>
        <v>1.4856970254505533</v>
      </c>
      <c r="GM116" s="256">
        <f t="shared" si="362"/>
        <v>2189.8250454320446</v>
      </c>
      <c r="GN116" s="256">
        <f t="shared" si="363"/>
        <v>1680</v>
      </c>
      <c r="GO116" s="256">
        <f t="shared" si="364"/>
        <v>2010.4442401592687</v>
      </c>
      <c r="GP116" s="256">
        <f t="shared" si="473"/>
        <v>2189.8250454320446</v>
      </c>
      <c r="GQ116" s="256">
        <f t="shared" si="474"/>
        <v>26.417237315692788</v>
      </c>
      <c r="GR116" s="427">
        <f t="shared" si="367"/>
        <v>1490871.0784254828</v>
      </c>
      <c r="GS116" s="185">
        <f t="shared" si="368"/>
        <v>1.0238396654746071</v>
      </c>
      <c r="GT116" s="256">
        <f t="shared" si="417"/>
        <v>2.4426212037297477</v>
      </c>
      <c r="GU116" s="256">
        <f t="shared" si="369"/>
        <v>2.500852476107847</v>
      </c>
      <c r="GV116" s="256">
        <f t="shared" si="370"/>
        <v>2189.8250454320446</v>
      </c>
      <c r="GW116" s="256">
        <f t="shared" si="371"/>
        <v>1680</v>
      </c>
      <c r="GX116" s="256">
        <f t="shared" si="372"/>
        <v>2010.4442401592687</v>
      </c>
      <c r="GY116" s="256">
        <f t="shared" si="475"/>
        <v>2189.8250454320446</v>
      </c>
      <c r="GZ116" s="256">
        <f t="shared" si="476"/>
        <v>26.417237315692788</v>
      </c>
      <c r="HA116" s="427">
        <f t="shared" si="375"/>
        <v>885691.07842548296</v>
      </c>
      <c r="HB116" s="185">
        <f t="shared" si="376"/>
        <v>1.0238396654746071</v>
      </c>
      <c r="HC116" s="256">
        <f t="shared" si="418"/>
        <v>0.1042322741092486</v>
      </c>
      <c r="HD116" s="256">
        <f t="shared" si="377"/>
        <v>0.10671713665567063</v>
      </c>
      <c r="HE116" s="256">
        <f t="shared" si="378"/>
        <v>2189.8250454320446</v>
      </c>
      <c r="HF116" s="256">
        <f t="shared" si="379"/>
        <v>1680</v>
      </c>
      <c r="HG116" s="256">
        <f t="shared" si="380"/>
        <v>2010.4442401592687</v>
      </c>
      <c r="HH116" s="256">
        <f t="shared" si="477"/>
        <v>2189.8250454320446</v>
      </c>
      <c r="HI116" s="256">
        <f t="shared" si="442"/>
        <v>26.417237315692788</v>
      </c>
      <c r="HJ116" s="427">
        <f t="shared" si="382"/>
        <v>20755642.401592687</v>
      </c>
      <c r="HK116" s="185">
        <f t="shared" si="478"/>
        <v>1.0238396654746071</v>
      </c>
      <c r="HL116" s="256">
        <f t="shared" si="419"/>
        <v>1.5044560557137354</v>
      </c>
      <c r="HM116" s="256">
        <f t="shared" si="384"/>
        <v>1.5403217848031978</v>
      </c>
      <c r="HN116" s="256">
        <f t="shared" si="385"/>
        <v>2189.8250454320446</v>
      </c>
      <c r="HO116" s="256">
        <f t="shared" si="386"/>
        <v>1680</v>
      </c>
      <c r="HP116" s="256">
        <f t="shared" si="387"/>
        <v>2010.4442401592687</v>
      </c>
      <c r="HQ116" s="256">
        <f t="shared" si="479"/>
        <v>2189.8250454320446</v>
      </c>
      <c r="HR116" s="256">
        <f t="shared" si="443"/>
        <v>26.417237315692788</v>
      </c>
      <c r="HS116" s="466">
        <f t="shared" si="389"/>
        <v>1438000</v>
      </c>
    </row>
    <row r="117" spans="1:227" s="304" customFormat="1" hidden="1" outlineLevel="1" x14ac:dyDescent="0.3">
      <c r="B117" s="305" t="s">
        <v>237</v>
      </c>
      <c r="C117" s="305" t="s">
        <v>238</v>
      </c>
      <c r="D117" s="306">
        <v>50000</v>
      </c>
      <c r="E117" s="315">
        <v>7.1434328455582055</v>
      </c>
      <c r="F117" s="313">
        <f t="shared" si="251"/>
        <v>3140.1340216932945</v>
      </c>
      <c r="G117" s="313">
        <f t="shared" si="252"/>
        <v>152.60186622747528</v>
      </c>
      <c r="H117" s="311">
        <f t="shared" si="427"/>
        <v>4200</v>
      </c>
      <c r="I117" s="529">
        <f t="shared" si="444"/>
        <v>4200</v>
      </c>
      <c r="J117" s="374">
        <f t="shared" si="390"/>
        <v>3871.1787475260098</v>
      </c>
      <c r="K117" s="310">
        <v>1.2E-2</v>
      </c>
      <c r="L117" s="311">
        <f t="shared" si="391"/>
        <v>747.65095754602248</v>
      </c>
      <c r="M117" s="374">
        <f t="shared" si="392"/>
        <v>39.419999999999995</v>
      </c>
      <c r="N117" s="374">
        <f t="shared" si="393"/>
        <v>8.9718114905522715</v>
      </c>
      <c r="O117" s="309">
        <v>113.03841942775948</v>
      </c>
      <c r="P117" s="312">
        <v>8.9999999999999993E-3</v>
      </c>
      <c r="Q117" s="396">
        <f t="shared" si="253"/>
        <v>0.95140275377635453</v>
      </c>
      <c r="S117" s="314">
        <f t="shared" si="254"/>
        <v>1.0318817097167188</v>
      </c>
      <c r="T117" s="311">
        <f t="shared" si="255"/>
        <v>50.867288742491759</v>
      </c>
      <c r="U117" s="381">
        <f t="shared" si="256"/>
        <v>3140.1340216932945</v>
      </c>
      <c r="V117" s="435">
        <f t="shared" si="394"/>
        <v>841888.59960416157</v>
      </c>
      <c r="W117" s="315"/>
      <c r="X117" s="316"/>
      <c r="Y117" s="316"/>
      <c r="Z117" s="316"/>
      <c r="AA117" s="317"/>
      <c r="AB117" s="317"/>
      <c r="AC117" s="317"/>
      <c r="AD117" s="317"/>
      <c r="AE117" s="317"/>
      <c r="AF117" s="317"/>
      <c r="AG117" s="317"/>
      <c r="AH117" s="461"/>
      <c r="AI117" s="318">
        <f t="shared" si="257"/>
        <v>1.0783149831677805</v>
      </c>
      <c r="AJ117" s="319">
        <f t="shared" si="395"/>
        <v>0.26962924531818377</v>
      </c>
      <c r="AK117" s="319">
        <f t="shared" si="258"/>
        <v>0.2907452551268187</v>
      </c>
      <c r="AL117" s="333">
        <f t="shared" si="259"/>
        <v>147.75007018171399</v>
      </c>
      <c r="AM117" s="333">
        <f t="shared" si="260"/>
        <v>110.81255263628549</v>
      </c>
      <c r="AN117" s="333">
        <f t="shared" si="261"/>
        <v>0</v>
      </c>
      <c r="AO117" s="333">
        <f t="shared" si="396"/>
        <v>0</v>
      </c>
      <c r="AP117" s="333">
        <f t="shared" si="397"/>
        <v>0</v>
      </c>
      <c r="AQ117" s="333">
        <f t="shared" si="262"/>
        <v>1060.104352896748</v>
      </c>
      <c r="AR117" s="319">
        <f t="shared" si="439"/>
        <v>61.209793655211747</v>
      </c>
      <c r="AS117" s="319">
        <f t="shared" si="263"/>
        <v>2992.3839515115806</v>
      </c>
      <c r="AT117" s="429">
        <f t="shared" si="445"/>
        <v>509616.69646347966</v>
      </c>
      <c r="AU117" s="321"/>
      <c r="AV117" s="319"/>
      <c r="AW117" s="319"/>
      <c r="AX117" s="308"/>
      <c r="AY117" s="308"/>
      <c r="AZ117" s="308"/>
      <c r="BA117" s="308"/>
      <c r="BB117" s="319"/>
      <c r="BC117" s="319"/>
      <c r="BD117" s="319"/>
      <c r="BE117" s="320"/>
      <c r="BF117" s="322">
        <f t="shared" si="265"/>
        <v>1.114887012948377</v>
      </c>
      <c r="BG117" s="319">
        <f t="shared" si="266"/>
        <v>0.55607811903611193</v>
      </c>
      <c r="BH117" s="319">
        <f t="shared" si="267"/>
        <v>0.61996427309812285</v>
      </c>
      <c r="BI117" s="308">
        <f t="shared" si="268"/>
        <v>253.70060260317769</v>
      </c>
      <c r="BJ117" s="308">
        <f t="shared" si="269"/>
        <v>152.60186622747528</v>
      </c>
      <c r="BK117" s="319">
        <v>0</v>
      </c>
      <c r="BL117" s="333">
        <f t="shared" si="270"/>
        <v>339.33027175660493</v>
      </c>
      <c r="BM117" s="333">
        <f t="shared" si="398"/>
        <v>3860.6697282433952</v>
      </c>
      <c r="BN117" s="333">
        <f t="shared" si="271"/>
        <v>0</v>
      </c>
      <c r="BO117" s="333">
        <f t="shared" si="440"/>
        <v>66.99221927386165</v>
      </c>
      <c r="BP117" s="333">
        <f t="shared" si="446"/>
        <v>2886.4334190901168</v>
      </c>
      <c r="BQ117" s="391">
        <f t="shared" si="273"/>
        <v>162531.45760325191</v>
      </c>
      <c r="BR117" s="429">
        <f t="shared" si="399"/>
        <v>427234.34700795962</v>
      </c>
      <c r="BS117" s="323">
        <f t="shared" si="274"/>
        <v>3.7515013305798237</v>
      </c>
      <c r="BT117" s="319">
        <f t="shared" si="275"/>
        <v>1.4669486614042508</v>
      </c>
      <c r="BU117" s="319">
        <f t="shared" si="276"/>
        <v>5.503259855150338</v>
      </c>
      <c r="BV117" s="333">
        <f t="shared" si="277"/>
        <v>3140.1340216932945</v>
      </c>
      <c r="BW117" s="333">
        <f t="shared" si="278"/>
        <v>152.60186622747528</v>
      </c>
      <c r="BX117" s="333">
        <f t="shared" si="279"/>
        <v>2359.5053511271608</v>
      </c>
      <c r="BY117" s="333">
        <f t="shared" si="400"/>
        <v>561.78698836360979</v>
      </c>
      <c r="BZ117" s="319">
        <f t="shared" si="280"/>
        <v>877.71150741184772</v>
      </c>
      <c r="CA117" s="319">
        <v>0</v>
      </c>
      <c r="CB117" s="467">
        <f t="shared" si="281"/>
        <v>1576939.8506485696</v>
      </c>
      <c r="CC117" s="322">
        <f t="shared" si="282"/>
        <v>1.1146316866345025</v>
      </c>
      <c r="CD117" s="319">
        <f t="shared" si="283"/>
        <v>0.57777007914334533</v>
      </c>
      <c r="CE117" s="319">
        <f t="shared" si="401"/>
        <v>0.64400083780249706</v>
      </c>
      <c r="CF117" s="308">
        <f t="shared" si="284"/>
        <v>270.61397611005617</v>
      </c>
      <c r="CG117" s="308">
        <f t="shared" si="285"/>
        <v>152.60186622747528</v>
      </c>
      <c r="CH117" s="319">
        <v>0</v>
      </c>
      <c r="CI117" s="333">
        <f t="shared" si="402"/>
        <v>361.95228987371189</v>
      </c>
      <c r="CJ117" s="333">
        <f t="shared" si="403"/>
        <v>3838.0477101262882</v>
      </c>
      <c r="CK117" s="333">
        <f t="shared" si="286"/>
        <v>0</v>
      </c>
      <c r="CL117" s="319">
        <f t="shared" si="441"/>
        <v>84.582127721015297</v>
      </c>
      <c r="CM117" s="319">
        <f t="shared" si="248"/>
        <v>2869.5200455832382</v>
      </c>
      <c r="CN117" s="391">
        <f t="shared" si="404"/>
        <v>142040.11868992262</v>
      </c>
      <c r="CO117" s="429">
        <f t="shared" si="405"/>
        <v>410023.2007216108</v>
      </c>
      <c r="CP117" s="323">
        <f t="shared" si="287"/>
        <v>3.2065818525248231</v>
      </c>
      <c r="CQ117" s="319">
        <f t="shared" si="288"/>
        <v>1.3944699184630747</v>
      </c>
      <c r="CR117" s="319">
        <f t="shared" si="289"/>
        <v>4.4714819344354648</v>
      </c>
      <c r="CS117" s="308">
        <f t="shared" si="290"/>
        <v>3140.1340216932945</v>
      </c>
      <c r="CT117" s="308">
        <f t="shared" si="291"/>
        <v>152.60186622747528</v>
      </c>
      <c r="CU117" s="319">
        <f t="shared" si="292"/>
        <v>2202.4986500424957</v>
      </c>
      <c r="CV117" s="333">
        <f t="shared" si="406"/>
        <v>524.40444048630854</v>
      </c>
      <c r="CW117" s="319">
        <f t="shared" si="293"/>
        <v>1026.8678734422792</v>
      </c>
      <c r="CX117" s="319">
        <v>0</v>
      </c>
      <c r="CY117" s="467">
        <f t="shared" si="294"/>
        <v>1551939.8506485696</v>
      </c>
      <c r="CZ117" s="323">
        <f t="shared" si="295"/>
        <v>3.7515013305798237</v>
      </c>
      <c r="DA117" s="319">
        <f t="shared" si="296"/>
        <v>1.4838865027804216</v>
      </c>
      <c r="DB117" s="319">
        <f t="shared" si="297"/>
        <v>5.5668021896101925</v>
      </c>
      <c r="DC117" s="308">
        <f t="shared" si="298"/>
        <v>3140.1340216932945</v>
      </c>
      <c r="DD117" s="308">
        <f t="shared" si="299"/>
        <v>152.60186622747528</v>
      </c>
      <c r="DE117" s="319">
        <f t="shared" si="300"/>
        <v>2359.5053511271608</v>
      </c>
      <c r="DF117" s="333">
        <f t="shared" si="407"/>
        <v>561.78698836360979</v>
      </c>
      <c r="DG117" s="319">
        <f t="shared" si="301"/>
        <v>877.71150741184772</v>
      </c>
      <c r="DH117" s="319">
        <v>0</v>
      </c>
      <c r="DI117" s="467">
        <f t="shared" si="408"/>
        <v>1558939.8506485696</v>
      </c>
      <c r="DJ117" s="323">
        <f t="shared" si="302"/>
        <v>3.2065818525248231</v>
      </c>
      <c r="DK117" s="319">
        <f t="shared" si="409"/>
        <v>1.3989771070194958</v>
      </c>
      <c r="DL117" s="319">
        <f t="shared" si="303"/>
        <v>4.4859346034663927</v>
      </c>
      <c r="DM117" s="308">
        <f t="shared" si="304"/>
        <v>3140.1340216932945</v>
      </c>
      <c r="DN117" s="308">
        <f t="shared" si="305"/>
        <v>152.60186622747528</v>
      </c>
      <c r="DO117" s="319">
        <f t="shared" si="306"/>
        <v>2202.4986500424957</v>
      </c>
      <c r="DP117" s="333">
        <f t="shared" si="410"/>
        <v>524.40444048630854</v>
      </c>
      <c r="DQ117" s="319">
        <f t="shared" si="307"/>
        <v>1026.8678734422792</v>
      </c>
      <c r="DR117" s="319">
        <v>0</v>
      </c>
      <c r="DS117" s="435">
        <f t="shared" si="308"/>
        <v>1546939.8506485696</v>
      </c>
      <c r="DT117" s="324">
        <f t="shared" si="309"/>
        <v>6.5961150989366768</v>
      </c>
      <c r="DU117" s="319">
        <f t="shared" si="310"/>
        <v>1.2417774044809873</v>
      </c>
      <c r="DV117" s="319">
        <f t="shared" si="311"/>
        <v>8.1909066872154366</v>
      </c>
      <c r="DW117" s="308">
        <f t="shared" si="312"/>
        <v>3140.1340216932945</v>
      </c>
      <c r="DX117" s="308">
        <f t="shared" si="313"/>
        <v>152.60186622747528</v>
      </c>
      <c r="DY117" s="319">
        <f t="shared" si="314"/>
        <v>2673.5187532964901</v>
      </c>
      <c r="DZ117" s="319">
        <f t="shared" si="411"/>
        <v>1615</v>
      </c>
      <c r="EA117" s="319">
        <f t="shared" si="412"/>
        <v>2307</v>
      </c>
      <c r="EB117" s="333">
        <f t="shared" si="413"/>
        <v>636.55208411821195</v>
      </c>
      <c r="EC117" s="319">
        <f t="shared" si="315"/>
        <v>499.19321275209001</v>
      </c>
      <c r="ED117" s="319">
        <v>0</v>
      </c>
      <c r="EE117" s="435">
        <f t="shared" si="420"/>
        <v>2167705.8126281202</v>
      </c>
      <c r="EF117" s="325">
        <f t="shared" si="316"/>
        <v>1.265353454475427</v>
      </c>
      <c r="EG117" s="256">
        <f t="shared" si="317"/>
        <v>0.63658343662697392</v>
      </c>
      <c r="EH117" s="319">
        <f t="shared" si="318"/>
        <v>0.80550305059778049</v>
      </c>
      <c r="EI117" s="474">
        <f t="shared" si="319"/>
        <v>785.03350542332362</v>
      </c>
      <c r="EJ117" s="474">
        <f t="shared" si="320"/>
        <v>1050</v>
      </c>
      <c r="EK117" s="474">
        <f t="shared" si="321"/>
        <v>4200</v>
      </c>
      <c r="EL117" s="474">
        <f t="shared" si="322"/>
        <v>2821.1787475260098</v>
      </c>
      <c r="EM117" s="474">
        <f t="shared" si="447"/>
        <v>247.12566509832266</v>
      </c>
      <c r="EN117" s="474">
        <f t="shared" si="448"/>
        <v>2355.1005162699707</v>
      </c>
      <c r="EO117" s="435">
        <f t="shared" si="325"/>
        <v>924898.59960416157</v>
      </c>
      <c r="EP117" s="326">
        <f t="shared" si="326"/>
        <v>1.265353454475427</v>
      </c>
      <c r="EQ117" s="256">
        <f t="shared" si="449"/>
        <v>0.3876070632439057</v>
      </c>
      <c r="ER117" s="256">
        <f t="shared" si="328"/>
        <v>0.49045993645475139</v>
      </c>
      <c r="ES117" s="474">
        <f t="shared" si="329"/>
        <v>3140.1340216932945</v>
      </c>
      <c r="ET117" s="474">
        <f t="shared" si="330"/>
        <v>1050</v>
      </c>
      <c r="EU117" s="474">
        <f t="shared" si="331"/>
        <v>4200</v>
      </c>
      <c r="EV117" s="474">
        <f t="shared" si="332"/>
        <v>2821.1787475260098</v>
      </c>
      <c r="EW117" s="474">
        <f t="shared" si="450"/>
        <v>247.12566509832266</v>
      </c>
      <c r="EX117" s="474">
        <f t="shared" si="451"/>
        <v>2355.1005162699707</v>
      </c>
      <c r="EY117" s="573">
        <f t="shared" si="414"/>
        <v>1519000</v>
      </c>
      <c r="EZ117" s="327">
        <f t="shared" si="452"/>
        <v>1.0571597550425675</v>
      </c>
      <c r="FA117" s="573">
        <f t="shared" si="453"/>
        <v>7.6300933113737761</v>
      </c>
      <c r="FB117" s="256">
        <f t="shared" si="454"/>
        <v>8.0662275760038344</v>
      </c>
      <c r="FC117" s="573">
        <f t="shared" si="455"/>
        <v>76.300933113737642</v>
      </c>
      <c r="FD117" s="573"/>
      <c r="FE117" s="573">
        <f t="shared" si="456"/>
        <v>4200</v>
      </c>
      <c r="FF117" s="573">
        <f t="shared" si="457"/>
        <v>3871.1787475260098</v>
      </c>
      <c r="FG117" s="573">
        <f t="shared" si="458"/>
        <v>50.867288742491759</v>
      </c>
      <c r="FH117" s="573">
        <f t="shared" si="459"/>
        <v>3063.8330885795567</v>
      </c>
      <c r="FI117" s="567">
        <f t="shared" si="460"/>
        <v>10000</v>
      </c>
      <c r="FJ117" s="327">
        <f t="shared" si="335"/>
        <v>1.0439948407506408</v>
      </c>
      <c r="FK117" s="256">
        <f t="shared" si="461"/>
        <v>4.0778023688600132E-2</v>
      </c>
      <c r="FL117" s="256">
        <f t="shared" si="337"/>
        <v>4.2572046346905951E-2</v>
      </c>
      <c r="FM117" s="485">
        <f t="shared" si="462"/>
        <v>37.681608260319535</v>
      </c>
      <c r="FN117" s="485">
        <f t="shared" si="339"/>
        <v>56</v>
      </c>
      <c r="FO117" s="485">
        <f t="shared" si="340"/>
        <v>4200</v>
      </c>
      <c r="FP117" s="485">
        <f t="shared" si="341"/>
        <v>3871.1787475260098</v>
      </c>
      <c r="FQ117" s="485">
        <f t="shared" si="415"/>
        <v>8000</v>
      </c>
      <c r="FR117" s="485">
        <f t="shared" si="463"/>
        <v>51.620920907698149</v>
      </c>
      <c r="FS117" s="485">
        <f t="shared" si="464"/>
        <v>3102.3562439155166</v>
      </c>
      <c r="FT117" s="486">
        <f t="shared" si="465"/>
        <v>80</v>
      </c>
      <c r="FU117" s="435">
        <f t="shared" si="345"/>
        <v>907943.59960416157</v>
      </c>
      <c r="FV117" s="327">
        <f t="shared" si="346"/>
        <v>1.6451059397017094</v>
      </c>
      <c r="FW117" s="256">
        <f t="shared" si="466"/>
        <v>0.85704278682167379</v>
      </c>
      <c r="FX117" s="256">
        <f t="shared" si="348"/>
        <v>1.4099261791788413</v>
      </c>
      <c r="FY117" s="485">
        <f t="shared" si="467"/>
        <v>1274.8944128074777</v>
      </c>
      <c r="FZ117" s="485">
        <f t="shared" si="350"/>
        <v>674</v>
      </c>
      <c r="GA117" s="485">
        <f t="shared" si="351"/>
        <v>4200</v>
      </c>
      <c r="GB117" s="485">
        <f t="shared" si="352"/>
        <v>3871.1787475260098</v>
      </c>
      <c r="GC117" s="485">
        <f t="shared" si="353"/>
        <v>4000</v>
      </c>
      <c r="GD117" s="485">
        <f t="shared" si="468"/>
        <v>136.2946439889912</v>
      </c>
      <c r="GE117" s="485">
        <f t="shared" si="469"/>
        <v>1865.2396088858168</v>
      </c>
      <c r="GF117" s="486">
        <f t="shared" si="470"/>
        <v>923</v>
      </c>
      <c r="GG117" s="494">
        <f t="shared" si="471"/>
        <v>40</v>
      </c>
      <c r="GH117" s="494">
        <f t="shared" si="358"/>
        <v>963</v>
      </c>
      <c r="GI117" s="435">
        <f t="shared" si="359"/>
        <v>1387873.5996041615</v>
      </c>
      <c r="GJ117" s="328">
        <f t="shared" si="472"/>
        <v>1.0318817097167188</v>
      </c>
      <c r="GK117" s="319">
        <f t="shared" si="416"/>
        <v>0.87579427265186371</v>
      </c>
      <c r="GL117" s="256">
        <f t="shared" si="361"/>
        <v>0.90371609142411524</v>
      </c>
      <c r="GM117" s="319">
        <f t="shared" si="362"/>
        <v>3140.1340216932945</v>
      </c>
      <c r="GN117" s="319">
        <f t="shared" si="363"/>
        <v>4200</v>
      </c>
      <c r="GO117" s="319">
        <f t="shared" si="364"/>
        <v>3871.1787475260098</v>
      </c>
      <c r="GP117" s="319">
        <f t="shared" si="473"/>
        <v>3140.1340216932945</v>
      </c>
      <c r="GQ117" s="319">
        <f t="shared" si="474"/>
        <v>50.867288742491759</v>
      </c>
      <c r="GR117" s="435">
        <f t="shared" si="367"/>
        <v>3527388.5996041615</v>
      </c>
      <c r="GS117" s="328">
        <f t="shared" si="368"/>
        <v>1.0318817097167188</v>
      </c>
      <c r="GT117" s="319">
        <f t="shared" si="417"/>
        <v>1.5846549364679898</v>
      </c>
      <c r="GU117" s="256">
        <f t="shared" si="369"/>
        <v>1.6351764451536277</v>
      </c>
      <c r="GV117" s="319">
        <f t="shared" si="370"/>
        <v>3140.1340216932945</v>
      </c>
      <c r="GW117" s="319">
        <f t="shared" si="371"/>
        <v>4200</v>
      </c>
      <c r="GX117" s="319">
        <f t="shared" si="372"/>
        <v>3871.1787475260098</v>
      </c>
      <c r="GY117" s="319">
        <f t="shared" si="475"/>
        <v>3140.1340216932945</v>
      </c>
      <c r="GZ117" s="319">
        <f t="shared" si="476"/>
        <v>50.867288742491759</v>
      </c>
      <c r="HA117" s="435">
        <f t="shared" si="375"/>
        <v>1949488.5996041615</v>
      </c>
      <c r="HB117" s="328">
        <f t="shared" si="376"/>
        <v>1.0318817097167188</v>
      </c>
      <c r="HC117" s="319">
        <f t="shared" si="418"/>
        <v>7.6867417699900562E-2</v>
      </c>
      <c r="HD117" s="256">
        <f t="shared" si="377"/>
        <v>7.9318082397682566E-2</v>
      </c>
      <c r="HE117" s="319">
        <f t="shared" si="378"/>
        <v>3140.1340216932945</v>
      </c>
      <c r="HF117" s="319">
        <f t="shared" si="379"/>
        <v>4200</v>
      </c>
      <c r="HG117" s="319">
        <f t="shared" si="380"/>
        <v>3871.1787475260098</v>
      </c>
      <c r="HH117" s="319">
        <f t="shared" si="477"/>
        <v>3140.1340216932945</v>
      </c>
      <c r="HI117" s="319">
        <f t="shared" si="442"/>
        <v>50.867288742491759</v>
      </c>
      <c r="HJ117" s="435">
        <f t="shared" si="382"/>
        <v>40189547.475260101</v>
      </c>
      <c r="HK117" s="328">
        <f t="shared" si="478"/>
        <v>1.0318817097167188</v>
      </c>
      <c r="HL117" s="319">
        <f t="shared" si="419"/>
        <v>0.86292366842201185</v>
      </c>
      <c r="HM117" s="256">
        <f t="shared" si="384"/>
        <v>0.89043515032632847</v>
      </c>
      <c r="HN117" s="319">
        <f t="shared" si="385"/>
        <v>3140.1340216932945</v>
      </c>
      <c r="HO117" s="319">
        <f t="shared" si="386"/>
        <v>4200</v>
      </c>
      <c r="HP117" s="319">
        <f t="shared" si="387"/>
        <v>3871.1787475260098</v>
      </c>
      <c r="HQ117" s="319">
        <f t="shared" si="479"/>
        <v>3140.1340216932945</v>
      </c>
      <c r="HR117" s="319">
        <f t="shared" si="443"/>
        <v>50.867288742491759</v>
      </c>
      <c r="HS117" s="467">
        <f t="shared" si="389"/>
        <v>3580000</v>
      </c>
    </row>
    <row r="118" spans="1:227" s="72" customFormat="1" hidden="1" outlineLevel="1" x14ac:dyDescent="0.3">
      <c r="B118" s="40" t="s">
        <v>238</v>
      </c>
      <c r="C118" s="40" t="s">
        <v>264</v>
      </c>
      <c r="D118" s="125">
        <v>675</v>
      </c>
      <c r="E118" s="123">
        <v>23.444032493370592</v>
      </c>
      <c r="F118" s="125">
        <f t="shared" si="251"/>
        <v>139.12568032784611</v>
      </c>
      <c r="G118" s="125">
        <f t="shared" si="252"/>
        <v>4.504264262745064</v>
      </c>
      <c r="H118" s="168">
        <f t="shared" ref="H118" si="480">ROUND($I118+$I118*0.55,1)</f>
        <v>87.9</v>
      </c>
      <c r="I118" s="121">
        <f t="shared" si="444"/>
        <v>56.7</v>
      </c>
      <c r="J118" s="373">
        <f t="shared" si="390"/>
        <v>114.26342624924061</v>
      </c>
      <c r="K118" s="114">
        <v>1.2E-2</v>
      </c>
      <c r="L118" s="168">
        <f t="shared" si="391"/>
        <v>1582.7722449129249</v>
      </c>
      <c r="M118" s="373">
        <f t="shared" si="392"/>
        <v>39.419999999999995</v>
      </c>
      <c r="N118" s="373">
        <f t="shared" si="393"/>
        <v>18.993266938955099</v>
      </c>
      <c r="O118" s="121">
        <v>247.14755899835745</v>
      </c>
      <c r="P118" s="116">
        <v>8.9999999999999993E-3</v>
      </c>
      <c r="Q118" s="395">
        <f t="shared" si="253"/>
        <v>0.96762449425490038</v>
      </c>
      <c r="S118" s="189">
        <f t="shared" si="254"/>
        <v>1.0213532299570165</v>
      </c>
      <c r="T118" s="168">
        <f t="shared" si="255"/>
        <v>1.5014214209150214</v>
      </c>
      <c r="U118" s="382">
        <f t="shared" si="256"/>
        <v>139.12568032784611</v>
      </c>
      <c r="V118" s="427">
        <f t="shared" si="394"/>
        <v>35177.148199878502</v>
      </c>
      <c r="W118" s="132"/>
      <c r="X118" s="255"/>
      <c r="Y118" s="255"/>
      <c r="Z118" s="255"/>
      <c r="AA118" s="111"/>
      <c r="AB118" s="111"/>
      <c r="AC118" s="111"/>
      <c r="AD118" s="111"/>
      <c r="AE118" s="111"/>
      <c r="AF118" s="111"/>
      <c r="AG118" s="111"/>
      <c r="AH118" s="460"/>
      <c r="AI118" s="188">
        <f t="shared" si="257"/>
        <v>3.1554109496133531</v>
      </c>
      <c r="AJ118" s="256">
        <f t="shared" si="395"/>
        <v>0.68302734439546686</v>
      </c>
      <c r="AK118" s="256">
        <f t="shared" si="258"/>
        <v>2.1552319613907867</v>
      </c>
      <c r="AL118" s="170">
        <f t="shared" si="259"/>
        <v>139.12568032784611</v>
      </c>
      <c r="AM118" s="170">
        <f t="shared" si="260"/>
        <v>4.504264262745064</v>
      </c>
      <c r="AN118" s="170">
        <f t="shared" si="261"/>
        <v>99.839995983139517</v>
      </c>
      <c r="AO118" s="170">
        <f t="shared" si="396"/>
        <v>51</v>
      </c>
      <c r="AP118" s="170">
        <f t="shared" si="397"/>
        <v>73</v>
      </c>
      <c r="AQ118" s="170">
        <f t="shared" si="262"/>
        <v>0</v>
      </c>
      <c r="AR118" s="256">
        <f t="shared" si="439"/>
        <v>45.518617664742152</v>
      </c>
      <c r="AS118" s="256">
        <f t="shared" si="263"/>
        <v>0</v>
      </c>
      <c r="AT118" s="428">
        <f t="shared" si="445"/>
        <v>139245.5</v>
      </c>
      <c r="AU118" s="112"/>
      <c r="AV118" s="256"/>
      <c r="AW118" s="256"/>
      <c r="AX118" s="120"/>
      <c r="AY118" s="120"/>
      <c r="AZ118" s="120"/>
      <c r="BA118" s="120"/>
      <c r="BB118" s="256"/>
      <c r="BC118" s="256"/>
      <c r="BD118" s="256"/>
      <c r="BE118" s="257"/>
      <c r="BF118" s="146">
        <f t="shared" si="265"/>
        <v>1.0749560535899623</v>
      </c>
      <c r="BG118" s="256">
        <f t="shared" si="266"/>
        <v>0.30402893087210764</v>
      </c>
      <c r="BH118" s="256">
        <f t="shared" si="267"/>
        <v>0.32681773970745626</v>
      </c>
      <c r="BI118" s="120">
        <f t="shared" si="268"/>
        <v>7.4883393368136693</v>
      </c>
      <c r="BJ118" s="120">
        <f t="shared" si="269"/>
        <v>4.504264262745064</v>
      </c>
      <c r="BK118" s="256">
        <v>0</v>
      </c>
      <c r="BL118" s="170">
        <f t="shared" si="270"/>
        <v>4.7311540626779403</v>
      </c>
      <c r="BM118" s="170">
        <f t="shared" si="398"/>
        <v>83.168845937322061</v>
      </c>
      <c r="BN118" s="170">
        <f t="shared" si="271"/>
        <v>0</v>
      </c>
      <c r="BO118" s="170">
        <f t="shared" si="440"/>
        <v>1.9773720113450834</v>
      </c>
      <c r="BP118" s="170">
        <f t="shared" si="446"/>
        <v>131.63734099103243</v>
      </c>
      <c r="BQ118" s="390">
        <f t="shared" si="273"/>
        <v>12483.855882905918</v>
      </c>
      <c r="BR118" s="428">
        <f t="shared" si="399"/>
        <v>23064.873221994218</v>
      </c>
      <c r="BS118" s="146">
        <f t="shared" si="274"/>
        <v>3.6913235371748137</v>
      </c>
      <c r="BT118" s="256">
        <f t="shared" si="275"/>
        <v>1.1307889512384541</v>
      </c>
      <c r="BU118" s="256">
        <f t="shared" si="276"/>
        <v>4.1741078712837281</v>
      </c>
      <c r="BV118" s="170">
        <f t="shared" si="277"/>
        <v>139.12568032784611</v>
      </c>
      <c r="BW118" s="170">
        <f t="shared" si="278"/>
        <v>4.504264262745064</v>
      </c>
      <c r="BX118" s="170">
        <f t="shared" si="279"/>
        <v>106.79627999953183</v>
      </c>
      <c r="BY118" s="170">
        <f t="shared" si="400"/>
        <v>1214.9747440219776</v>
      </c>
      <c r="BZ118" s="256">
        <f t="shared" si="280"/>
        <v>38.910147849169462</v>
      </c>
      <c r="CA118" s="256">
        <v>0</v>
      </c>
      <c r="CB118" s="466">
        <f t="shared" si="281"/>
        <v>89952.2</v>
      </c>
      <c r="CC118" s="146">
        <f t="shared" si="282"/>
        <v>1.0747954239173543</v>
      </c>
      <c r="CD118" s="256">
        <f t="shared" si="283"/>
        <v>0.52668842292002427</v>
      </c>
      <c r="CE118" s="256">
        <f t="shared" si="401"/>
        <v>0.56608230678469029</v>
      </c>
      <c r="CF118" s="120">
        <f t="shared" si="284"/>
        <v>7.9875619592679135</v>
      </c>
      <c r="CG118" s="120">
        <f t="shared" si="285"/>
        <v>4.504264262745064</v>
      </c>
      <c r="CH118" s="256">
        <v>0</v>
      </c>
      <c r="CI118" s="170">
        <f t="shared" si="402"/>
        <v>5.0465643335231372</v>
      </c>
      <c r="CJ118" s="170">
        <f t="shared" si="403"/>
        <v>82.853435666476869</v>
      </c>
      <c r="CK118" s="170">
        <f t="shared" si="286"/>
        <v>0</v>
      </c>
      <c r="CL118" s="256">
        <f t="shared" si="441"/>
        <v>2.4965635386974974</v>
      </c>
      <c r="CM118" s="256">
        <f t="shared" si="248"/>
        <v>131.1381183685782</v>
      </c>
      <c r="CN118" s="390">
        <f t="shared" si="404"/>
        <v>2649.4462750996472</v>
      </c>
      <c r="CO118" s="428">
        <f t="shared" si="405"/>
        <v>13276.198103460501</v>
      </c>
      <c r="CP118" s="146">
        <f t="shared" si="287"/>
        <v>3.1554109496133531</v>
      </c>
      <c r="CQ118" s="256">
        <f t="shared" si="288"/>
        <v>1.1895668172235283</v>
      </c>
      <c r="CR118" s="256">
        <f t="shared" si="289"/>
        <v>3.7535721603638277</v>
      </c>
      <c r="CS118" s="120">
        <f t="shared" si="290"/>
        <v>139.12568032784611</v>
      </c>
      <c r="CT118" s="120">
        <f t="shared" si="291"/>
        <v>4.504264262745064</v>
      </c>
      <c r="CU118" s="256">
        <f t="shared" si="292"/>
        <v>99.839995983139517</v>
      </c>
      <c r="CV118" s="170">
        <f t="shared" si="406"/>
        <v>1135.8361317763313</v>
      </c>
      <c r="CW118" s="256">
        <f t="shared" si="293"/>
        <v>45.518617664742152</v>
      </c>
      <c r="CX118" s="256">
        <v>0</v>
      </c>
      <c r="CY118" s="466">
        <f t="shared" si="294"/>
        <v>79952.2</v>
      </c>
      <c r="CZ118" s="146">
        <f t="shared" si="295"/>
        <v>3.6913235371748137</v>
      </c>
      <c r="DA118" s="256">
        <f t="shared" si="296"/>
        <v>1.1631148661736546</v>
      </c>
      <c r="DB118" s="256">
        <f t="shared" si="297"/>
        <v>4.2934332819447443</v>
      </c>
      <c r="DC118" s="120">
        <f t="shared" si="298"/>
        <v>139.12568032784611</v>
      </c>
      <c r="DD118" s="120">
        <f t="shared" si="299"/>
        <v>4.504264262745064</v>
      </c>
      <c r="DE118" s="256">
        <f t="shared" si="300"/>
        <v>106.79627999953183</v>
      </c>
      <c r="DF118" s="170">
        <f t="shared" si="407"/>
        <v>1214.9747440219776</v>
      </c>
      <c r="DG118" s="256">
        <f t="shared" si="301"/>
        <v>38.910147849169462</v>
      </c>
      <c r="DH118" s="256">
        <v>0</v>
      </c>
      <c r="DI118" s="466">
        <f t="shared" si="408"/>
        <v>87452.2</v>
      </c>
      <c r="DJ118" s="146">
        <f t="shared" si="302"/>
        <v>3.1554109496133531</v>
      </c>
      <c r="DK118" s="256">
        <f t="shared" si="409"/>
        <v>1.2774435689478483</v>
      </c>
      <c r="DL118" s="256">
        <f t="shared" si="303"/>
        <v>4.0308594249712009</v>
      </c>
      <c r="DM118" s="120">
        <f t="shared" si="304"/>
        <v>139.12568032784611</v>
      </c>
      <c r="DN118" s="120">
        <f t="shared" si="305"/>
        <v>4.504264262745064</v>
      </c>
      <c r="DO118" s="256">
        <f t="shared" si="306"/>
        <v>99.839995983139517</v>
      </c>
      <c r="DP118" s="170">
        <f t="shared" si="410"/>
        <v>1135.8361317763313</v>
      </c>
      <c r="DQ118" s="256">
        <f t="shared" si="307"/>
        <v>45.518617664742152</v>
      </c>
      <c r="DR118" s="256">
        <v>0</v>
      </c>
      <c r="DS118" s="427">
        <f t="shared" si="308"/>
        <v>74452.2</v>
      </c>
      <c r="DT118" s="176">
        <f t="shared" si="309"/>
        <v>6.5073539761033228</v>
      </c>
      <c r="DU118" s="256">
        <f t="shared" si="310"/>
        <v>0.99720038163402991</v>
      </c>
      <c r="DV118" s="256">
        <f t="shared" si="311"/>
        <v>6.4891358683979554</v>
      </c>
      <c r="DW118" s="120">
        <f t="shared" si="312"/>
        <v>139.12568032784611</v>
      </c>
      <c r="DX118" s="120">
        <f t="shared" si="313"/>
        <v>4.504264262745064</v>
      </c>
      <c r="DY118" s="256">
        <f t="shared" si="314"/>
        <v>120.70884803231644</v>
      </c>
      <c r="DZ118" s="256">
        <f t="shared" si="411"/>
        <v>71</v>
      </c>
      <c r="EA118" s="256">
        <f t="shared" si="412"/>
        <v>102</v>
      </c>
      <c r="EB118" s="170">
        <f t="shared" si="413"/>
        <v>1373.25196851327</v>
      </c>
      <c r="EC118" s="256">
        <f t="shared" si="315"/>
        <v>22.071942777054588</v>
      </c>
      <c r="ED118" s="256">
        <v>0</v>
      </c>
      <c r="EE118" s="427">
        <f t="shared" si="420"/>
        <v>118888</v>
      </c>
      <c r="EF118" s="275">
        <f t="shared" si="316"/>
        <v>1.2539605781875121</v>
      </c>
      <c r="EG118" s="256">
        <f t="shared" si="317"/>
        <v>0.63492495071319832</v>
      </c>
      <c r="EH118" s="256">
        <f t="shared" si="318"/>
        <v>0.79617085830199974</v>
      </c>
      <c r="EI118" s="473">
        <f t="shared" si="319"/>
        <v>34.781420081961528</v>
      </c>
      <c r="EJ118" s="473">
        <f t="shared" si="320"/>
        <v>21.975000000000001</v>
      </c>
      <c r="EK118" s="473">
        <f t="shared" si="321"/>
        <v>87.9</v>
      </c>
      <c r="EL118" s="473">
        <f t="shared" si="322"/>
        <v>92.288426249240615</v>
      </c>
      <c r="EM118" s="473">
        <f t="shared" si="447"/>
        <v>10.196776441405403</v>
      </c>
      <c r="EN118" s="473">
        <f t="shared" si="448"/>
        <v>104.34426024588458</v>
      </c>
      <c r="EO118" s="427">
        <f t="shared" si="325"/>
        <v>41085.273199878502</v>
      </c>
      <c r="EP118" s="261">
        <f t="shared" si="326"/>
        <v>1.2539605781875121</v>
      </c>
      <c r="EQ118" s="256">
        <f t="shared" si="449"/>
        <v>0.82056164770831352</v>
      </c>
      <c r="ER118" s="256">
        <f t="shared" si="328"/>
        <v>1.0289519581988145</v>
      </c>
      <c r="ES118" s="473">
        <f t="shared" si="329"/>
        <v>139.12568032784611</v>
      </c>
      <c r="ET118" s="473">
        <f t="shared" si="330"/>
        <v>21.975000000000001</v>
      </c>
      <c r="EU118" s="473">
        <f t="shared" si="331"/>
        <v>87.9</v>
      </c>
      <c r="EV118" s="473">
        <f t="shared" si="332"/>
        <v>92.288426249240615</v>
      </c>
      <c r="EW118" s="473">
        <f t="shared" si="450"/>
        <v>10.196776441405403</v>
      </c>
      <c r="EX118" s="473">
        <f t="shared" si="451"/>
        <v>104.34426024588458</v>
      </c>
      <c r="EY118" s="572">
        <f t="shared" si="414"/>
        <v>31790.500000000004</v>
      </c>
      <c r="EZ118" s="276">
        <f t="shared" si="452"/>
        <v>1.0379763405746918</v>
      </c>
      <c r="FA118" s="572">
        <f t="shared" si="453"/>
        <v>0.22521321313725196</v>
      </c>
      <c r="FB118" s="256">
        <f t="shared" si="454"/>
        <v>0.23376598682127289</v>
      </c>
      <c r="FC118" s="572">
        <f t="shared" si="455"/>
        <v>2.252132131372532</v>
      </c>
      <c r="FD118" s="572"/>
      <c r="FE118" s="572">
        <f t="shared" si="456"/>
        <v>87.9</v>
      </c>
      <c r="FF118" s="572">
        <f t="shared" si="457"/>
        <v>114.26342624924061</v>
      </c>
      <c r="FG118" s="572">
        <f t="shared" si="458"/>
        <v>1.5014214209150214</v>
      </c>
      <c r="FH118" s="572">
        <f t="shared" si="459"/>
        <v>136.87354819647359</v>
      </c>
      <c r="FI118" s="566">
        <f t="shared" si="460"/>
        <v>10000</v>
      </c>
      <c r="FJ118" s="276">
        <f t="shared" si="335"/>
        <v>1.0350096234503376</v>
      </c>
      <c r="FK118" s="256">
        <f t="shared" si="461"/>
        <v>4.6540880612454892E-2</v>
      </c>
      <c r="FL118" s="256">
        <f t="shared" si="337"/>
        <v>4.817025931774406E-2</v>
      </c>
      <c r="FM118" s="483">
        <f t="shared" si="462"/>
        <v>1.6695081639341534</v>
      </c>
      <c r="FN118" s="483">
        <f t="shared" si="339"/>
        <v>3</v>
      </c>
      <c r="FO118" s="483">
        <f t="shared" si="340"/>
        <v>87.9</v>
      </c>
      <c r="FP118" s="483">
        <f t="shared" si="341"/>
        <v>114.26342624924061</v>
      </c>
      <c r="FQ118" s="483">
        <f t="shared" si="415"/>
        <v>400</v>
      </c>
      <c r="FR118" s="483">
        <f t="shared" si="463"/>
        <v>1.5348115841937044</v>
      </c>
      <c r="FS118" s="483">
        <f t="shared" si="464"/>
        <v>137.23679143895723</v>
      </c>
      <c r="FT118" s="484">
        <f t="shared" si="465"/>
        <v>4</v>
      </c>
      <c r="FU118" s="427">
        <f t="shared" si="345"/>
        <v>39868.148199878502</v>
      </c>
      <c r="FV118" s="276">
        <f t="shared" si="346"/>
        <v>1.6353916122941936</v>
      </c>
      <c r="FW118" s="256">
        <f t="shared" si="466"/>
        <v>0.86786568298668065</v>
      </c>
      <c r="FX118" s="256">
        <f t="shared" si="348"/>
        <v>1.4193002585543892</v>
      </c>
      <c r="FY118" s="483">
        <f t="shared" si="467"/>
        <v>56.485026213105527</v>
      </c>
      <c r="FZ118" s="483">
        <f t="shared" si="350"/>
        <v>30</v>
      </c>
      <c r="GA118" s="483">
        <f t="shared" si="351"/>
        <v>87.9</v>
      </c>
      <c r="GB118" s="483">
        <f t="shared" si="352"/>
        <v>114.26342624924061</v>
      </c>
      <c r="GC118" s="483">
        <f t="shared" si="353"/>
        <v>200</v>
      </c>
      <c r="GD118" s="483">
        <f t="shared" si="468"/>
        <v>5.1853708635221274</v>
      </c>
      <c r="GE118" s="483">
        <f t="shared" si="469"/>
        <v>82.640654114740585</v>
      </c>
      <c r="GF118" s="484">
        <f t="shared" si="470"/>
        <v>41</v>
      </c>
      <c r="GG118" s="493">
        <f t="shared" si="471"/>
        <v>2</v>
      </c>
      <c r="GH118" s="493">
        <f t="shared" si="358"/>
        <v>43</v>
      </c>
      <c r="GI118" s="427">
        <f t="shared" si="359"/>
        <v>60840.148199878502</v>
      </c>
      <c r="GJ118" s="185">
        <f t="shared" si="472"/>
        <v>1.0213532299570165</v>
      </c>
      <c r="GK118" s="256">
        <f t="shared" si="416"/>
        <v>1.5475023845733946</v>
      </c>
      <c r="GL118" s="256">
        <f t="shared" si="361"/>
        <v>1.5805465588502217</v>
      </c>
      <c r="GM118" s="256">
        <f t="shared" si="362"/>
        <v>139.12568032784611</v>
      </c>
      <c r="GN118" s="256">
        <f t="shared" si="363"/>
        <v>87.9</v>
      </c>
      <c r="GO118" s="256">
        <f t="shared" si="364"/>
        <v>114.26342624924061</v>
      </c>
      <c r="GP118" s="256">
        <f t="shared" si="473"/>
        <v>139.12568032784611</v>
      </c>
      <c r="GQ118" s="256">
        <f t="shared" si="474"/>
        <v>1.5014214209150214</v>
      </c>
      <c r="GR118" s="427">
        <f t="shared" si="367"/>
        <v>88933.148199878502</v>
      </c>
      <c r="GS118" s="185">
        <f t="shared" si="368"/>
        <v>1.0213532299570165</v>
      </c>
      <c r="GT118" s="256">
        <f t="shared" si="417"/>
        <v>1.399989943690684</v>
      </c>
      <c r="GU118" s="256">
        <f t="shared" si="369"/>
        <v>1.4298842508958218</v>
      </c>
      <c r="GV118" s="256">
        <f t="shared" si="370"/>
        <v>139.12568032784611</v>
      </c>
      <c r="GW118" s="256">
        <f t="shared" si="371"/>
        <v>87.9</v>
      </c>
      <c r="GX118" s="256">
        <f t="shared" si="372"/>
        <v>114.26342624924061</v>
      </c>
      <c r="GY118" s="256">
        <f t="shared" si="475"/>
        <v>139.12568032784611</v>
      </c>
      <c r="GZ118" s="256">
        <f t="shared" si="476"/>
        <v>1.5014214209150214</v>
      </c>
      <c r="HA118" s="427">
        <f t="shared" si="375"/>
        <v>98303.748199878508</v>
      </c>
      <c r="HB118" s="185">
        <f t="shared" si="376"/>
        <v>1.0213532299570165</v>
      </c>
      <c r="HC118" s="256">
        <f t="shared" si="418"/>
        <v>0.10822703930226857</v>
      </c>
      <c r="HD118" s="256">
        <f t="shared" si="377"/>
        <v>0.11053803616005697</v>
      </c>
      <c r="HE118" s="256">
        <f t="shared" si="378"/>
        <v>139.12568032784611</v>
      </c>
      <c r="HF118" s="256">
        <f t="shared" si="379"/>
        <v>87.9</v>
      </c>
      <c r="HG118" s="256">
        <f t="shared" si="380"/>
        <v>114.26342624924061</v>
      </c>
      <c r="HH118" s="256">
        <f t="shared" si="477"/>
        <v>139.12568032784611</v>
      </c>
      <c r="HI118" s="256">
        <f t="shared" si="442"/>
        <v>1.5014214209150214</v>
      </c>
      <c r="HJ118" s="427">
        <f t="shared" si="382"/>
        <v>1271625.4624924061</v>
      </c>
      <c r="HK118" s="185">
        <f t="shared" si="478"/>
        <v>1.0213532299570165</v>
      </c>
      <c r="HL118" s="256">
        <f t="shared" si="419"/>
        <v>1.6245559689185043</v>
      </c>
      <c r="HM118" s="256">
        <f t="shared" si="384"/>
        <v>1.6592454861008648</v>
      </c>
      <c r="HN118" s="256">
        <f t="shared" si="385"/>
        <v>139.12568032784611</v>
      </c>
      <c r="HO118" s="256">
        <f t="shared" si="386"/>
        <v>87.9</v>
      </c>
      <c r="HP118" s="256">
        <f t="shared" si="387"/>
        <v>114.26342624924061</v>
      </c>
      <c r="HQ118" s="256">
        <f t="shared" si="479"/>
        <v>139.12568032784611</v>
      </c>
      <c r="HR118" s="256">
        <f t="shared" si="443"/>
        <v>1.5014214209150214</v>
      </c>
      <c r="HS118" s="466">
        <f t="shared" si="389"/>
        <v>84715</v>
      </c>
    </row>
    <row r="119" spans="1:227" s="72" customFormat="1" hidden="1" outlineLevel="1" x14ac:dyDescent="0.3">
      <c r="B119" s="40" t="s">
        <v>238</v>
      </c>
      <c r="C119" s="40" t="s">
        <v>265</v>
      </c>
      <c r="D119" s="125">
        <v>675</v>
      </c>
      <c r="E119" s="123">
        <v>17.667529175024132</v>
      </c>
      <c r="F119" s="125">
        <f t="shared" si="251"/>
        <v>104.84574344803384</v>
      </c>
      <c r="G119" s="125">
        <f t="shared" si="252"/>
        <v>4.8143694558529937</v>
      </c>
      <c r="H119" s="168">
        <f t="shared" ref="H119" si="481">ROUND($I119+$I119*0.35,1)</f>
        <v>76.5</v>
      </c>
      <c r="I119" s="121">
        <f t="shared" si="444"/>
        <v>56.7</v>
      </c>
      <c r="J119" s="373">
        <f t="shared" si="390"/>
        <v>122.13012318247067</v>
      </c>
      <c r="K119" s="114">
        <v>1.2E-2</v>
      </c>
      <c r="L119" s="168">
        <f t="shared" si="391"/>
        <v>1370.5325940919456</v>
      </c>
      <c r="M119" s="373">
        <f t="shared" si="392"/>
        <v>39.419999999999995</v>
      </c>
      <c r="N119" s="373">
        <f t="shared" si="393"/>
        <v>16.44639112910335</v>
      </c>
      <c r="O119" s="121">
        <v>264.1629331057884</v>
      </c>
      <c r="P119" s="116">
        <v>8.9999999999999993E-3</v>
      </c>
      <c r="Q119" s="395">
        <f t="shared" si="253"/>
        <v>0.95408140285409671</v>
      </c>
      <c r="S119" s="189">
        <f t="shared" si="254"/>
        <v>1.0301509023838853</v>
      </c>
      <c r="T119" s="168">
        <f t="shared" si="255"/>
        <v>1.6047898186176646</v>
      </c>
      <c r="U119" s="382">
        <f t="shared" si="256"/>
        <v>104.84574344803384</v>
      </c>
      <c r="V119" s="427">
        <f t="shared" si="394"/>
        <v>35865.819709195304</v>
      </c>
      <c r="W119" s="132"/>
      <c r="X119" s="255"/>
      <c r="Y119" s="255"/>
      <c r="Z119" s="255"/>
      <c r="AA119" s="111"/>
      <c r="AB119" s="111"/>
      <c r="AC119" s="111"/>
      <c r="AD119" s="111"/>
      <c r="AE119" s="111"/>
      <c r="AF119" s="111"/>
      <c r="AG119" s="111"/>
      <c r="AH119" s="460"/>
      <c r="AI119" s="188">
        <f t="shared" si="257"/>
        <v>3.1981286502504416</v>
      </c>
      <c r="AJ119" s="256">
        <f t="shared" si="395"/>
        <v>0.60951239294701065</v>
      </c>
      <c r="AK119" s="256">
        <f t="shared" si="258"/>
        <v>1.9492990465665399</v>
      </c>
      <c r="AL119" s="170">
        <f t="shared" si="259"/>
        <v>104.84574344803384</v>
      </c>
      <c r="AM119" s="170">
        <f t="shared" si="260"/>
        <v>4.8143694558529937</v>
      </c>
      <c r="AN119" s="170">
        <f t="shared" si="261"/>
        <v>73.819938130172389</v>
      </c>
      <c r="AO119" s="170">
        <f t="shared" si="396"/>
        <v>38</v>
      </c>
      <c r="AP119" s="170">
        <f t="shared" si="397"/>
        <v>54</v>
      </c>
      <c r="AQ119" s="170">
        <f t="shared" si="262"/>
        <v>0</v>
      </c>
      <c r="AR119" s="256">
        <f t="shared" si="439"/>
        <v>34.288837284672553</v>
      </c>
      <c r="AS119" s="256">
        <f t="shared" si="263"/>
        <v>0</v>
      </c>
      <c r="AT119" s="428">
        <f t="shared" si="445"/>
        <v>118392.5</v>
      </c>
      <c r="AU119" s="112"/>
      <c r="AV119" s="256"/>
      <c r="AW119" s="256"/>
      <c r="AX119" s="120"/>
      <c r="AY119" s="120"/>
      <c r="AZ119" s="120"/>
      <c r="BA119" s="120"/>
      <c r="BB119" s="256"/>
      <c r="BC119" s="256"/>
      <c r="BD119" s="256"/>
      <c r="BE119" s="257"/>
      <c r="BF119" s="146">
        <f t="shared" si="265"/>
        <v>1.1081775683846684</v>
      </c>
      <c r="BG119" s="256">
        <f t="shared" si="266"/>
        <v>0.32254233100649027</v>
      </c>
      <c r="BH119" s="256">
        <f t="shared" si="267"/>
        <v>0.35743417607589523</v>
      </c>
      <c r="BI119" s="120">
        <f t="shared" si="268"/>
        <v>8.0038892203556031</v>
      </c>
      <c r="BJ119" s="120">
        <f t="shared" si="269"/>
        <v>4.8143694558529937</v>
      </c>
      <c r="BK119" s="256">
        <v>0</v>
      </c>
      <c r="BL119" s="170">
        <f t="shared" si="270"/>
        <v>5.839984583262412</v>
      </c>
      <c r="BM119" s="170">
        <f t="shared" si="398"/>
        <v>70.660015416737593</v>
      </c>
      <c r="BN119" s="170">
        <f t="shared" si="271"/>
        <v>0</v>
      </c>
      <c r="BO119" s="170">
        <f t="shared" si="440"/>
        <v>2.1135081911194646</v>
      </c>
      <c r="BP119" s="170">
        <f t="shared" si="446"/>
        <v>96.84185422767824</v>
      </c>
      <c r="BQ119" s="390">
        <f t="shared" si="273"/>
        <v>13065.991906212766</v>
      </c>
      <c r="BR119" s="428">
        <f t="shared" si="399"/>
        <v>23237.789670785816</v>
      </c>
      <c r="BS119" s="146">
        <f t="shared" si="274"/>
        <v>3.7415595314075154</v>
      </c>
      <c r="BT119" s="256">
        <f t="shared" si="275"/>
        <v>0.95677463871606983</v>
      </c>
      <c r="BU119" s="256">
        <f t="shared" si="276"/>
        <v>3.5798292688970932</v>
      </c>
      <c r="BV119" s="170">
        <f t="shared" si="277"/>
        <v>104.84574344803384</v>
      </c>
      <c r="BW119" s="170">
        <f t="shared" si="278"/>
        <v>4.8143694558529937</v>
      </c>
      <c r="BX119" s="170">
        <f t="shared" si="279"/>
        <v>79.062225302574078</v>
      </c>
      <c r="BY119" s="170">
        <f t="shared" si="400"/>
        <v>1033.4931412101187</v>
      </c>
      <c r="BZ119" s="256">
        <f t="shared" si="280"/>
        <v>29.30866447089095</v>
      </c>
      <c r="CA119" s="256">
        <v>0</v>
      </c>
      <c r="CB119" s="466">
        <f t="shared" si="281"/>
        <v>80627</v>
      </c>
      <c r="CC119" s="146">
        <f t="shared" si="282"/>
        <v>1.1079385968571585</v>
      </c>
      <c r="CD119" s="256">
        <f t="shared" si="283"/>
        <v>0.553672507840405</v>
      </c>
      <c r="CE119" s="256">
        <f t="shared" si="401"/>
        <v>0.61343514145508238</v>
      </c>
      <c r="CF119" s="120">
        <f t="shared" si="284"/>
        <v>8.5374818350459751</v>
      </c>
      <c r="CG119" s="120">
        <f t="shared" si="285"/>
        <v>4.8143694558529937</v>
      </c>
      <c r="CH119" s="256">
        <v>0</v>
      </c>
      <c r="CI119" s="170">
        <f t="shared" si="402"/>
        <v>6.229316888813238</v>
      </c>
      <c r="CJ119" s="170">
        <f t="shared" si="403"/>
        <v>70.270683111186756</v>
      </c>
      <c r="CK119" s="170">
        <f t="shared" si="286"/>
        <v>0</v>
      </c>
      <c r="CL119" s="256">
        <f t="shared" si="441"/>
        <v>2.6684445103974528</v>
      </c>
      <c r="CM119" s="256">
        <f t="shared" si="248"/>
        <v>96.308261612987863</v>
      </c>
      <c r="CN119" s="390">
        <f t="shared" si="404"/>
        <v>3270.39136662695</v>
      </c>
      <c r="CO119" s="428">
        <f t="shared" si="405"/>
        <v>13498.642315504869</v>
      </c>
      <c r="CP119" s="146">
        <f t="shared" si="287"/>
        <v>3.1981286502504416</v>
      </c>
      <c r="CQ119" s="256">
        <f t="shared" si="288"/>
        <v>1.021729593243079</v>
      </c>
      <c r="CR119" s="256">
        <f t="shared" si="289"/>
        <v>3.267622684959421</v>
      </c>
      <c r="CS119" s="120">
        <f t="shared" si="290"/>
        <v>104.84574344803384</v>
      </c>
      <c r="CT119" s="120">
        <f t="shared" si="291"/>
        <v>4.8143694558529937</v>
      </c>
      <c r="CU119" s="256">
        <f t="shared" si="292"/>
        <v>73.819938130172389</v>
      </c>
      <c r="CV119" s="170">
        <f t="shared" si="406"/>
        <v>964.96651150552134</v>
      </c>
      <c r="CW119" s="256">
        <f t="shared" si="293"/>
        <v>34.288837284672553</v>
      </c>
      <c r="CX119" s="256">
        <v>0</v>
      </c>
      <c r="CY119" s="466">
        <f t="shared" si="294"/>
        <v>70627</v>
      </c>
      <c r="CZ119" s="146">
        <f t="shared" si="295"/>
        <v>3.7415595314075154</v>
      </c>
      <c r="DA119" s="256">
        <f t="shared" si="296"/>
        <v>0.98739064338526439</v>
      </c>
      <c r="DB119" s="256">
        <f t="shared" si="297"/>
        <v>3.694380872980735</v>
      </c>
      <c r="DC119" s="120">
        <f t="shared" si="298"/>
        <v>104.84574344803384</v>
      </c>
      <c r="DD119" s="120">
        <f t="shared" si="299"/>
        <v>4.8143694558529937</v>
      </c>
      <c r="DE119" s="256">
        <f t="shared" si="300"/>
        <v>79.062225302574078</v>
      </c>
      <c r="DF119" s="170">
        <f t="shared" si="407"/>
        <v>1033.4931412101187</v>
      </c>
      <c r="DG119" s="256">
        <f t="shared" si="301"/>
        <v>29.30866447089095</v>
      </c>
      <c r="DH119" s="256">
        <v>0</v>
      </c>
      <c r="DI119" s="466">
        <f t="shared" si="408"/>
        <v>78127</v>
      </c>
      <c r="DJ119" s="146">
        <f t="shared" si="302"/>
        <v>3.1981286502504416</v>
      </c>
      <c r="DK119" s="256">
        <f t="shared" si="409"/>
        <v>1.1080150472458266</v>
      </c>
      <c r="DL119" s="256">
        <f t="shared" si="303"/>
        <v>3.5435746675054745</v>
      </c>
      <c r="DM119" s="120">
        <f t="shared" si="304"/>
        <v>104.84574344803384</v>
      </c>
      <c r="DN119" s="120">
        <f t="shared" si="305"/>
        <v>4.8143694558529937</v>
      </c>
      <c r="DO119" s="256">
        <f t="shared" si="306"/>
        <v>73.819938130172389</v>
      </c>
      <c r="DP119" s="170">
        <f t="shared" si="410"/>
        <v>964.96651150552134</v>
      </c>
      <c r="DQ119" s="256">
        <f t="shared" si="307"/>
        <v>34.288837284672553</v>
      </c>
      <c r="DR119" s="256">
        <v>0</v>
      </c>
      <c r="DS119" s="427">
        <f t="shared" si="308"/>
        <v>65127</v>
      </c>
      <c r="DT119" s="176">
        <f t="shared" si="309"/>
        <v>6.5814832127879273</v>
      </c>
      <c r="DU119" s="256">
        <f t="shared" si="310"/>
        <v>0.89359691891665094</v>
      </c>
      <c r="DV119" s="256">
        <f t="shared" si="311"/>
        <v>5.8811931208489527</v>
      </c>
      <c r="DW119" s="120">
        <f t="shared" si="312"/>
        <v>104.84574344803384</v>
      </c>
      <c r="DX119" s="120">
        <f t="shared" si="313"/>
        <v>4.8143694558529937</v>
      </c>
      <c r="DY119" s="256">
        <f t="shared" si="314"/>
        <v>89.546799647377469</v>
      </c>
      <c r="DZ119" s="256">
        <f t="shared" si="411"/>
        <v>54</v>
      </c>
      <c r="EA119" s="256">
        <f t="shared" si="412"/>
        <v>77</v>
      </c>
      <c r="EB119" s="170">
        <f t="shared" si="413"/>
        <v>1170.5464006193133</v>
      </c>
      <c r="EC119" s="256">
        <f t="shared" si="315"/>
        <v>16.66191485390641</v>
      </c>
      <c r="ED119" s="256">
        <v>0</v>
      </c>
      <c r="EE119" s="427">
        <f t="shared" si="420"/>
        <v>100480</v>
      </c>
      <c r="EF119" s="275">
        <f t="shared" si="316"/>
        <v>1.2634824411171806</v>
      </c>
      <c r="EG119" s="256">
        <f t="shared" si="317"/>
        <v>0.47301455236341405</v>
      </c>
      <c r="EH119" s="256">
        <f t="shared" si="318"/>
        <v>0.59764558130407686</v>
      </c>
      <c r="EI119" s="473">
        <f t="shared" si="319"/>
        <v>26.211435862008461</v>
      </c>
      <c r="EJ119" s="473">
        <f t="shared" si="320"/>
        <v>19.125</v>
      </c>
      <c r="EK119" s="473">
        <f t="shared" si="321"/>
        <v>76.5</v>
      </c>
      <c r="EL119" s="473">
        <f t="shared" si="322"/>
        <v>103.00512318247067</v>
      </c>
      <c r="EM119" s="473">
        <f t="shared" si="447"/>
        <v>8.1576487841197789</v>
      </c>
      <c r="EN119" s="473">
        <f t="shared" si="448"/>
        <v>78.634307586025386</v>
      </c>
      <c r="EO119" s="427">
        <f t="shared" si="325"/>
        <v>41560.194709195304</v>
      </c>
      <c r="EP119" s="261">
        <f t="shared" si="326"/>
        <v>1.2634824411171806</v>
      </c>
      <c r="EQ119" s="256">
        <f t="shared" si="449"/>
        <v>0.71052957066978761</v>
      </c>
      <c r="ER119" s="256">
        <f t="shared" si="328"/>
        <v>0.89774163643580551</v>
      </c>
      <c r="ES119" s="473">
        <f t="shared" si="329"/>
        <v>104.84574344803384</v>
      </c>
      <c r="ET119" s="473">
        <f t="shared" si="330"/>
        <v>19.125</v>
      </c>
      <c r="EU119" s="473">
        <f t="shared" si="331"/>
        <v>76.5</v>
      </c>
      <c r="EV119" s="473">
        <f t="shared" si="332"/>
        <v>103.00512318247067</v>
      </c>
      <c r="EW119" s="473">
        <f t="shared" si="450"/>
        <v>8.1576487841197789</v>
      </c>
      <c r="EX119" s="473">
        <f t="shared" si="451"/>
        <v>78.634307586025386</v>
      </c>
      <c r="EY119" s="572">
        <f t="shared" si="414"/>
        <v>27667.5</v>
      </c>
      <c r="EZ119" s="276">
        <f t="shared" si="452"/>
        <v>1.0539848480854235</v>
      </c>
      <c r="FA119" s="572">
        <f t="shared" si="453"/>
        <v>0.24071847279264913</v>
      </c>
      <c r="FB119" s="256">
        <f t="shared" si="454"/>
        <v>0.25371362297771544</v>
      </c>
      <c r="FC119" s="572">
        <f t="shared" si="455"/>
        <v>2.4071847279264968</v>
      </c>
      <c r="FD119" s="572"/>
      <c r="FE119" s="572">
        <f t="shared" si="456"/>
        <v>76.5</v>
      </c>
      <c r="FF119" s="572">
        <f t="shared" si="457"/>
        <v>122.13012318247067</v>
      </c>
      <c r="FG119" s="572">
        <f t="shared" si="458"/>
        <v>1.6047898186176646</v>
      </c>
      <c r="FH119" s="572">
        <f t="shared" si="459"/>
        <v>102.43855872010735</v>
      </c>
      <c r="FI119" s="566">
        <f t="shared" si="460"/>
        <v>10000</v>
      </c>
      <c r="FJ119" s="276">
        <f t="shared" si="335"/>
        <v>1.0437952201151866</v>
      </c>
      <c r="FK119" s="256">
        <f t="shared" si="461"/>
        <v>3.5167560367642646E-2</v>
      </c>
      <c r="FL119" s="256">
        <f t="shared" si="337"/>
        <v>3.6707731414857669E-2</v>
      </c>
      <c r="FM119" s="483">
        <f t="shared" si="462"/>
        <v>1.2581489213764061</v>
      </c>
      <c r="FN119" s="483">
        <f t="shared" si="339"/>
        <v>2</v>
      </c>
      <c r="FO119" s="483">
        <f t="shared" si="340"/>
        <v>76.5</v>
      </c>
      <c r="FP119" s="483">
        <f t="shared" si="341"/>
        <v>122.13012318247067</v>
      </c>
      <c r="FQ119" s="483">
        <f t="shared" si="415"/>
        <v>300</v>
      </c>
      <c r="FR119" s="483">
        <f t="shared" si="463"/>
        <v>1.6299527970451926</v>
      </c>
      <c r="FS119" s="483">
        <f t="shared" si="464"/>
        <v>103.42907678136719</v>
      </c>
      <c r="FT119" s="484">
        <f t="shared" si="465"/>
        <v>3</v>
      </c>
      <c r="FU119" s="427">
        <f t="shared" si="345"/>
        <v>39567.819709195304</v>
      </c>
      <c r="FV119" s="276">
        <f t="shared" si="346"/>
        <v>1.6420620616754904</v>
      </c>
      <c r="FW119" s="256">
        <f t="shared" si="466"/>
        <v>0.72308986024465705</v>
      </c>
      <c r="FX119" s="256">
        <f t="shared" si="348"/>
        <v>1.1873584266899837</v>
      </c>
      <c r="FY119" s="483">
        <f t="shared" si="467"/>
        <v>42.567371839901739</v>
      </c>
      <c r="FZ119" s="483">
        <f t="shared" si="350"/>
        <v>22</v>
      </c>
      <c r="GA119" s="483">
        <f t="shared" si="351"/>
        <v>76.5</v>
      </c>
      <c r="GB119" s="483">
        <f t="shared" si="352"/>
        <v>122.13012318247067</v>
      </c>
      <c r="GC119" s="483">
        <f t="shared" si="353"/>
        <v>100</v>
      </c>
      <c r="GD119" s="483">
        <f t="shared" si="468"/>
        <v>4.5035822919502753</v>
      </c>
      <c r="GE119" s="483">
        <f t="shared" si="469"/>
        <v>62.278371608132105</v>
      </c>
      <c r="GF119" s="484">
        <f t="shared" si="470"/>
        <v>31</v>
      </c>
      <c r="GG119" s="493">
        <f t="shared" si="471"/>
        <v>1</v>
      </c>
      <c r="GH119" s="493">
        <f t="shared" si="358"/>
        <v>32</v>
      </c>
      <c r="GI119" s="427">
        <f t="shared" si="359"/>
        <v>54859.819709195304</v>
      </c>
      <c r="GJ119" s="185">
        <f t="shared" si="472"/>
        <v>1.0301509023838853</v>
      </c>
      <c r="GK119" s="256">
        <f t="shared" si="416"/>
        <v>1.2540531511754238</v>
      </c>
      <c r="GL119" s="256">
        <f t="shared" si="361"/>
        <v>1.2918639853207177</v>
      </c>
      <c r="GM119" s="256">
        <f t="shared" si="362"/>
        <v>104.84574344803384</v>
      </c>
      <c r="GN119" s="256">
        <f t="shared" si="363"/>
        <v>76.5</v>
      </c>
      <c r="GO119" s="256">
        <f t="shared" si="364"/>
        <v>122.13012318247067</v>
      </c>
      <c r="GP119" s="256">
        <f t="shared" si="473"/>
        <v>104.84574344803384</v>
      </c>
      <c r="GQ119" s="256">
        <f t="shared" si="474"/>
        <v>1.6047898186176646</v>
      </c>
      <c r="GR119" s="427">
        <f t="shared" si="367"/>
        <v>82325.819709195304</v>
      </c>
      <c r="GS119" s="185">
        <f t="shared" si="368"/>
        <v>1.0301509023838853</v>
      </c>
      <c r="GT119" s="256">
        <f t="shared" si="417"/>
        <v>1.0743430837965315</v>
      </c>
      <c r="GU119" s="256">
        <f t="shared" si="369"/>
        <v>1.1067354972428831</v>
      </c>
      <c r="GV119" s="256">
        <f t="shared" si="370"/>
        <v>104.84574344803384</v>
      </c>
      <c r="GW119" s="256">
        <f t="shared" si="371"/>
        <v>76.5</v>
      </c>
      <c r="GX119" s="256">
        <f t="shared" si="372"/>
        <v>122.13012318247067</v>
      </c>
      <c r="GY119" s="256">
        <f t="shared" si="475"/>
        <v>104.84574344803384</v>
      </c>
      <c r="GZ119" s="256">
        <f t="shared" si="476"/>
        <v>1.6047898186176646</v>
      </c>
      <c r="HA119" s="427">
        <f t="shared" si="375"/>
        <v>96096.819709195304</v>
      </c>
      <c r="HB119" s="185">
        <f t="shared" si="376"/>
        <v>1.0301509023838853</v>
      </c>
      <c r="HC119" s="256">
        <f t="shared" si="418"/>
        <v>7.6670532727113161E-2</v>
      </c>
      <c r="HD119" s="256">
        <f t="shared" si="377"/>
        <v>7.8982218475088836E-2</v>
      </c>
      <c r="HE119" s="256">
        <f t="shared" si="378"/>
        <v>104.84574344803384</v>
      </c>
      <c r="HF119" s="256">
        <f t="shared" si="379"/>
        <v>76.5</v>
      </c>
      <c r="HG119" s="256">
        <f t="shared" si="380"/>
        <v>122.13012318247067</v>
      </c>
      <c r="HH119" s="256">
        <f t="shared" si="477"/>
        <v>104.84574344803384</v>
      </c>
      <c r="HI119" s="256">
        <f t="shared" si="442"/>
        <v>1.6047898186176646</v>
      </c>
      <c r="HJ119" s="427">
        <f t="shared" si="382"/>
        <v>1346553.2318247068</v>
      </c>
      <c r="HK119" s="185">
        <f t="shared" si="478"/>
        <v>1.0301509023838853</v>
      </c>
      <c r="HL119" s="256">
        <f t="shared" si="419"/>
        <v>1.3760873526080131</v>
      </c>
      <c r="HM119" s="256">
        <f t="shared" si="384"/>
        <v>1.4175776280481964</v>
      </c>
      <c r="HN119" s="256">
        <f t="shared" si="385"/>
        <v>104.84574344803384</v>
      </c>
      <c r="HO119" s="256">
        <f t="shared" si="386"/>
        <v>76.5</v>
      </c>
      <c r="HP119" s="256">
        <f t="shared" si="387"/>
        <v>122.13012318247067</v>
      </c>
      <c r="HQ119" s="256">
        <f t="shared" si="479"/>
        <v>104.84574344803384</v>
      </c>
      <c r="HR119" s="256">
        <f t="shared" si="443"/>
        <v>1.6047898186176646</v>
      </c>
      <c r="HS119" s="466">
        <f t="shared" si="389"/>
        <v>75025</v>
      </c>
    </row>
    <row r="120" spans="1:227" s="72" customFormat="1" hidden="1" outlineLevel="1" x14ac:dyDescent="0.3">
      <c r="B120" s="40" t="s">
        <v>238</v>
      </c>
      <c r="C120" s="40" t="s">
        <v>266</v>
      </c>
      <c r="D120" s="125">
        <v>675</v>
      </c>
      <c r="E120" s="123">
        <v>14.956946568034496</v>
      </c>
      <c r="F120" s="125">
        <f t="shared" si="251"/>
        <v>88.760129789679709</v>
      </c>
      <c r="G120" s="125">
        <f t="shared" si="252"/>
        <v>32.614179476053096</v>
      </c>
      <c r="H120" s="168">
        <f t="shared" ref="H120" si="482">ROUND($I120+$I120*0.2,1)</f>
        <v>68</v>
      </c>
      <c r="I120" s="121">
        <f t="shared" si="444"/>
        <v>56.7</v>
      </c>
      <c r="J120" s="373">
        <f t="shared" si="390"/>
        <v>126.20609657167829</v>
      </c>
      <c r="K120" s="114">
        <v>1.2E-2</v>
      </c>
      <c r="L120" s="168">
        <f t="shared" si="391"/>
        <v>1305.2960263188193</v>
      </c>
      <c r="M120" s="373">
        <f t="shared" si="392"/>
        <v>258.41999999999996</v>
      </c>
      <c r="N120" s="373">
        <f t="shared" si="393"/>
        <v>15.663552315825832</v>
      </c>
      <c r="O120" s="121">
        <v>272.97911258466706</v>
      </c>
      <c r="P120" s="116">
        <v>5.8999999999999997E-2</v>
      </c>
      <c r="Q120" s="395">
        <f t="shared" si="253"/>
        <v>0.63255822683750518</v>
      </c>
      <c r="S120" s="189">
        <f t="shared" si="254"/>
        <v>1.2182319980056646</v>
      </c>
      <c r="T120" s="168">
        <f t="shared" si="255"/>
        <v>10.871393158684365</v>
      </c>
      <c r="U120" s="382">
        <f t="shared" si="256"/>
        <v>88.760129789679709</v>
      </c>
      <c r="V120" s="427">
        <f t="shared" si="394"/>
        <v>36092.975451468526</v>
      </c>
      <c r="W120" s="132"/>
      <c r="X120" s="255"/>
      <c r="Y120" s="255"/>
      <c r="Z120" s="255"/>
      <c r="AA120" s="111"/>
      <c r="AB120" s="111"/>
      <c r="AC120" s="111"/>
      <c r="AD120" s="111"/>
      <c r="AE120" s="111"/>
      <c r="AF120" s="111"/>
      <c r="AG120" s="111"/>
      <c r="AH120" s="460"/>
      <c r="AI120" s="188">
        <f t="shared" si="257"/>
        <v>4.2227725295316789</v>
      </c>
      <c r="AJ120" s="256">
        <f t="shared" si="395"/>
        <v>0.73338218743021411</v>
      </c>
      <c r="AK120" s="256">
        <f t="shared" si="258"/>
        <v>3.0969061547281611</v>
      </c>
      <c r="AL120" s="170">
        <f t="shared" si="259"/>
        <v>88.760129789679709</v>
      </c>
      <c r="AM120" s="170">
        <f t="shared" si="260"/>
        <v>32.614179476053096</v>
      </c>
      <c r="AN120" s="170">
        <f t="shared" si="261"/>
        <v>33.95591786620669</v>
      </c>
      <c r="AO120" s="170">
        <f t="shared" si="396"/>
        <v>18</v>
      </c>
      <c r="AP120" s="170">
        <f t="shared" si="397"/>
        <v>25</v>
      </c>
      <c r="AQ120" s="170">
        <f t="shared" si="262"/>
        <v>0</v>
      </c>
      <c r="AR120" s="256">
        <f t="shared" si="439"/>
        <v>28.742800711359575</v>
      </c>
      <c r="AS120" s="256">
        <f t="shared" si="263"/>
        <v>0</v>
      </c>
      <c r="AT120" s="428">
        <f t="shared" si="445"/>
        <v>96660</v>
      </c>
      <c r="AU120" s="112"/>
      <c r="AV120" s="256"/>
      <c r="AW120" s="256"/>
      <c r="AX120" s="120"/>
      <c r="AY120" s="120"/>
      <c r="AZ120" s="120"/>
      <c r="BA120" s="120"/>
      <c r="BB120" s="256"/>
      <c r="BC120" s="256"/>
      <c r="BD120" s="256"/>
      <c r="BE120" s="257"/>
      <c r="BF120" s="146">
        <f t="shared" si="265"/>
        <v>2.4842929622473497</v>
      </c>
      <c r="BG120" s="256">
        <f t="shared" si="266"/>
        <v>1.08652687935315</v>
      </c>
      <c r="BH120" s="256">
        <f t="shared" si="267"/>
        <v>2.6992510796696059</v>
      </c>
      <c r="BI120" s="120">
        <f t="shared" si="268"/>
        <v>54.221073378938272</v>
      </c>
      <c r="BJ120" s="120">
        <f t="shared" si="269"/>
        <v>32.614179476053096</v>
      </c>
      <c r="BK120" s="256">
        <v>0</v>
      </c>
      <c r="BL120" s="170">
        <f t="shared" si="270"/>
        <v>41.53929245602005</v>
      </c>
      <c r="BM120" s="170">
        <f t="shared" si="398"/>
        <v>26.46070754397995</v>
      </c>
      <c r="BN120" s="170">
        <f t="shared" si="271"/>
        <v>0</v>
      </c>
      <c r="BO120" s="170">
        <f t="shared" si="440"/>
        <v>14.31762478998731</v>
      </c>
      <c r="BP120" s="170">
        <f t="shared" si="446"/>
        <v>34.539056410741438</v>
      </c>
      <c r="BQ120" s="390">
        <f t="shared" si="273"/>
        <v>31808.128539410525</v>
      </c>
      <c r="BR120" s="428">
        <f t="shared" si="399"/>
        <v>46731.325945533434</v>
      </c>
      <c r="BS120" s="146">
        <f t="shared" si="274"/>
        <v>4.948661509864829</v>
      </c>
      <c r="BT120" s="256">
        <f t="shared" si="275"/>
        <v>1.0194210766622458</v>
      </c>
      <c r="BU120" s="256">
        <f t="shared" si="276"/>
        <v>5.0447698444234188</v>
      </c>
      <c r="BV120" s="170">
        <f t="shared" si="277"/>
        <v>88.760129789679709</v>
      </c>
      <c r="BW120" s="170">
        <f t="shared" si="278"/>
        <v>32.614179476053096</v>
      </c>
      <c r="BX120" s="170">
        <f t="shared" si="279"/>
        <v>38.393924355690672</v>
      </c>
      <c r="BY120" s="170">
        <f t="shared" si="400"/>
        <v>564.61653464250981</v>
      </c>
      <c r="BZ120" s="256">
        <f t="shared" si="280"/>
        <v>24.526694546349788</v>
      </c>
      <c r="CA120" s="256">
        <v>0</v>
      </c>
      <c r="CB120" s="466">
        <f t="shared" si="281"/>
        <v>73674</v>
      </c>
      <c r="CC120" s="146">
        <f t="shared" si="282"/>
        <v>2.476962483996763</v>
      </c>
      <c r="CD120" s="256">
        <f t="shared" si="283"/>
        <v>1.3121150464598108</v>
      </c>
      <c r="CE120" s="256">
        <f t="shared" si="401"/>
        <v>3.2500597447686213</v>
      </c>
      <c r="CF120" s="120">
        <f t="shared" si="284"/>
        <v>57.835811604200828</v>
      </c>
      <c r="CG120" s="120">
        <f t="shared" si="285"/>
        <v>32.614179476053096</v>
      </c>
      <c r="CH120" s="256">
        <v>0</v>
      </c>
      <c r="CI120" s="170">
        <f t="shared" si="402"/>
        <v>44.308578619754719</v>
      </c>
      <c r="CJ120" s="170">
        <f t="shared" si="403"/>
        <v>23.691421380245281</v>
      </c>
      <c r="CK120" s="170">
        <f t="shared" si="286"/>
        <v>0</v>
      </c>
      <c r="CL120" s="256">
        <f t="shared" si="441"/>
        <v>18.076952544260365</v>
      </c>
      <c r="CM120" s="256">
        <f t="shared" si="248"/>
        <v>30.924318185478882</v>
      </c>
      <c r="CN120" s="390">
        <f t="shared" si="404"/>
        <v>23262.003775371228</v>
      </c>
      <c r="CO120" s="428">
        <f t="shared" si="405"/>
        <v>38586.74767523566</v>
      </c>
      <c r="CP120" s="146">
        <f t="shared" si="287"/>
        <v>4.2227725295316789</v>
      </c>
      <c r="CQ120" s="256">
        <f t="shared" si="288"/>
        <v>1.1133071934699328</v>
      </c>
      <c r="CR120" s="256">
        <f t="shared" si="289"/>
        <v>4.7012430335148423</v>
      </c>
      <c r="CS120" s="120">
        <f t="shared" si="290"/>
        <v>88.760129789679709</v>
      </c>
      <c r="CT120" s="120">
        <f t="shared" si="291"/>
        <v>32.614179476053096</v>
      </c>
      <c r="CU120" s="256">
        <f t="shared" si="292"/>
        <v>33.95591786620669</v>
      </c>
      <c r="CV120" s="170">
        <f t="shared" si="406"/>
        <v>499.35173332656893</v>
      </c>
      <c r="CW120" s="256">
        <f t="shared" si="293"/>
        <v>28.742800711359575</v>
      </c>
      <c r="CX120" s="256">
        <v>0</v>
      </c>
      <c r="CY120" s="466">
        <f t="shared" si="294"/>
        <v>63674</v>
      </c>
      <c r="CZ120" s="146">
        <f t="shared" si="295"/>
        <v>4.948661509864829</v>
      </c>
      <c r="DA120" s="256">
        <f t="shared" si="296"/>
        <v>1.0552284317589891</v>
      </c>
      <c r="DB120" s="256">
        <f t="shared" si="297"/>
        <v>5.2219683243607342</v>
      </c>
      <c r="DC120" s="120">
        <f t="shared" si="298"/>
        <v>88.760129789679709</v>
      </c>
      <c r="DD120" s="120">
        <f t="shared" si="299"/>
        <v>32.614179476053096</v>
      </c>
      <c r="DE120" s="256">
        <f t="shared" si="300"/>
        <v>38.393924355690672</v>
      </c>
      <c r="DF120" s="170">
        <f t="shared" si="407"/>
        <v>564.61653464250981</v>
      </c>
      <c r="DG120" s="256">
        <f t="shared" si="301"/>
        <v>24.526694546349788</v>
      </c>
      <c r="DH120" s="256">
        <v>0</v>
      </c>
      <c r="DI120" s="466">
        <f t="shared" si="408"/>
        <v>71174</v>
      </c>
      <c r="DJ120" s="146">
        <f t="shared" si="302"/>
        <v>4.2227725295316789</v>
      </c>
      <c r="DK120" s="256">
        <f t="shared" si="409"/>
        <v>1.2185636579400505</v>
      </c>
      <c r="DL120" s="256">
        <f t="shared" si="303"/>
        <v>5.1457171402348827</v>
      </c>
      <c r="DM120" s="120">
        <f t="shared" si="304"/>
        <v>88.760129789679709</v>
      </c>
      <c r="DN120" s="120">
        <f t="shared" si="305"/>
        <v>32.614179476053096</v>
      </c>
      <c r="DO120" s="256">
        <f t="shared" si="306"/>
        <v>33.95591786620669</v>
      </c>
      <c r="DP120" s="170">
        <f t="shared" si="410"/>
        <v>499.35173332656893</v>
      </c>
      <c r="DQ120" s="256">
        <f t="shared" si="307"/>
        <v>28.742800711359575</v>
      </c>
      <c r="DR120" s="256">
        <v>0</v>
      </c>
      <c r="DS120" s="427">
        <f t="shared" si="308"/>
        <v>58174</v>
      </c>
      <c r="DT120" s="176">
        <f t="shared" si="309"/>
        <v>8.2700417534323662</v>
      </c>
      <c r="DU120" s="256">
        <f t="shared" si="310"/>
        <v>0.94858350661091584</v>
      </c>
      <c r="DV120" s="256">
        <f t="shared" si="311"/>
        <v>7.8448252062895607</v>
      </c>
      <c r="DW120" s="120">
        <f t="shared" si="312"/>
        <v>88.760129789679709</v>
      </c>
      <c r="DX120" s="120">
        <f t="shared" si="313"/>
        <v>32.614179476053096</v>
      </c>
      <c r="DY120" s="256">
        <f t="shared" si="314"/>
        <v>47.26993733465865</v>
      </c>
      <c r="DZ120" s="256">
        <f t="shared" si="411"/>
        <v>46</v>
      </c>
      <c r="EA120" s="256">
        <f t="shared" si="412"/>
        <v>65</v>
      </c>
      <c r="EB120" s="170">
        <f t="shared" si="413"/>
        <v>695.14613727439189</v>
      </c>
      <c r="EC120" s="256">
        <f t="shared" si="315"/>
        <v>14.676384096290455</v>
      </c>
      <c r="ED120" s="256">
        <v>0</v>
      </c>
      <c r="EE120" s="427">
        <f t="shared" si="420"/>
        <v>89560</v>
      </c>
      <c r="EF120" s="275">
        <f t="shared" si="316"/>
        <v>1.4625349298649521</v>
      </c>
      <c r="EG120" s="256">
        <f t="shared" si="317"/>
        <v>0.39979182641172228</v>
      </c>
      <c r="EH120" s="256">
        <f t="shared" si="318"/>
        <v>0.58470951080164935</v>
      </c>
      <c r="EI120" s="473">
        <f t="shared" si="319"/>
        <v>22.190032447419927</v>
      </c>
      <c r="EJ120" s="473">
        <f t="shared" si="320"/>
        <v>17</v>
      </c>
      <c r="EK120" s="473">
        <f t="shared" si="321"/>
        <v>68</v>
      </c>
      <c r="EL120" s="473">
        <f t="shared" si="322"/>
        <v>109.20609657167829</v>
      </c>
      <c r="EM120" s="473">
        <f t="shared" si="447"/>
        <v>16.418901270539347</v>
      </c>
      <c r="EN120" s="473">
        <f t="shared" si="448"/>
        <v>66.570097342259785</v>
      </c>
      <c r="EO120" s="427">
        <f t="shared" si="325"/>
        <v>41627.975451468526</v>
      </c>
      <c r="EP120" s="261">
        <f t="shared" si="326"/>
        <v>1.4625349298649521</v>
      </c>
      <c r="EQ120" s="256">
        <f t="shared" si="449"/>
        <v>0.67670876940491764</v>
      </c>
      <c r="ER120" s="256">
        <f t="shared" si="328"/>
        <v>0.98971021260061931</v>
      </c>
      <c r="ES120" s="473">
        <f t="shared" si="329"/>
        <v>88.760129789679709</v>
      </c>
      <c r="ET120" s="473">
        <f t="shared" si="330"/>
        <v>17</v>
      </c>
      <c r="EU120" s="473">
        <f t="shared" si="331"/>
        <v>68</v>
      </c>
      <c r="EV120" s="473">
        <f t="shared" si="332"/>
        <v>109.20609657167829</v>
      </c>
      <c r="EW120" s="473">
        <f t="shared" si="450"/>
        <v>16.418901270539347</v>
      </c>
      <c r="EX120" s="473">
        <f t="shared" si="451"/>
        <v>66.570097342259785</v>
      </c>
      <c r="EY120" s="572">
        <f t="shared" si="414"/>
        <v>24593.333333333336</v>
      </c>
      <c r="EZ120" s="276">
        <f t="shared" si="452"/>
        <v>1.4566472832685848</v>
      </c>
      <c r="FA120" s="572">
        <f t="shared" si="453"/>
        <v>1.6307089738026548</v>
      </c>
      <c r="FB120" s="256">
        <f t="shared" si="454"/>
        <v>2.3753677964913389</v>
      </c>
      <c r="FC120" s="572">
        <f t="shared" si="455"/>
        <v>16.307089738026548</v>
      </c>
      <c r="FD120" s="572"/>
      <c r="FE120" s="572">
        <f t="shared" si="456"/>
        <v>68</v>
      </c>
      <c r="FF120" s="572">
        <f t="shared" si="457"/>
        <v>126.20609657167829</v>
      </c>
      <c r="FG120" s="572">
        <f t="shared" si="458"/>
        <v>10.871393158684365</v>
      </c>
      <c r="FH120" s="572">
        <f t="shared" si="459"/>
        <v>72.453040051653161</v>
      </c>
      <c r="FI120" s="566">
        <f t="shared" si="460"/>
        <v>10000</v>
      </c>
      <c r="FJ120" s="276">
        <f t="shared" si="335"/>
        <v>1.2296251657250199</v>
      </c>
      <c r="FK120" s="256">
        <f t="shared" si="461"/>
        <v>2.3788656323029931E-2</v>
      </c>
      <c r="FL120" s="256">
        <f t="shared" si="337"/>
        <v>2.9251130473581223E-2</v>
      </c>
      <c r="FM120" s="483">
        <f t="shared" si="462"/>
        <v>1.0651215574761566</v>
      </c>
      <c r="FN120" s="483">
        <f t="shared" si="339"/>
        <v>1</v>
      </c>
      <c r="FO120" s="483">
        <f t="shared" si="340"/>
        <v>68</v>
      </c>
      <c r="FP120" s="483">
        <f t="shared" si="341"/>
        <v>126.20609657167829</v>
      </c>
      <c r="FQ120" s="483">
        <f t="shared" si="415"/>
        <v>200</v>
      </c>
      <c r="FR120" s="483">
        <f t="shared" si="463"/>
        <v>10.892695589833888</v>
      </c>
      <c r="FS120" s="483">
        <f t="shared" si="464"/>
        <v>87.815685345235266</v>
      </c>
      <c r="FT120" s="484">
        <f t="shared" si="465"/>
        <v>2</v>
      </c>
      <c r="FU120" s="427">
        <f t="shared" si="345"/>
        <v>38805.975451468526</v>
      </c>
      <c r="FV120" s="276">
        <f t="shared" si="346"/>
        <v>1.8368796977686404</v>
      </c>
      <c r="FW120" s="256">
        <f t="shared" si="466"/>
        <v>0.63633442107830129</v>
      </c>
      <c r="FX120" s="256">
        <f t="shared" si="348"/>
        <v>1.1688697790700928</v>
      </c>
      <c r="FY120" s="483">
        <f t="shared" si="467"/>
        <v>36.036612694609964</v>
      </c>
      <c r="FZ120" s="483">
        <f t="shared" si="350"/>
        <v>19</v>
      </c>
      <c r="GA120" s="483">
        <f t="shared" si="351"/>
        <v>68</v>
      </c>
      <c r="GB120" s="483">
        <f t="shared" si="352"/>
        <v>126.20609657167829</v>
      </c>
      <c r="GC120" s="483">
        <f t="shared" si="353"/>
        <v>100</v>
      </c>
      <c r="GD120" s="483">
        <f t="shared" si="468"/>
        <v>13.352834782068919</v>
      </c>
      <c r="GE120" s="483">
        <f t="shared" si="469"/>
        <v>52.723517095069745</v>
      </c>
      <c r="GF120" s="484">
        <f t="shared" si="470"/>
        <v>26</v>
      </c>
      <c r="GG120" s="493">
        <f t="shared" si="471"/>
        <v>1</v>
      </c>
      <c r="GH120" s="493">
        <f t="shared" si="358"/>
        <v>27</v>
      </c>
      <c r="GI120" s="427">
        <f t="shared" si="359"/>
        <v>52731.975451468526</v>
      </c>
      <c r="GJ120" s="185">
        <f t="shared" si="472"/>
        <v>1.2182319980056646</v>
      </c>
      <c r="GK120" s="256">
        <f t="shared" si="416"/>
        <v>1.0100600602555538</v>
      </c>
      <c r="GL120" s="256">
        <f t="shared" si="361"/>
        <v>1.2304874853108454</v>
      </c>
      <c r="GM120" s="256">
        <f t="shared" si="362"/>
        <v>88.760129789679709</v>
      </c>
      <c r="GN120" s="256">
        <f t="shared" si="363"/>
        <v>68</v>
      </c>
      <c r="GO120" s="256">
        <f t="shared" si="364"/>
        <v>126.20609657167829</v>
      </c>
      <c r="GP120" s="256">
        <f t="shared" si="473"/>
        <v>88.760129789679709</v>
      </c>
      <c r="GQ120" s="256">
        <f t="shared" si="474"/>
        <v>10.871393158684365</v>
      </c>
      <c r="GR120" s="427">
        <f t="shared" si="367"/>
        <v>77112.975451468519</v>
      </c>
      <c r="GS120" s="185">
        <f t="shared" si="368"/>
        <v>1.2182319980056646</v>
      </c>
      <c r="GT120" s="256">
        <f t="shared" si="417"/>
        <v>0.82715188165835862</v>
      </c>
      <c r="GU120" s="256">
        <f t="shared" si="369"/>
        <v>1.0076628894468074</v>
      </c>
      <c r="GV120" s="256">
        <f t="shared" si="370"/>
        <v>88.760129789679709</v>
      </c>
      <c r="GW120" s="256">
        <f t="shared" si="371"/>
        <v>68</v>
      </c>
      <c r="GX120" s="256">
        <f t="shared" si="372"/>
        <v>126.20609657167829</v>
      </c>
      <c r="GY120" s="256">
        <f t="shared" si="475"/>
        <v>88.760129789679709</v>
      </c>
      <c r="GZ120" s="256">
        <f t="shared" si="476"/>
        <v>10.871393158684365</v>
      </c>
      <c r="HA120" s="427">
        <f t="shared" si="375"/>
        <v>94164.975451468519</v>
      </c>
      <c r="HB120" s="185">
        <f t="shared" si="376"/>
        <v>1.2182319980056646</v>
      </c>
      <c r="HC120" s="256">
        <f t="shared" si="418"/>
        <v>5.6256650157746731E-2</v>
      </c>
      <c r="HD120" s="256">
        <f t="shared" si="377"/>
        <v>6.8533651322777486E-2</v>
      </c>
      <c r="HE120" s="256">
        <f t="shared" si="378"/>
        <v>88.760129789679709</v>
      </c>
      <c r="HF120" s="256">
        <f t="shared" si="379"/>
        <v>68</v>
      </c>
      <c r="HG120" s="256">
        <f t="shared" si="380"/>
        <v>126.20609657167829</v>
      </c>
      <c r="HH120" s="256">
        <f t="shared" si="477"/>
        <v>88.760129789679709</v>
      </c>
      <c r="HI120" s="256">
        <f t="shared" si="442"/>
        <v>10.871393158684365</v>
      </c>
      <c r="HJ120" s="427">
        <f t="shared" si="382"/>
        <v>1384524.965716783</v>
      </c>
      <c r="HK120" s="185">
        <f t="shared" si="478"/>
        <v>1.2182319980056646</v>
      </c>
      <c r="HL120" s="256">
        <f t="shared" si="419"/>
        <v>1.1488014252359195</v>
      </c>
      <c r="HM120" s="256">
        <f t="shared" si="384"/>
        <v>1.3995066555769093</v>
      </c>
      <c r="HN120" s="256">
        <f t="shared" si="385"/>
        <v>88.760129789679709</v>
      </c>
      <c r="HO120" s="256">
        <f t="shared" si="386"/>
        <v>68</v>
      </c>
      <c r="HP120" s="256">
        <f t="shared" si="387"/>
        <v>126.20609657167829</v>
      </c>
      <c r="HQ120" s="256">
        <f t="shared" si="479"/>
        <v>88.760129789679709</v>
      </c>
      <c r="HR120" s="256">
        <f t="shared" si="443"/>
        <v>10.871393158684365</v>
      </c>
      <c r="HS120" s="466">
        <f t="shared" si="389"/>
        <v>67800</v>
      </c>
    </row>
    <row r="121" spans="1:227" s="72" customFormat="1" hidden="1" outlineLevel="1" x14ac:dyDescent="0.3">
      <c r="B121" s="40" t="s">
        <v>238</v>
      </c>
      <c r="C121" s="40" t="s">
        <v>267</v>
      </c>
      <c r="D121" s="125">
        <v>675</v>
      </c>
      <c r="E121" s="123">
        <v>14.036646935169003</v>
      </c>
      <c r="F121" s="125">
        <f t="shared" si="251"/>
        <v>83.298726655893546</v>
      </c>
      <c r="G121" s="125">
        <f t="shared" si="252"/>
        <v>85.349062631252025</v>
      </c>
      <c r="H121" s="168">
        <f t="shared" ref="H121" si="483">ROUND($I121+$I121*0.1,1)</f>
        <v>62.4</v>
      </c>
      <c r="I121" s="121">
        <f t="shared" si="444"/>
        <v>56.7</v>
      </c>
      <c r="J121" s="373">
        <f t="shared" si="390"/>
        <v>122.55400854549269</v>
      </c>
      <c r="K121" s="114">
        <v>1.2E-2</v>
      </c>
      <c r="L121" s="168">
        <f t="shared" si="391"/>
        <v>1334.9154912803453</v>
      </c>
      <c r="M121" s="373">
        <f t="shared" si="392"/>
        <v>696.42</v>
      </c>
      <c r="N121" s="373">
        <f t="shared" si="393"/>
        <v>16.018985895364146</v>
      </c>
      <c r="O121" s="121">
        <v>265.07978144654714</v>
      </c>
      <c r="P121" s="116">
        <v>0.159</v>
      </c>
      <c r="Q121" s="395">
        <f t="shared" si="253"/>
        <v>-2.4614253514683392E-2</v>
      </c>
      <c r="S121" s="189">
        <f t="shared" si="254"/>
        <v>1.5091738929363931</v>
      </c>
      <c r="T121" s="168">
        <f t="shared" si="255"/>
        <v>28.449687543750674</v>
      </c>
      <c r="U121" s="382">
        <f t="shared" si="256"/>
        <v>83.298726655893546</v>
      </c>
      <c r="V121" s="427">
        <f t="shared" si="394"/>
        <v>35228.641367278833</v>
      </c>
      <c r="W121" s="132"/>
      <c r="X121" s="255"/>
      <c r="Y121" s="255"/>
      <c r="Z121" s="255"/>
      <c r="AA121" s="111"/>
      <c r="AB121" s="111"/>
      <c r="AC121" s="111"/>
      <c r="AD121" s="111"/>
      <c r="AE121" s="111"/>
      <c r="AF121" s="111"/>
      <c r="AG121" s="111"/>
      <c r="AH121" s="460"/>
      <c r="AI121" s="188">
        <f t="shared" si="257"/>
        <v>4.9196279269035772</v>
      </c>
      <c r="AJ121" s="256">
        <f t="shared" si="395"/>
        <v>0.8180041281424395</v>
      </c>
      <c r="AK121" s="256">
        <f t="shared" si="258"/>
        <v>4.0242759531319576</v>
      </c>
      <c r="AL121" s="170">
        <f t="shared" si="259"/>
        <v>83.298726655893546</v>
      </c>
      <c r="AM121" s="170">
        <f t="shared" si="260"/>
        <v>62.474044991920159</v>
      </c>
      <c r="AN121" s="170">
        <f t="shared" si="261"/>
        <v>0</v>
      </c>
      <c r="AO121" s="170">
        <f t="shared" si="396"/>
        <v>0</v>
      </c>
      <c r="AP121" s="170">
        <f t="shared" si="397"/>
        <v>0</v>
      </c>
      <c r="AQ121" s="170">
        <f t="shared" si="262"/>
        <v>32.846583440067583</v>
      </c>
      <c r="AR121" s="256">
        <f t="shared" si="439"/>
        <v>34.280598409663227</v>
      </c>
      <c r="AS121" s="256">
        <f t="shared" si="263"/>
        <v>0</v>
      </c>
      <c r="AT121" s="428">
        <f t="shared" si="445"/>
        <v>94703.453350410811</v>
      </c>
      <c r="AU121" s="112"/>
      <c r="AV121" s="256"/>
      <c r="AW121" s="256"/>
      <c r="AX121" s="120"/>
      <c r="AY121" s="120"/>
      <c r="AZ121" s="120"/>
      <c r="BA121" s="120"/>
      <c r="BB121" s="256"/>
      <c r="BC121" s="256"/>
      <c r="BD121" s="256"/>
      <c r="BE121" s="257"/>
      <c r="BF121" s="147">
        <f t="shared" si="265"/>
        <v>5.8367860521125818</v>
      </c>
      <c r="BG121" s="256">
        <f t="shared" si="266"/>
        <v>1.13188443363916</v>
      </c>
      <c r="BH121" s="256">
        <f t="shared" si="267"/>
        <v>6.6065672748683983</v>
      </c>
      <c r="BI121" s="120">
        <f t="shared" si="268"/>
        <v>83.298726655893546</v>
      </c>
      <c r="BJ121" s="120">
        <f t="shared" si="269"/>
        <v>66.638981324714834</v>
      </c>
      <c r="BK121" s="256">
        <v>0</v>
      </c>
      <c r="BL121" s="170">
        <f t="shared" si="270"/>
        <v>62.4</v>
      </c>
      <c r="BM121" s="170">
        <f t="shared" si="398"/>
        <v>0</v>
      </c>
      <c r="BN121" s="170">
        <f t="shared" si="271"/>
        <v>32.95290576268922</v>
      </c>
      <c r="BO121" s="170">
        <f t="shared" si="440"/>
        <v>28.893947419248772</v>
      </c>
      <c r="BP121" s="170">
        <f t="shared" si="446"/>
        <v>0</v>
      </c>
      <c r="BQ121" s="390">
        <f t="shared" si="273"/>
        <v>42760</v>
      </c>
      <c r="BR121" s="428">
        <f t="shared" si="399"/>
        <v>73200.464922030282</v>
      </c>
      <c r="BS121" s="146">
        <f t="shared" si="274"/>
        <v>6.928502280927245</v>
      </c>
      <c r="BT121" s="256">
        <f t="shared" si="275"/>
        <v>1.2650630341575269</v>
      </c>
      <c r="BU121" s="256">
        <f t="shared" si="276"/>
        <v>8.7649921176771652</v>
      </c>
      <c r="BV121" s="170">
        <f t="shared" si="277"/>
        <v>83.298726655893546</v>
      </c>
      <c r="BW121" s="170">
        <f t="shared" si="278"/>
        <v>85.349062631252025</v>
      </c>
      <c r="BX121" s="170">
        <f t="shared" si="279"/>
        <v>-18.710081306537191</v>
      </c>
      <c r="BY121" s="170">
        <f t="shared" si="400"/>
        <v>-299.84104657912167</v>
      </c>
      <c r="BZ121" s="256">
        <f t="shared" si="280"/>
        <v>24.341160967991389</v>
      </c>
      <c r="CA121" s="256">
        <v>0</v>
      </c>
      <c r="CB121" s="466">
        <f t="shared" si="281"/>
        <v>69093.2</v>
      </c>
      <c r="CC121" s="147">
        <f t="shared" si="282"/>
        <v>4.9196279269035772</v>
      </c>
      <c r="CD121" s="256">
        <f t="shared" si="283"/>
        <v>1.2257475619135427</v>
      </c>
      <c r="CE121" s="256">
        <f t="shared" si="401"/>
        <v>6.0302219369238363</v>
      </c>
      <c r="CF121" s="120">
        <f t="shared" si="284"/>
        <v>83.298726655893546</v>
      </c>
      <c r="CG121" s="120">
        <f t="shared" si="285"/>
        <v>62.474044991920159</v>
      </c>
      <c r="CH121" s="256">
        <v>0</v>
      </c>
      <c r="CI121" s="170">
        <f t="shared" si="402"/>
        <v>62.4</v>
      </c>
      <c r="CJ121" s="170">
        <f t="shared" si="403"/>
        <v>0</v>
      </c>
      <c r="CK121" s="170">
        <f t="shared" si="286"/>
        <v>32.95290576268922</v>
      </c>
      <c r="CL121" s="256">
        <f t="shared" si="441"/>
        <v>34.280598409663227</v>
      </c>
      <c r="CM121" s="256">
        <f t="shared" si="248"/>
        <v>0</v>
      </c>
      <c r="CN121" s="390">
        <f t="shared" si="404"/>
        <v>32760</v>
      </c>
      <c r="CO121" s="428">
        <f t="shared" si="405"/>
        <v>63200.464922030274</v>
      </c>
      <c r="CP121" s="146">
        <f t="shared" si="287"/>
        <v>5.8732941486481209</v>
      </c>
      <c r="CQ121" s="256">
        <f t="shared" si="288"/>
        <v>1.4051374791383513</v>
      </c>
      <c r="CR121" s="256">
        <f t="shared" si="289"/>
        <v>8.2527857342694499</v>
      </c>
      <c r="CS121" s="120">
        <f t="shared" si="290"/>
        <v>83.298726655893546</v>
      </c>
      <c r="CT121" s="120">
        <f t="shared" si="291"/>
        <v>85.349062631252025</v>
      </c>
      <c r="CU121" s="256">
        <f t="shared" si="292"/>
        <v>-22.875017639331865</v>
      </c>
      <c r="CV121" s="170">
        <f t="shared" si="406"/>
        <v>-366.58682114313888</v>
      </c>
      <c r="CW121" s="256">
        <f t="shared" si="293"/>
        <v>28.714344117425803</v>
      </c>
      <c r="CX121" s="256">
        <v>0</v>
      </c>
      <c r="CY121" s="466">
        <f t="shared" si="294"/>
        <v>59093.2</v>
      </c>
      <c r="CZ121" s="146">
        <f t="shared" si="295"/>
        <v>6.928502280927245</v>
      </c>
      <c r="DA121" s="256">
        <f t="shared" si="296"/>
        <v>1.3125552343430387</v>
      </c>
      <c r="DB121" s="256">
        <f t="shared" si="297"/>
        <v>9.0940419349887378</v>
      </c>
      <c r="DC121" s="120">
        <f t="shared" si="298"/>
        <v>83.298726655893546</v>
      </c>
      <c r="DD121" s="120">
        <f t="shared" si="299"/>
        <v>85.349062631252025</v>
      </c>
      <c r="DE121" s="256">
        <f t="shared" si="300"/>
        <v>-18.710081306537191</v>
      </c>
      <c r="DF121" s="170">
        <f t="shared" si="407"/>
        <v>-299.84104657912167</v>
      </c>
      <c r="DG121" s="256">
        <f t="shared" si="301"/>
        <v>24.341160967991389</v>
      </c>
      <c r="DH121" s="256">
        <v>0</v>
      </c>
      <c r="DI121" s="466">
        <f t="shared" si="408"/>
        <v>66593.2</v>
      </c>
      <c r="DJ121" s="146">
        <f t="shared" si="302"/>
        <v>5.8732941486481209</v>
      </c>
      <c r="DK121" s="256">
        <f t="shared" si="409"/>
        <v>1.5493396565649826</v>
      </c>
      <c r="DL121" s="256">
        <f t="shared" si="303"/>
        <v>9.0997275391716013</v>
      </c>
      <c r="DM121" s="120">
        <f t="shared" si="304"/>
        <v>83.298726655893546</v>
      </c>
      <c r="DN121" s="120">
        <f t="shared" si="305"/>
        <v>85.349062631252025</v>
      </c>
      <c r="DO121" s="256">
        <f t="shared" si="306"/>
        <v>-22.875017639331865</v>
      </c>
      <c r="DP121" s="170">
        <f t="shared" si="410"/>
        <v>-366.58682114313888</v>
      </c>
      <c r="DQ121" s="256">
        <f t="shared" si="307"/>
        <v>28.714344117425803</v>
      </c>
      <c r="DR121" s="256">
        <v>0</v>
      </c>
      <c r="DS121" s="427">
        <f t="shared" si="308"/>
        <v>53593.2</v>
      </c>
      <c r="DT121" s="176">
        <f t="shared" si="309"/>
        <v>11.034711986902501</v>
      </c>
      <c r="DU121" s="256">
        <f t="shared" si="310"/>
        <v>1.1521238509190486</v>
      </c>
      <c r="DV121" s="256">
        <f t="shared" si="311"/>
        <v>12.713354868132695</v>
      </c>
      <c r="DW121" s="120">
        <f t="shared" si="312"/>
        <v>83.298726655893546</v>
      </c>
      <c r="DX121" s="120">
        <f t="shared" si="313"/>
        <v>85.349062631252025</v>
      </c>
      <c r="DY121" s="256">
        <f t="shared" si="314"/>
        <v>-10.380208640947828</v>
      </c>
      <c r="DZ121" s="256">
        <f t="shared" si="411"/>
        <v>43</v>
      </c>
      <c r="EA121" s="256">
        <f t="shared" si="412"/>
        <v>61</v>
      </c>
      <c r="EB121" s="170">
        <f t="shared" si="413"/>
        <v>-166.34949745108699</v>
      </c>
      <c r="EC121" s="256">
        <f t="shared" si="315"/>
        <v>15.283388409894135</v>
      </c>
      <c r="ED121" s="256">
        <v>0</v>
      </c>
      <c r="EE121" s="427">
        <f t="shared" si="420"/>
        <v>83728</v>
      </c>
      <c r="EF121" s="275">
        <f t="shared" si="316"/>
        <v>1.7543738639988504</v>
      </c>
      <c r="EG121" s="256">
        <f t="shared" si="317"/>
        <v>0.38413755902206481</v>
      </c>
      <c r="EH121" s="256">
        <f t="shared" si="318"/>
        <v>0.67392089372862629</v>
      </c>
      <c r="EI121" s="473">
        <f t="shared" si="319"/>
        <v>20.824681663973386</v>
      </c>
      <c r="EJ121" s="473">
        <f t="shared" si="320"/>
        <v>15.6</v>
      </c>
      <c r="EK121" s="473">
        <f t="shared" si="321"/>
        <v>62.4</v>
      </c>
      <c r="EL121" s="473">
        <f t="shared" si="322"/>
        <v>106.9540085454927</v>
      </c>
      <c r="EM121" s="473">
        <f t="shared" si="447"/>
        <v>33.655857959744019</v>
      </c>
      <c r="EN121" s="473">
        <f t="shared" si="448"/>
        <v>62.474044991920159</v>
      </c>
      <c r="EO121" s="427">
        <f t="shared" si="325"/>
        <v>40658.641367278833</v>
      </c>
      <c r="EP121" s="261">
        <f t="shared" si="326"/>
        <v>1.7543738639988504</v>
      </c>
      <c r="EQ121" s="256">
        <f t="shared" si="449"/>
        <v>0.69206448280663058</v>
      </c>
      <c r="ER121" s="256">
        <f t="shared" si="328"/>
        <v>1.2141398408378345</v>
      </c>
      <c r="ES121" s="473">
        <f t="shared" si="329"/>
        <v>83.298726655893546</v>
      </c>
      <c r="ET121" s="473">
        <f t="shared" si="330"/>
        <v>15.6</v>
      </c>
      <c r="EU121" s="473">
        <f t="shared" si="331"/>
        <v>62.4</v>
      </c>
      <c r="EV121" s="473">
        <f t="shared" si="332"/>
        <v>106.9540085454927</v>
      </c>
      <c r="EW121" s="473">
        <f t="shared" si="450"/>
        <v>33.655857959744019</v>
      </c>
      <c r="EX121" s="473">
        <f t="shared" si="451"/>
        <v>62.474044991920159</v>
      </c>
      <c r="EY121" s="572">
        <f t="shared" si="414"/>
        <v>22568</v>
      </c>
      <c r="EZ121" s="276">
        <f t="shared" si="452"/>
        <v>2.4415565224604743</v>
      </c>
      <c r="FA121" s="572">
        <f t="shared" si="453"/>
        <v>4.2674531315626014</v>
      </c>
      <c r="FB121" s="256">
        <f t="shared" si="454"/>
        <v>10.419228027661045</v>
      </c>
      <c r="FC121" s="572">
        <f t="shared" si="455"/>
        <v>42.674531315626012</v>
      </c>
      <c r="FD121" s="572"/>
      <c r="FE121" s="572">
        <f t="shared" si="456"/>
        <v>62.4</v>
      </c>
      <c r="FF121" s="572">
        <f t="shared" si="457"/>
        <v>122.55400854549269</v>
      </c>
      <c r="FG121" s="572">
        <f t="shared" si="458"/>
        <v>28.449687543750674</v>
      </c>
      <c r="FH121" s="572">
        <f t="shared" si="459"/>
        <v>40.624195340267534</v>
      </c>
      <c r="FI121" s="566">
        <f t="shared" si="460"/>
        <v>10000</v>
      </c>
      <c r="FJ121" s="276">
        <f t="shared" si="335"/>
        <v>1.5217628668132992</v>
      </c>
      <c r="FK121" s="256">
        <f t="shared" si="461"/>
        <v>2.436512277100061E-2</v>
      </c>
      <c r="FL121" s="256">
        <f t="shared" si="337"/>
        <v>3.7077939078255885E-2</v>
      </c>
      <c r="FM121" s="483">
        <f t="shared" si="462"/>
        <v>0.99958471987072262</v>
      </c>
      <c r="FN121" s="483">
        <f t="shared" si="339"/>
        <v>1</v>
      </c>
      <c r="FO121" s="483">
        <f t="shared" si="340"/>
        <v>62.4</v>
      </c>
      <c r="FP121" s="483">
        <f t="shared" si="341"/>
        <v>122.55400854549269</v>
      </c>
      <c r="FQ121" s="483">
        <f t="shared" si="415"/>
        <v>200</v>
      </c>
      <c r="FR121" s="483">
        <f t="shared" si="463"/>
        <v>28.469679238148089</v>
      </c>
      <c r="FS121" s="483">
        <f t="shared" si="464"/>
        <v>82.354282211449103</v>
      </c>
      <c r="FT121" s="484">
        <f t="shared" si="465"/>
        <v>2</v>
      </c>
      <c r="FU121" s="427">
        <f t="shared" si="345"/>
        <v>37941.641367278833</v>
      </c>
      <c r="FV121" s="276">
        <f t="shared" si="346"/>
        <v>2.098643548522662</v>
      </c>
      <c r="FW121" s="256">
        <f t="shared" si="466"/>
        <v>0.61445600990013249</v>
      </c>
      <c r="FX121" s="256">
        <f t="shared" si="348"/>
        <v>1.2895241410278899</v>
      </c>
      <c r="FY121" s="483">
        <f t="shared" si="467"/>
        <v>33.81928302229278</v>
      </c>
      <c r="FZ121" s="483">
        <f t="shared" si="350"/>
        <v>18</v>
      </c>
      <c r="GA121" s="483">
        <f t="shared" si="351"/>
        <v>62.4</v>
      </c>
      <c r="GB121" s="483">
        <f t="shared" si="352"/>
        <v>122.55400854549269</v>
      </c>
      <c r="GC121" s="483">
        <f t="shared" si="353"/>
        <v>100</v>
      </c>
      <c r="GD121" s="483">
        <f t="shared" si="468"/>
        <v>30.880934576345847</v>
      </c>
      <c r="GE121" s="483">
        <f t="shared" si="469"/>
        <v>49.479443633600766</v>
      </c>
      <c r="GF121" s="484">
        <f t="shared" si="470"/>
        <v>24</v>
      </c>
      <c r="GG121" s="493">
        <f t="shared" si="471"/>
        <v>1</v>
      </c>
      <c r="GH121" s="493">
        <f t="shared" si="358"/>
        <v>25</v>
      </c>
      <c r="GI121" s="427">
        <f t="shared" si="359"/>
        <v>51082.641367278833</v>
      </c>
      <c r="GJ121" s="185">
        <f t="shared" si="472"/>
        <v>1.5091738929363931</v>
      </c>
      <c r="GK121" s="256">
        <f t="shared" si="416"/>
        <v>0.75482432831274671</v>
      </c>
      <c r="GL121" s="256">
        <f t="shared" si="361"/>
        <v>1.1391611700428461</v>
      </c>
      <c r="GM121" s="256">
        <f t="shared" si="362"/>
        <v>83.298726655893546</v>
      </c>
      <c r="GN121" s="256">
        <f t="shared" si="363"/>
        <v>62.4</v>
      </c>
      <c r="GO121" s="256">
        <f t="shared" si="364"/>
        <v>122.55400854549269</v>
      </c>
      <c r="GP121" s="256">
        <f t="shared" si="473"/>
        <v>83.298726655893546</v>
      </c>
      <c r="GQ121" s="256">
        <f t="shared" si="474"/>
        <v>28.449687543750674</v>
      </c>
      <c r="GR121" s="427">
        <f t="shared" si="367"/>
        <v>72664.641367278833</v>
      </c>
      <c r="GS121" s="185">
        <f t="shared" si="368"/>
        <v>1.5091738929363931</v>
      </c>
      <c r="GT121" s="256">
        <f t="shared" si="417"/>
        <v>0.59697528267750022</v>
      </c>
      <c r="GU121" s="256">
        <f t="shared" si="369"/>
        <v>0.90093951134520678</v>
      </c>
      <c r="GV121" s="256">
        <f t="shared" si="370"/>
        <v>83.298726655893546</v>
      </c>
      <c r="GW121" s="256">
        <f t="shared" si="371"/>
        <v>62.4</v>
      </c>
      <c r="GX121" s="256">
        <f t="shared" si="372"/>
        <v>122.55400854549269</v>
      </c>
      <c r="GY121" s="256">
        <f t="shared" si="475"/>
        <v>83.298726655893546</v>
      </c>
      <c r="GZ121" s="256">
        <f t="shared" si="476"/>
        <v>28.449687543750674</v>
      </c>
      <c r="HA121" s="427">
        <f t="shared" si="375"/>
        <v>91878.241367278824</v>
      </c>
      <c r="HB121" s="185">
        <f t="shared" si="376"/>
        <v>1.5091738929363931</v>
      </c>
      <c r="HC121" s="256">
        <f t="shared" si="418"/>
        <v>4.074459371043701E-2</v>
      </c>
      <c r="HD121" s="256">
        <f t="shared" si="377"/>
        <v>6.14906771060919E-2</v>
      </c>
      <c r="HE121" s="256">
        <f t="shared" si="378"/>
        <v>83.298726655893546</v>
      </c>
      <c r="HF121" s="256">
        <f t="shared" si="379"/>
        <v>62.4</v>
      </c>
      <c r="HG121" s="256">
        <f t="shared" si="380"/>
        <v>122.55400854549269</v>
      </c>
      <c r="HH121" s="256">
        <f t="shared" si="477"/>
        <v>83.298726655893546</v>
      </c>
      <c r="HI121" s="256">
        <f t="shared" si="442"/>
        <v>28.449687543750674</v>
      </c>
      <c r="HJ121" s="427">
        <f t="shared" si="382"/>
        <v>1346167.2854549268</v>
      </c>
      <c r="HK121" s="185">
        <f t="shared" si="478"/>
        <v>1.5091738929363931</v>
      </c>
      <c r="HL121" s="256">
        <f t="shared" si="419"/>
        <v>0.87006724479922071</v>
      </c>
      <c r="HM121" s="256">
        <f t="shared" si="384"/>
        <v>1.3130827709500816</v>
      </c>
      <c r="HN121" s="256">
        <f t="shared" si="385"/>
        <v>83.298726655893546</v>
      </c>
      <c r="HO121" s="256">
        <f t="shared" si="386"/>
        <v>62.4</v>
      </c>
      <c r="HP121" s="256">
        <f t="shared" si="387"/>
        <v>122.55400854549269</v>
      </c>
      <c r="HQ121" s="256">
        <f t="shared" si="479"/>
        <v>83.298726655893546</v>
      </c>
      <c r="HR121" s="256">
        <f t="shared" si="443"/>
        <v>28.449687543750674</v>
      </c>
      <c r="HS121" s="466">
        <f t="shared" si="389"/>
        <v>63040</v>
      </c>
    </row>
    <row r="122" spans="1:227" s="109" customFormat="1" ht="16.5" customHeight="1" collapsed="1" x14ac:dyDescent="0.3">
      <c r="A122" s="109" t="s">
        <v>368</v>
      </c>
      <c r="B122" s="105" t="s">
        <v>237</v>
      </c>
      <c r="C122" s="105" t="s">
        <v>298</v>
      </c>
      <c r="D122" s="127">
        <v>675</v>
      </c>
      <c r="E122" s="129">
        <v>20.3</v>
      </c>
      <c r="F122" s="127">
        <f t="shared" si="251"/>
        <v>120.46781249999999</v>
      </c>
      <c r="G122" s="127">
        <f t="shared" si="252"/>
        <v>9.2692350000000001</v>
      </c>
      <c r="H122" s="169">
        <f t="shared" ref="H122:H123" si="484">I122</f>
        <v>56.7</v>
      </c>
      <c r="I122" s="130">
        <f t="shared" si="444"/>
        <v>56.7</v>
      </c>
      <c r="J122" s="375">
        <f t="shared" si="390"/>
        <v>117.57020547945208</v>
      </c>
      <c r="K122" s="131">
        <v>1.2E-2</v>
      </c>
      <c r="L122" s="169">
        <f t="shared" si="391"/>
        <v>2124.6527777777774</v>
      </c>
      <c r="M122" s="375">
        <f t="shared" si="392"/>
        <v>78.839999999999989</v>
      </c>
      <c r="N122" s="375">
        <f t="shared" si="393"/>
        <v>25.49583333333333</v>
      </c>
      <c r="O122" s="130">
        <v>254.3</v>
      </c>
      <c r="P122" s="165">
        <v>1.7999999999999999E-2</v>
      </c>
      <c r="Q122" s="397">
        <f t="shared" si="253"/>
        <v>0.9230563350687554</v>
      </c>
      <c r="S122" s="285">
        <f t="shared" si="254"/>
        <v>1.0500130475628737</v>
      </c>
      <c r="T122" s="383">
        <f t="shared" si="255"/>
        <v>3.0897450000000002</v>
      </c>
      <c r="U122" s="384">
        <f t="shared" si="256"/>
        <v>120.46781249999999</v>
      </c>
      <c r="V122" s="436">
        <f t="shared" si="394"/>
        <v>34146.232876712333</v>
      </c>
      <c r="W122" s="192"/>
      <c r="X122" s="286"/>
      <c r="Y122" s="286"/>
      <c r="Z122" s="286"/>
      <c r="AA122" s="69"/>
      <c r="AB122" s="69"/>
      <c r="AC122" s="69"/>
      <c r="AD122" s="69"/>
      <c r="AE122" s="69"/>
      <c r="AF122" s="69"/>
      <c r="AG122" s="69"/>
      <c r="AH122" s="462"/>
      <c r="AI122" s="187">
        <f t="shared" si="257"/>
        <v>3.2961215929326322</v>
      </c>
      <c r="AJ122" s="287">
        <f t="shared" si="395"/>
        <v>0.85808962619048812</v>
      </c>
      <c r="AK122" s="287">
        <f t="shared" si="258"/>
        <v>2.8283677455579586</v>
      </c>
      <c r="AL122" s="173">
        <f t="shared" si="259"/>
        <v>120.46781249999999</v>
      </c>
      <c r="AM122" s="173">
        <f t="shared" si="260"/>
        <v>9.2692350000000001</v>
      </c>
      <c r="AN122" s="173">
        <f t="shared" si="261"/>
        <v>81.081624375000004</v>
      </c>
      <c r="AO122" s="173">
        <f t="shared" si="396"/>
        <v>42</v>
      </c>
      <c r="AP122" s="173">
        <f t="shared" si="397"/>
        <v>60</v>
      </c>
      <c r="AQ122" s="173">
        <f t="shared" si="262"/>
        <v>0</v>
      </c>
      <c r="AR122" s="287">
        <f t="shared" si="439"/>
        <v>39.360516243749998</v>
      </c>
      <c r="AS122" s="287">
        <f t="shared" si="263"/>
        <v>0</v>
      </c>
      <c r="AT122" s="430">
        <f t="shared" si="445"/>
        <v>98121.5</v>
      </c>
      <c r="AU122" s="113"/>
      <c r="AV122" s="287"/>
      <c r="AW122" s="287"/>
      <c r="AX122" s="172"/>
      <c r="AY122" s="172"/>
      <c r="AZ122" s="172"/>
      <c r="BA122" s="172"/>
      <c r="BB122" s="287"/>
      <c r="BC122" s="287"/>
      <c r="BD122" s="287"/>
      <c r="BE122" s="288"/>
      <c r="BF122" s="148">
        <f t="shared" si="265"/>
        <v>1.1888640048028984</v>
      </c>
      <c r="BG122" s="287">
        <f t="shared" si="266"/>
        <v>0.62215820431084923</v>
      </c>
      <c r="BH122" s="287">
        <f t="shared" si="267"/>
        <v>0.73966149439797613</v>
      </c>
      <c r="BI122" s="172">
        <f t="shared" si="268"/>
        <v>15.410103187500001</v>
      </c>
      <c r="BJ122" s="172">
        <f t="shared" si="269"/>
        <v>9.2692350000000001</v>
      </c>
      <c r="BK122" s="287">
        <v>0</v>
      </c>
      <c r="BL122" s="173">
        <f t="shared" si="270"/>
        <v>7.25299839516261</v>
      </c>
      <c r="BM122" s="173">
        <f t="shared" si="398"/>
        <v>49.447001604837396</v>
      </c>
      <c r="BN122" s="173">
        <f t="shared" si="271"/>
        <v>0</v>
      </c>
      <c r="BO122" s="173">
        <f t="shared" si="440"/>
        <v>4.0691941650000008</v>
      </c>
      <c r="BP122" s="173">
        <f t="shared" si="446"/>
        <v>105.05770931249999</v>
      </c>
      <c r="BQ122" s="392">
        <f t="shared" si="273"/>
        <v>13807.824157460371</v>
      </c>
      <c r="BR122" s="430">
        <f t="shared" si="399"/>
        <v>23194.508924758949</v>
      </c>
      <c r="BS122" s="148">
        <f t="shared" si="274"/>
        <v>3.8568258861359088</v>
      </c>
      <c r="BT122" s="287">
        <f t="shared" si="275"/>
        <v>1.3955987116370172</v>
      </c>
      <c r="BU122" s="287">
        <f t="shared" si="276"/>
        <v>5.3825812376995712</v>
      </c>
      <c r="BV122" s="173">
        <f t="shared" si="277"/>
        <v>120.46781249999999</v>
      </c>
      <c r="BW122" s="173">
        <f t="shared" si="278"/>
        <v>9.2692350000000001</v>
      </c>
      <c r="BX122" s="173">
        <f t="shared" si="279"/>
        <v>87.105015000000009</v>
      </c>
      <c r="BY122" s="173">
        <f t="shared" si="400"/>
        <v>1536.2436507936509</v>
      </c>
      <c r="BZ122" s="287">
        <f t="shared" si="280"/>
        <v>33.638295149999998</v>
      </c>
      <c r="CA122" s="287">
        <v>0</v>
      </c>
      <c r="CB122" s="468">
        <f t="shared" si="281"/>
        <v>64430.6</v>
      </c>
      <c r="CC122" s="148">
        <f t="shared" si="282"/>
        <v>1.188416486177686</v>
      </c>
      <c r="CD122" s="287">
        <f t="shared" si="283"/>
        <v>1.064436569298111</v>
      </c>
      <c r="CE122" s="287">
        <f t="shared" si="401"/>
        <v>1.264993967444292</v>
      </c>
      <c r="CF122" s="172">
        <f t="shared" si="284"/>
        <v>16.437443399999999</v>
      </c>
      <c r="CG122" s="172">
        <f t="shared" si="285"/>
        <v>9.2692350000000001</v>
      </c>
      <c r="CH122" s="287">
        <v>0</v>
      </c>
      <c r="CI122" s="173">
        <f t="shared" si="402"/>
        <v>7.7365316215067832</v>
      </c>
      <c r="CJ122" s="173">
        <f t="shared" si="403"/>
        <v>48.963468378493218</v>
      </c>
      <c r="CK122" s="173">
        <f t="shared" si="286"/>
        <v>0</v>
      </c>
      <c r="CL122" s="287">
        <f t="shared" si="441"/>
        <v>5.137627986</v>
      </c>
      <c r="CM122" s="287">
        <f t="shared" si="248"/>
        <v>104.0303691</v>
      </c>
      <c r="CN122" s="392">
        <f t="shared" si="404"/>
        <v>4061.6791012910612</v>
      </c>
      <c r="CO122" s="430">
        <f t="shared" si="405"/>
        <v>13518.476186409545</v>
      </c>
      <c r="CP122" s="148">
        <f t="shared" si="287"/>
        <v>3.2961215929326322</v>
      </c>
      <c r="CQ122" s="287">
        <f t="shared" si="288"/>
        <v>1.546869614816849</v>
      </c>
      <c r="CR122" s="287">
        <f t="shared" si="289"/>
        <v>5.0986703388491996</v>
      </c>
      <c r="CS122" s="172">
        <f t="shared" si="290"/>
        <v>120.46781249999999</v>
      </c>
      <c r="CT122" s="172">
        <f t="shared" si="291"/>
        <v>9.2692350000000001</v>
      </c>
      <c r="CU122" s="287">
        <f t="shared" si="292"/>
        <v>81.081624375000004</v>
      </c>
      <c r="CV122" s="173">
        <f t="shared" si="406"/>
        <v>1430.011011904762</v>
      </c>
      <c r="CW122" s="287">
        <f t="shared" si="293"/>
        <v>39.360516243749998</v>
      </c>
      <c r="CX122" s="287">
        <v>0</v>
      </c>
      <c r="CY122" s="468">
        <f t="shared" si="294"/>
        <v>54430.6</v>
      </c>
      <c r="CZ122" s="148">
        <f t="shared" si="295"/>
        <v>3.8568258861359088</v>
      </c>
      <c r="DA122" s="287">
        <f t="shared" si="296"/>
        <v>1.4519359145559707</v>
      </c>
      <c r="DB122" s="287">
        <f t="shared" si="297"/>
        <v>5.5998640202698828</v>
      </c>
      <c r="DC122" s="172">
        <f t="shared" si="298"/>
        <v>120.46781249999999</v>
      </c>
      <c r="DD122" s="172">
        <f t="shared" si="299"/>
        <v>9.2692350000000001</v>
      </c>
      <c r="DE122" s="287">
        <f t="shared" si="300"/>
        <v>87.105015000000009</v>
      </c>
      <c r="DF122" s="173">
        <f t="shared" si="407"/>
        <v>1536.2436507936509</v>
      </c>
      <c r="DG122" s="287">
        <f t="shared" si="301"/>
        <v>33.638295149999998</v>
      </c>
      <c r="DH122" s="287">
        <v>0</v>
      </c>
      <c r="DI122" s="468">
        <f t="shared" si="408"/>
        <v>61930.6</v>
      </c>
      <c r="DJ122" s="148">
        <f t="shared" si="302"/>
        <v>3.2961215929326322</v>
      </c>
      <c r="DK122" s="287">
        <f t="shared" si="409"/>
        <v>1.7207440999343966</v>
      </c>
      <c r="DL122" s="287">
        <f t="shared" si="303"/>
        <v>5.6717817837051916</v>
      </c>
      <c r="DM122" s="172">
        <f t="shared" si="304"/>
        <v>120.46781249999999</v>
      </c>
      <c r="DN122" s="172">
        <f t="shared" si="305"/>
        <v>9.2692350000000001</v>
      </c>
      <c r="DO122" s="287">
        <f t="shared" si="306"/>
        <v>81.081624375000004</v>
      </c>
      <c r="DP122" s="173">
        <f t="shared" si="410"/>
        <v>1430.011011904762</v>
      </c>
      <c r="DQ122" s="287">
        <f t="shared" si="307"/>
        <v>39.360516243749998</v>
      </c>
      <c r="DR122" s="287">
        <v>0</v>
      </c>
      <c r="DS122" s="436">
        <f t="shared" si="308"/>
        <v>48930.6</v>
      </c>
      <c r="DT122" s="289">
        <f t="shared" si="309"/>
        <v>6.7503527050452536</v>
      </c>
      <c r="DU122" s="287">
        <f t="shared" si="310"/>
        <v>1.1462719549239759</v>
      </c>
      <c r="DV122" s="287">
        <f t="shared" si="311"/>
        <v>7.7377399916385716</v>
      </c>
      <c r="DW122" s="172">
        <f t="shared" si="312"/>
        <v>120.46781249999999</v>
      </c>
      <c r="DX122" s="172">
        <f t="shared" si="313"/>
        <v>9.2692350000000001</v>
      </c>
      <c r="DY122" s="287">
        <f t="shared" si="314"/>
        <v>99.151796250000004</v>
      </c>
      <c r="DZ122" s="287">
        <f t="shared" si="411"/>
        <v>62</v>
      </c>
      <c r="EA122" s="287">
        <f t="shared" si="412"/>
        <v>89</v>
      </c>
      <c r="EB122" s="173">
        <f t="shared" si="413"/>
        <v>1748.7089285714285</v>
      </c>
      <c r="EC122" s="287">
        <f t="shared" si="315"/>
        <v>19.219299074999999</v>
      </c>
      <c r="ED122" s="287">
        <v>0</v>
      </c>
      <c r="EE122" s="436">
        <f t="shared" si="420"/>
        <v>91024</v>
      </c>
      <c r="EF122" s="290">
        <f t="shared" si="316"/>
        <v>1.2849088805821698</v>
      </c>
      <c r="EG122" s="287">
        <f t="shared" si="317"/>
        <v>0.57228483205391012</v>
      </c>
      <c r="EH122" s="287">
        <f t="shared" si="318"/>
        <v>0.73533386292854475</v>
      </c>
      <c r="EI122" s="475">
        <f t="shared" si="319"/>
        <v>30.116953124999998</v>
      </c>
      <c r="EJ122" s="475">
        <f t="shared" si="320"/>
        <v>14.175000000000001</v>
      </c>
      <c r="EK122" s="475">
        <f t="shared" si="321"/>
        <v>56.7</v>
      </c>
      <c r="EL122" s="475">
        <f t="shared" si="322"/>
        <v>103.39520547945209</v>
      </c>
      <c r="EM122" s="475">
        <f t="shared" si="447"/>
        <v>10.618983281249999</v>
      </c>
      <c r="EN122" s="475">
        <f t="shared" si="448"/>
        <v>90.350859374999999</v>
      </c>
      <c r="EO122" s="436">
        <f t="shared" si="325"/>
        <v>39469.357876712333</v>
      </c>
      <c r="EP122" s="291">
        <f t="shared" si="326"/>
        <v>1.2849088805821698</v>
      </c>
      <c r="EQ122" s="287">
        <f t="shared" si="449"/>
        <v>1.1014904953917048</v>
      </c>
      <c r="ER122" s="287">
        <f t="shared" si="328"/>
        <v>1.4153149194056551</v>
      </c>
      <c r="ES122" s="475">
        <f t="shared" si="329"/>
        <v>120.46781249999999</v>
      </c>
      <c r="ET122" s="475">
        <f t="shared" si="330"/>
        <v>14.175000000000001</v>
      </c>
      <c r="EU122" s="475">
        <f t="shared" si="331"/>
        <v>56.7</v>
      </c>
      <c r="EV122" s="475">
        <f t="shared" si="332"/>
        <v>103.39520547945209</v>
      </c>
      <c r="EW122" s="475">
        <f>((($EG$9*$F122)/$EP$8)+($G122/COP_KM))*Ek</f>
        <v>10.618983281249999</v>
      </c>
      <c r="EX122" s="475">
        <f t="shared" si="451"/>
        <v>90.350859374999999</v>
      </c>
      <c r="EY122" s="574">
        <f t="shared" si="414"/>
        <v>20506.5</v>
      </c>
      <c r="EZ122" s="290">
        <f t="shared" ref="EZ122" si="485">($F122+$G122)/(FG122+FH122)</f>
        <v>1.0909337382678228</v>
      </c>
      <c r="FA122" s="287">
        <f>+(($T122+$U122)-(FH122+FG122))/FI122*1000</f>
        <v>0.46346175000000045</v>
      </c>
      <c r="FB122" s="287">
        <f t="shared" ref="FB122" si="486">FA122*EZ122</f>
        <v>0.50560605947164761</v>
      </c>
      <c r="FC122" s="475">
        <f>$G122*$FD$8</f>
        <v>4.6346175000000001</v>
      </c>
      <c r="FD122" s="475"/>
      <c r="FE122" s="475">
        <f t="shared" ref="FE122" si="487">$H122</f>
        <v>56.7</v>
      </c>
      <c r="FF122" s="475">
        <f>$J122</f>
        <v>117.57020547945208</v>
      </c>
      <c r="FG122" s="475">
        <f t="shared" si="458"/>
        <v>3.0897450000000002</v>
      </c>
      <c r="FH122" s="475">
        <f t="shared" si="459"/>
        <v>115.83319499999999</v>
      </c>
      <c r="FI122" s="592">
        <f>($FE122*$FG$4+$FH$4)+($FF122*$FG$5+$FH$5)+($FD122*$FG$6+$FH$6)</f>
        <v>10000</v>
      </c>
      <c r="FJ122" s="292">
        <f t="shared" si="335"/>
        <v>1.0619403829680929</v>
      </c>
      <c r="FK122" s="287">
        <f t="shared" si="461"/>
        <v>3.6666292880493598E-2</v>
      </c>
      <c r="FL122" s="287">
        <f t="shared" si="337"/>
        <v>3.893741710353163E-2</v>
      </c>
      <c r="FM122" s="487">
        <f t="shared" si="462"/>
        <v>1.4456137499999999</v>
      </c>
      <c r="FN122" s="487">
        <f t="shared" si="339"/>
        <v>2</v>
      </c>
      <c r="FO122" s="487">
        <f t="shared" si="340"/>
        <v>56.7</v>
      </c>
      <c r="FP122" s="487">
        <f t="shared" si="341"/>
        <v>117.57020547945208</v>
      </c>
      <c r="FQ122" s="487">
        <f t="shared" si="415"/>
        <v>300</v>
      </c>
      <c r="FR122" s="487">
        <f t="shared" si="463"/>
        <v>3.1186572750000003</v>
      </c>
      <c r="FS122" s="487">
        <f t="shared" si="464"/>
        <v>119.05114583333332</v>
      </c>
      <c r="FT122" s="488">
        <f t="shared" si="465"/>
        <v>3</v>
      </c>
      <c r="FU122" s="436">
        <f t="shared" si="345"/>
        <v>37848.232876712333</v>
      </c>
      <c r="FV122" s="292">
        <f t="shared" si="346"/>
        <v>1.6652566114114109</v>
      </c>
      <c r="FW122" s="287">
        <f t="shared" si="466"/>
        <v>0.80554145189883386</v>
      </c>
      <c r="FX122" s="287">
        <f t="shared" si="348"/>
        <v>1.3414332285404802</v>
      </c>
      <c r="FY122" s="487">
        <f t="shared" si="467"/>
        <v>48.909931875000005</v>
      </c>
      <c r="FZ122" s="487">
        <f t="shared" si="350"/>
        <v>26</v>
      </c>
      <c r="GA122" s="487">
        <f t="shared" si="351"/>
        <v>56.7</v>
      </c>
      <c r="GB122" s="487">
        <f t="shared" si="352"/>
        <v>117.57020547945208</v>
      </c>
      <c r="GC122" s="487">
        <f t="shared" si="353"/>
        <v>200</v>
      </c>
      <c r="GD122" s="487">
        <f t="shared" si="468"/>
        <v>6.3502607455000017</v>
      </c>
      <c r="GE122" s="487">
        <f t="shared" si="469"/>
        <v>71.557880624999996</v>
      </c>
      <c r="GF122" s="488">
        <f t="shared" si="470"/>
        <v>35</v>
      </c>
      <c r="GG122" s="495">
        <f t="shared" si="471"/>
        <v>2</v>
      </c>
      <c r="GH122" s="495">
        <f t="shared" si="358"/>
        <v>37</v>
      </c>
      <c r="GI122" s="436">
        <f t="shared" si="359"/>
        <v>56669.232876712333</v>
      </c>
      <c r="GJ122" s="186">
        <f t="shared" si="472"/>
        <v>1.0500130475628737</v>
      </c>
      <c r="GK122" s="287">
        <f t="shared" si="416"/>
        <v>1.7278191352071168</v>
      </c>
      <c r="GL122" s="287">
        <f t="shared" si="361"/>
        <v>1.8142326357962737</v>
      </c>
      <c r="GM122" s="287">
        <f t="shared" si="362"/>
        <v>120.46781249999999</v>
      </c>
      <c r="GN122" s="287">
        <f t="shared" si="363"/>
        <v>56.7</v>
      </c>
      <c r="GO122" s="287">
        <f t="shared" si="364"/>
        <v>117.57020547945208</v>
      </c>
      <c r="GP122" s="287">
        <f t="shared" si="473"/>
        <v>120.46781249999999</v>
      </c>
      <c r="GQ122" s="287">
        <f t="shared" si="474"/>
        <v>3.0897450000000002</v>
      </c>
      <c r="GR122" s="436">
        <f t="shared" si="367"/>
        <v>67934.23287671234</v>
      </c>
      <c r="GS122" s="186">
        <f t="shared" si="368"/>
        <v>1.0500130475628737</v>
      </c>
      <c r="GT122" s="287">
        <f t="shared" si="417"/>
        <v>1.3137174229897726</v>
      </c>
      <c r="GU122" s="287">
        <f t="shared" si="369"/>
        <v>1.3794204349499359</v>
      </c>
      <c r="GV122" s="287">
        <f t="shared" si="370"/>
        <v>120.46781249999999</v>
      </c>
      <c r="GW122" s="287">
        <f t="shared" si="371"/>
        <v>56.7</v>
      </c>
      <c r="GX122" s="287">
        <f t="shared" si="372"/>
        <v>117.57020547945208</v>
      </c>
      <c r="GY122" s="287">
        <f t="shared" si="475"/>
        <v>120.46781249999999</v>
      </c>
      <c r="GZ122" s="287">
        <f t="shared" si="476"/>
        <v>3.0897450000000002</v>
      </c>
      <c r="HA122" s="436">
        <f t="shared" si="375"/>
        <v>89348.032876712328</v>
      </c>
      <c r="HB122" s="186">
        <f t="shared" si="376"/>
        <v>1.0500130475628737</v>
      </c>
      <c r="HC122" s="287">
        <f t="shared" si="418"/>
        <v>9.0677269905822047E-2</v>
      </c>
      <c r="HD122" s="287">
        <f t="shared" si="377"/>
        <v>9.5212316518493462E-2</v>
      </c>
      <c r="HE122" s="287">
        <f t="shared" si="378"/>
        <v>120.46781249999999</v>
      </c>
      <c r="HF122" s="287">
        <f t="shared" si="379"/>
        <v>56.7</v>
      </c>
      <c r="HG122" s="287">
        <f t="shared" si="380"/>
        <v>117.57020547945208</v>
      </c>
      <c r="HH122" s="287">
        <f t="shared" si="477"/>
        <v>120.46781249999999</v>
      </c>
      <c r="HI122" s="287">
        <f t="shared" si="442"/>
        <v>3.0897450000000002</v>
      </c>
      <c r="HJ122" s="436">
        <f t="shared" si="382"/>
        <v>1294459.6547945209</v>
      </c>
      <c r="HK122" s="186">
        <f t="shared" si="478"/>
        <v>1.0500130475628737</v>
      </c>
      <c r="HL122" s="287">
        <f t="shared" si="419"/>
        <v>2.016978563450468</v>
      </c>
      <c r="HM122" s="287">
        <f t="shared" si="384"/>
        <v>2.117853808277613</v>
      </c>
      <c r="HN122" s="287">
        <f t="shared" si="385"/>
        <v>120.46781249999999</v>
      </c>
      <c r="HO122" s="287">
        <f t="shared" si="386"/>
        <v>56.7</v>
      </c>
      <c r="HP122" s="287">
        <f t="shared" si="387"/>
        <v>117.57020547945208</v>
      </c>
      <c r="HQ122" s="287">
        <f t="shared" si="479"/>
        <v>120.46781249999999</v>
      </c>
      <c r="HR122" s="287">
        <f t="shared" si="443"/>
        <v>3.0897450000000002</v>
      </c>
      <c r="HS122" s="468">
        <f t="shared" si="389"/>
        <v>58195</v>
      </c>
    </row>
    <row r="123" spans="1:227" s="72" customFormat="1" hidden="1" outlineLevel="1" x14ac:dyDescent="0.3">
      <c r="B123" s="100" t="s">
        <v>237</v>
      </c>
      <c r="C123" s="40" t="s">
        <v>239</v>
      </c>
      <c r="D123" s="117">
        <v>500</v>
      </c>
      <c r="E123" s="132">
        <v>17.020419669852775</v>
      </c>
      <c r="F123" s="125">
        <f t="shared" si="251"/>
        <v>74.818928132061146</v>
      </c>
      <c r="G123" s="125">
        <f t="shared" si="252"/>
        <v>12.816805588529423</v>
      </c>
      <c r="H123" s="168">
        <f t="shared" si="484"/>
        <v>31.5</v>
      </c>
      <c r="I123" s="528">
        <f t="shared" ref="I123:I134" si="488">$L$4*$P$10*$D123/1000</f>
        <v>31.5</v>
      </c>
      <c r="J123" s="373">
        <f t="shared" si="390"/>
        <v>36.126065698543947</v>
      </c>
      <c r="K123" s="114">
        <v>0.01</v>
      </c>
      <c r="L123" s="168">
        <f t="shared" si="391"/>
        <v>2375.2040676844808</v>
      </c>
      <c r="M123" s="373">
        <f t="shared" si="392"/>
        <v>354.78000000000003</v>
      </c>
      <c r="N123" s="373">
        <f t="shared" si="393"/>
        <v>23.75204067684481</v>
      </c>
      <c r="O123" s="121">
        <v>105.48811183974836</v>
      </c>
      <c r="P123" s="116">
        <v>8.1000000000000003E-2</v>
      </c>
      <c r="Q123" s="395">
        <f t="shared" si="253"/>
        <v>0.82869568024408513</v>
      </c>
      <c r="S123" s="189">
        <f t="shared" si="254"/>
        <v>1.1080339838020337</v>
      </c>
      <c r="T123" s="168">
        <f t="shared" si="255"/>
        <v>4.272268529509808</v>
      </c>
      <c r="U123" s="382">
        <f t="shared" si="256"/>
        <v>74.818928132061146</v>
      </c>
      <c r="V123" s="427">
        <f t="shared" si="394"/>
        <v>19855.170511767032</v>
      </c>
      <c r="W123" s="132"/>
      <c r="X123" s="255"/>
      <c r="Y123" s="255"/>
      <c r="Z123" s="255"/>
      <c r="AA123" s="111"/>
      <c r="AB123" s="111"/>
      <c r="AC123" s="111"/>
      <c r="AD123" s="111"/>
      <c r="AE123" s="111"/>
      <c r="AF123" s="111"/>
      <c r="AG123" s="111"/>
      <c r="AH123" s="460"/>
      <c r="AI123" s="188">
        <f t="shared" si="257"/>
        <v>3.5953075938095362</v>
      </c>
      <c r="AJ123" s="256">
        <f t="shared" si="395"/>
        <v>0.95544882794265884</v>
      </c>
      <c r="AK123" s="256">
        <f t="shared" si="258"/>
        <v>3.4351324265986625</v>
      </c>
      <c r="AL123" s="170">
        <f t="shared" si="259"/>
        <v>74.818928132061146</v>
      </c>
      <c r="AM123" s="170">
        <f t="shared" si="260"/>
        <v>12.816805588529423</v>
      </c>
      <c r="AN123" s="170">
        <f t="shared" si="261"/>
        <v>43.297390510516436</v>
      </c>
      <c r="AO123" s="170">
        <f t="shared" si="396"/>
        <v>22</v>
      </c>
      <c r="AP123" s="170">
        <f t="shared" si="397"/>
        <v>32</v>
      </c>
      <c r="AQ123" s="170">
        <f t="shared" si="262"/>
        <v>0</v>
      </c>
      <c r="AR123" s="256">
        <f t="shared" si="439"/>
        <v>24.375030907364732</v>
      </c>
      <c r="AS123" s="256">
        <f t="shared" si="263"/>
        <v>0</v>
      </c>
      <c r="AT123" s="428">
        <f t="shared" si="445"/>
        <v>57267.5</v>
      </c>
      <c r="AU123" s="112"/>
      <c r="AV123" s="256"/>
      <c r="AW123" s="256"/>
      <c r="AX123" s="120"/>
      <c r="AY123" s="120"/>
      <c r="AZ123" s="120"/>
      <c r="BA123" s="120"/>
      <c r="BB123" s="256"/>
      <c r="BC123" s="256"/>
      <c r="BD123" s="256"/>
      <c r="BE123" s="257"/>
      <c r="BF123" s="146">
        <f t="shared" si="265"/>
        <v>1.4818961772589645</v>
      </c>
      <c r="BG123" s="256">
        <f t="shared" si="266"/>
        <v>0.86433361470647541</v>
      </c>
      <c r="BH123" s="256">
        <f t="shared" si="267"/>
        <v>1.2808526795099486</v>
      </c>
      <c r="BI123" s="120">
        <f t="shared" si="268"/>
        <v>21.307939290930168</v>
      </c>
      <c r="BJ123" s="120">
        <f t="shared" si="269"/>
        <v>12.816805588529423</v>
      </c>
      <c r="BK123" s="256">
        <v>0</v>
      </c>
      <c r="BL123" s="170">
        <f t="shared" si="270"/>
        <v>8.9709930952175725</v>
      </c>
      <c r="BM123" s="170">
        <f t="shared" si="398"/>
        <v>22.529006904782428</v>
      </c>
      <c r="BN123" s="170">
        <f t="shared" si="271"/>
        <v>0</v>
      </c>
      <c r="BO123" s="170">
        <f t="shared" si="440"/>
        <v>5.6265776533644178</v>
      </c>
      <c r="BP123" s="170">
        <f t="shared" si="446"/>
        <v>53.510988841130981</v>
      </c>
      <c r="BQ123" s="390">
        <f t="shared" si="273"/>
        <v>14709.771374989225</v>
      </c>
      <c r="BR123" s="428">
        <f t="shared" si="399"/>
        <v>23085.565373795773</v>
      </c>
      <c r="BS123" s="146">
        <f t="shared" si="274"/>
        <v>4.2089803029735151</v>
      </c>
      <c r="BT123" s="256">
        <f t="shared" si="275"/>
        <v>1.3298506251107818</v>
      </c>
      <c r="BU123" s="256">
        <f t="shared" si="276"/>
        <v>5.5973150869882966</v>
      </c>
      <c r="BV123" s="170">
        <f t="shared" si="277"/>
        <v>74.818928132061146</v>
      </c>
      <c r="BW123" s="170">
        <f t="shared" si="278"/>
        <v>12.816805588529423</v>
      </c>
      <c r="BX123" s="170">
        <f t="shared" si="279"/>
        <v>47.038336917119494</v>
      </c>
      <c r="BY123" s="170">
        <f t="shared" si="400"/>
        <v>1493.2805370514127</v>
      </c>
      <c r="BZ123" s="256">
        <f t="shared" si="280"/>
        <v>20.821131821091825</v>
      </c>
      <c r="CA123" s="256">
        <v>0</v>
      </c>
      <c r="CB123" s="466">
        <f t="shared" si="281"/>
        <v>43817</v>
      </c>
      <c r="CC123" s="146">
        <f t="shared" si="282"/>
        <v>1.4804736931338955</v>
      </c>
      <c r="CD123" s="256">
        <f t="shared" si="283"/>
        <v>1.4753382062610108</v>
      </c>
      <c r="CE123" s="256">
        <f t="shared" si="401"/>
        <v>2.1841994028447753</v>
      </c>
      <c r="CF123" s="120">
        <f t="shared" si="284"/>
        <v>22.728468576992178</v>
      </c>
      <c r="CG123" s="120">
        <f t="shared" si="285"/>
        <v>12.816805588529423</v>
      </c>
      <c r="CH123" s="256">
        <v>0</v>
      </c>
      <c r="CI123" s="170">
        <f t="shared" si="402"/>
        <v>9.5690593015654102</v>
      </c>
      <c r="CJ123" s="170">
        <f t="shared" si="403"/>
        <v>21.93094069843459</v>
      </c>
      <c r="CK123" s="170">
        <f t="shared" si="286"/>
        <v>0</v>
      </c>
      <c r="CL123" s="256">
        <f t="shared" si="441"/>
        <v>7.1039281108689085</v>
      </c>
      <c r="CM123" s="256">
        <f t="shared" si="248"/>
        <v>52.090459555068968</v>
      </c>
      <c r="CN123" s="390">
        <f t="shared" si="404"/>
        <v>5023.75613332184</v>
      </c>
      <c r="CO123" s="428">
        <f t="shared" si="405"/>
        <v>13486.269732048822</v>
      </c>
      <c r="CP123" s="146">
        <f t="shared" si="287"/>
        <v>3.5953075938095362</v>
      </c>
      <c r="CQ123" s="256">
        <f t="shared" si="288"/>
        <v>1.6180076811723754</v>
      </c>
      <c r="CR123" s="256">
        <f t="shared" si="289"/>
        <v>5.8172353029612003</v>
      </c>
      <c r="CS123" s="120">
        <f t="shared" si="290"/>
        <v>74.818928132061146</v>
      </c>
      <c r="CT123" s="120">
        <f t="shared" si="291"/>
        <v>12.816805588529423</v>
      </c>
      <c r="CU123" s="256">
        <f t="shared" si="292"/>
        <v>43.297390510516436</v>
      </c>
      <c r="CV123" s="170">
        <f t="shared" si="406"/>
        <v>1374.5203336671884</v>
      </c>
      <c r="CW123" s="256">
        <f t="shared" si="293"/>
        <v>24.375030907364732</v>
      </c>
      <c r="CX123" s="256">
        <v>0</v>
      </c>
      <c r="CY123" s="466">
        <f t="shared" si="294"/>
        <v>33817</v>
      </c>
      <c r="CZ123" s="146">
        <f t="shared" si="295"/>
        <v>4.2089803029735151</v>
      </c>
      <c r="DA123" s="256">
        <f t="shared" si="296"/>
        <v>1.4103169358975511</v>
      </c>
      <c r="DB123" s="256">
        <f t="shared" si="297"/>
        <v>5.9359962041427545</v>
      </c>
      <c r="DC123" s="120">
        <f t="shared" si="298"/>
        <v>74.818928132061146</v>
      </c>
      <c r="DD123" s="120">
        <f t="shared" si="299"/>
        <v>12.816805588529423</v>
      </c>
      <c r="DE123" s="256">
        <f t="shared" si="300"/>
        <v>47.038336917119494</v>
      </c>
      <c r="DF123" s="170">
        <f t="shared" si="407"/>
        <v>1493.2805370514127</v>
      </c>
      <c r="DG123" s="256">
        <f t="shared" si="301"/>
        <v>20.821131821091825</v>
      </c>
      <c r="DH123" s="256">
        <v>0</v>
      </c>
      <c r="DI123" s="466">
        <f t="shared" si="408"/>
        <v>41317</v>
      </c>
      <c r="DJ123" s="146">
        <f t="shared" si="302"/>
        <v>3.5953075938095362</v>
      </c>
      <c r="DK123" s="256">
        <f t="shared" si="409"/>
        <v>1.932272689698987</v>
      </c>
      <c r="DL123" s="256">
        <f t="shared" si="303"/>
        <v>6.9471146745855457</v>
      </c>
      <c r="DM123" s="120">
        <f t="shared" si="304"/>
        <v>74.818928132061146</v>
      </c>
      <c r="DN123" s="120">
        <f t="shared" si="305"/>
        <v>12.816805588529423</v>
      </c>
      <c r="DO123" s="256">
        <f t="shared" si="306"/>
        <v>43.297390510516436</v>
      </c>
      <c r="DP123" s="170">
        <f t="shared" si="410"/>
        <v>1374.5203336671884</v>
      </c>
      <c r="DQ123" s="256">
        <f t="shared" si="307"/>
        <v>24.375030907364732</v>
      </c>
      <c r="DR123" s="256">
        <v>0</v>
      </c>
      <c r="DS123" s="427">
        <f t="shared" si="308"/>
        <v>28317</v>
      </c>
      <c r="DT123" s="176">
        <f t="shared" si="309"/>
        <v>7.2559791661488013</v>
      </c>
      <c r="DU123" s="256">
        <f t="shared" si="310"/>
        <v>1.1342835122703909</v>
      </c>
      <c r="DV123" s="256">
        <f t="shared" si="311"/>
        <v>8.2303375335400446</v>
      </c>
      <c r="DW123" s="120">
        <f t="shared" si="312"/>
        <v>74.818928132061146</v>
      </c>
      <c r="DX123" s="120">
        <f t="shared" si="313"/>
        <v>12.816805588529423</v>
      </c>
      <c r="DY123" s="256">
        <f t="shared" si="314"/>
        <v>54.52022973032561</v>
      </c>
      <c r="DZ123" s="256">
        <f t="shared" si="411"/>
        <v>39</v>
      </c>
      <c r="EA123" s="256">
        <f t="shared" si="412"/>
        <v>55</v>
      </c>
      <c r="EB123" s="170">
        <f t="shared" si="413"/>
        <v>1730.8009438198605</v>
      </c>
      <c r="EC123" s="256">
        <f t="shared" si="315"/>
        <v>12.077726756636251</v>
      </c>
      <c r="ED123" s="256">
        <v>0</v>
      </c>
      <c r="EE123" s="427">
        <f t="shared" si="420"/>
        <v>59080</v>
      </c>
      <c r="EF123" s="275">
        <f t="shared" si="316"/>
        <v>1.3469438595519168</v>
      </c>
      <c r="EG123" s="256">
        <f t="shared" si="317"/>
        <v>0.56782421833289498</v>
      </c>
      <c r="EH123" s="256">
        <f t="shared" si="318"/>
        <v>0.76482734418835985</v>
      </c>
      <c r="EI123" s="473">
        <f t="shared" si="319"/>
        <v>18.704732033015286</v>
      </c>
      <c r="EJ123" s="473">
        <f t="shared" si="320"/>
        <v>7.875</v>
      </c>
      <c r="EK123" s="473">
        <f t="shared" si="321"/>
        <v>31.5</v>
      </c>
      <c r="EL123" s="473">
        <f t="shared" si="322"/>
        <v>28.251065698543947</v>
      </c>
      <c r="EM123" s="473">
        <f t="shared" si="447"/>
        <v>8.9484515377636296</v>
      </c>
      <c r="EN123" s="473">
        <f t="shared" si="448"/>
        <v>56.114196099045856</v>
      </c>
      <c r="EO123" s="427">
        <f t="shared" si="325"/>
        <v>24705.795511767032</v>
      </c>
      <c r="EP123" s="261">
        <f t="shared" si="326"/>
        <v>1.3469438595519168</v>
      </c>
      <c r="EQ123" s="256">
        <f t="shared" si="449"/>
        <v>1.2313845973018618</v>
      </c>
      <c r="ER123" s="256">
        <f t="shared" si="328"/>
        <v>1.6586059220825524</v>
      </c>
      <c r="ES123" s="473">
        <f t="shared" si="329"/>
        <v>74.818928132061146</v>
      </c>
      <c r="ET123" s="473">
        <f t="shared" si="330"/>
        <v>7.875</v>
      </c>
      <c r="EU123" s="473">
        <f t="shared" si="331"/>
        <v>31.5</v>
      </c>
      <c r="EV123" s="473">
        <f t="shared" si="332"/>
        <v>28.251065698543947</v>
      </c>
      <c r="EW123" s="473">
        <f t="shared" si="450"/>
        <v>8.9484515377636296</v>
      </c>
      <c r="EX123" s="473">
        <f t="shared" si="451"/>
        <v>56.114196099045856</v>
      </c>
      <c r="EY123" s="572">
        <f t="shared" si="414"/>
        <v>11392.5</v>
      </c>
      <c r="EZ123" s="572"/>
      <c r="FA123" s="572"/>
      <c r="FB123" s="572"/>
      <c r="FC123" s="572"/>
      <c r="FD123" s="572"/>
      <c r="FE123" s="572"/>
      <c r="FF123" s="572"/>
      <c r="FG123" s="572"/>
      <c r="FH123" s="572"/>
      <c r="FI123" s="566"/>
      <c r="FJ123" s="276">
        <f t="shared" si="335"/>
        <v>1.1212104621334562</v>
      </c>
      <c r="FK123" s="256">
        <f t="shared" si="461"/>
        <v>4.1185467751291206E-2</v>
      </c>
      <c r="FL123" s="256">
        <f t="shared" si="337"/>
        <v>4.6177577330607768E-2</v>
      </c>
      <c r="FM123" s="483">
        <f t="shared" si="462"/>
        <v>0.74818928132061147</v>
      </c>
      <c r="FN123" s="483">
        <f t="shared" si="339"/>
        <v>1</v>
      </c>
      <c r="FO123" s="483">
        <f t="shared" si="340"/>
        <v>31.5</v>
      </c>
      <c r="FP123" s="483">
        <f t="shared" si="341"/>
        <v>36.126065698543947</v>
      </c>
      <c r="FQ123" s="483">
        <f t="shared" si="415"/>
        <v>200</v>
      </c>
      <c r="FR123" s="483">
        <f t="shared" si="463"/>
        <v>4.2872323151362206</v>
      </c>
      <c r="FS123" s="483">
        <f t="shared" si="464"/>
        <v>73.874483687616703</v>
      </c>
      <c r="FT123" s="484">
        <f t="shared" si="465"/>
        <v>2</v>
      </c>
      <c r="FU123" s="427">
        <f t="shared" si="345"/>
        <v>22568.170511767032</v>
      </c>
      <c r="FV123" s="276">
        <f t="shared" si="346"/>
        <v>1.7248310073736184</v>
      </c>
      <c r="FW123" s="256">
        <f t="shared" si="466"/>
        <v>0.82845877090588294</v>
      </c>
      <c r="FX123" s="256">
        <f t="shared" si="348"/>
        <v>1.4289513763891037</v>
      </c>
      <c r="FY123" s="483">
        <f t="shared" si="467"/>
        <v>30.301665893484767</v>
      </c>
      <c r="FZ123" s="483">
        <f t="shared" si="350"/>
        <v>16</v>
      </c>
      <c r="GA123" s="483">
        <f t="shared" si="351"/>
        <v>31.5</v>
      </c>
      <c r="GB123" s="483">
        <f t="shared" si="352"/>
        <v>36.126065698543947</v>
      </c>
      <c r="GC123" s="483">
        <f t="shared" si="353"/>
        <v>100</v>
      </c>
      <c r="GD123" s="483">
        <f t="shared" si="468"/>
        <v>6.2910391810696753</v>
      </c>
      <c r="GE123" s="483">
        <f t="shared" si="469"/>
        <v>44.517262238576386</v>
      </c>
      <c r="GF123" s="484">
        <f t="shared" si="470"/>
        <v>22</v>
      </c>
      <c r="GG123" s="493">
        <f t="shared" si="471"/>
        <v>1</v>
      </c>
      <c r="GH123" s="493">
        <f t="shared" si="358"/>
        <v>23</v>
      </c>
      <c r="GI123" s="427">
        <f t="shared" si="359"/>
        <v>34139.170511767035</v>
      </c>
      <c r="GJ123" s="185">
        <f t="shared" si="472"/>
        <v>1.1080339838020337</v>
      </c>
      <c r="GK123" s="256">
        <f t="shared" si="416"/>
        <v>1.880483512141405</v>
      </c>
      <c r="GL123" s="256">
        <f t="shared" si="361"/>
        <v>2.0836396374320807</v>
      </c>
      <c r="GM123" s="256">
        <f t="shared" si="362"/>
        <v>74.818928132061146</v>
      </c>
      <c r="GN123" s="256">
        <f t="shared" si="363"/>
        <v>31.5</v>
      </c>
      <c r="GO123" s="256">
        <f t="shared" si="364"/>
        <v>36.126065698543947</v>
      </c>
      <c r="GP123" s="256">
        <f t="shared" si="473"/>
        <v>74.818928132061146</v>
      </c>
      <c r="GQ123" s="256">
        <f t="shared" si="474"/>
        <v>4.272268529509808</v>
      </c>
      <c r="GR123" s="427">
        <f t="shared" si="367"/>
        <v>37515.170511767035</v>
      </c>
      <c r="GS123" s="185">
        <f t="shared" si="368"/>
        <v>1.1080339838020337</v>
      </c>
      <c r="GT123" s="256">
        <f t="shared" si="417"/>
        <v>1.0275356035254004</v>
      </c>
      <c r="GU123" s="256">
        <f t="shared" si="369"/>
        <v>1.1385443682726764</v>
      </c>
      <c r="GV123" s="256">
        <f t="shared" si="370"/>
        <v>74.818928132061146</v>
      </c>
      <c r="GW123" s="256">
        <f t="shared" si="371"/>
        <v>31.5</v>
      </c>
      <c r="GX123" s="256">
        <f t="shared" si="372"/>
        <v>36.126065698543947</v>
      </c>
      <c r="GY123" s="256">
        <f t="shared" si="475"/>
        <v>74.818928132061146</v>
      </c>
      <c r="GZ123" s="256">
        <f t="shared" si="476"/>
        <v>4.272268529509808</v>
      </c>
      <c r="HA123" s="427">
        <f t="shared" si="375"/>
        <v>68656.170511767035</v>
      </c>
      <c r="HB123" s="185">
        <f t="shared" si="376"/>
        <v>1.1080339838020337</v>
      </c>
      <c r="HC123" s="256">
        <f t="shared" si="418"/>
        <v>0.1495416264390616</v>
      </c>
      <c r="HD123" s="256">
        <f t="shared" si="377"/>
        <v>0.16569720408750896</v>
      </c>
      <c r="HE123" s="256">
        <f t="shared" si="378"/>
        <v>74.818928132061146</v>
      </c>
      <c r="HF123" s="256">
        <f t="shared" si="379"/>
        <v>31.5</v>
      </c>
      <c r="HG123" s="256">
        <f t="shared" si="380"/>
        <v>36.126065698543947</v>
      </c>
      <c r="HH123" s="256">
        <f t="shared" si="477"/>
        <v>74.818928132061146</v>
      </c>
      <c r="HI123" s="256">
        <f t="shared" si="442"/>
        <v>4.272268529509808</v>
      </c>
      <c r="HJ123" s="427">
        <f t="shared" si="382"/>
        <v>471752.65698543948</v>
      </c>
      <c r="HK123" s="185">
        <f t="shared" si="478"/>
        <v>1.1080339838020337</v>
      </c>
      <c r="HL123" s="256">
        <f t="shared" si="419"/>
        <v>1.9183320082270932</v>
      </c>
      <c r="HM123" s="256">
        <f t="shared" si="384"/>
        <v>2.1255770573308217</v>
      </c>
      <c r="HN123" s="256">
        <f t="shared" si="385"/>
        <v>74.818928132061146</v>
      </c>
      <c r="HO123" s="256">
        <f t="shared" si="386"/>
        <v>31.5</v>
      </c>
      <c r="HP123" s="256">
        <f t="shared" si="387"/>
        <v>36.126065698543947</v>
      </c>
      <c r="HQ123" s="256">
        <f t="shared" si="479"/>
        <v>74.818928132061146</v>
      </c>
      <c r="HR123" s="256">
        <f t="shared" si="443"/>
        <v>4.272268529509808</v>
      </c>
      <c r="HS123" s="466">
        <f t="shared" si="389"/>
        <v>36775</v>
      </c>
    </row>
    <row r="124" spans="1:227" s="72" customFormat="1" hidden="1" outlineLevel="1" x14ac:dyDescent="0.3">
      <c r="B124" s="100" t="s">
        <v>237</v>
      </c>
      <c r="C124" s="40" t="s">
        <v>239</v>
      </c>
      <c r="D124" s="117">
        <v>1000</v>
      </c>
      <c r="E124" s="132">
        <v>9.6753632017606286</v>
      </c>
      <c r="F124" s="125">
        <f t="shared" si="251"/>
        <v>85.06256814881219</v>
      </c>
      <c r="G124" s="125">
        <f t="shared" si="252"/>
        <v>16.862349334892869</v>
      </c>
      <c r="H124" s="168">
        <f t="shared" si="427"/>
        <v>63</v>
      </c>
      <c r="I124" s="528">
        <f t="shared" si="488"/>
        <v>63</v>
      </c>
      <c r="J124" s="373">
        <f t="shared" si="390"/>
        <v>47.529030201513237</v>
      </c>
      <c r="K124" s="114">
        <v>0.01</v>
      </c>
      <c r="L124" s="168">
        <f t="shared" si="391"/>
        <v>1350.1994944255905</v>
      </c>
      <c r="M124" s="373">
        <f t="shared" si="392"/>
        <v>354.78000000000003</v>
      </c>
      <c r="N124" s="373">
        <f t="shared" si="393"/>
        <v>13.501994944255904</v>
      </c>
      <c r="O124" s="121">
        <v>69.392384094209319</v>
      </c>
      <c r="P124" s="116">
        <v>8.1000000000000003E-2</v>
      </c>
      <c r="Q124" s="395">
        <f t="shared" si="253"/>
        <v>0.80176533930420324</v>
      </c>
      <c r="S124" s="189">
        <f t="shared" si="254"/>
        <v>1.1239650505524004</v>
      </c>
      <c r="T124" s="168">
        <f t="shared" si="255"/>
        <v>5.6207831116309563</v>
      </c>
      <c r="U124" s="382">
        <f t="shared" si="256"/>
        <v>85.06256814881219</v>
      </c>
      <c r="V124" s="427">
        <f t="shared" si="394"/>
        <v>23254.64483224212</v>
      </c>
      <c r="W124" s="132"/>
      <c r="X124" s="255"/>
      <c r="Y124" s="255"/>
      <c r="Z124" s="255"/>
      <c r="AA124" s="111"/>
      <c r="AB124" s="111"/>
      <c r="AC124" s="111"/>
      <c r="AD124" s="111"/>
      <c r="AE124" s="111"/>
      <c r="AF124" s="111"/>
      <c r="AG124" s="111"/>
      <c r="AH124" s="460"/>
      <c r="AI124" s="188">
        <f t="shared" si="257"/>
        <v>3.6810128366494581</v>
      </c>
      <c r="AJ124" s="256">
        <f t="shared" si="395"/>
        <v>0.6663562033644268</v>
      </c>
      <c r="AK124" s="256">
        <f t="shared" si="258"/>
        <v>2.452865738365452</v>
      </c>
      <c r="AL124" s="170">
        <f t="shared" si="259"/>
        <v>85.06256814881219</v>
      </c>
      <c r="AM124" s="170">
        <f t="shared" si="260"/>
        <v>16.862349334892869</v>
      </c>
      <c r="AN124" s="170">
        <f t="shared" si="261"/>
        <v>46.93457677671627</v>
      </c>
      <c r="AO124" s="170">
        <f t="shared" si="396"/>
        <v>24</v>
      </c>
      <c r="AP124" s="170">
        <f t="shared" si="397"/>
        <v>34</v>
      </c>
      <c r="AQ124" s="170">
        <f t="shared" si="262"/>
        <v>0</v>
      </c>
      <c r="AR124" s="256">
        <f t="shared" si="439"/>
        <v>27.689367575387063</v>
      </c>
      <c r="AS124" s="256">
        <f t="shared" si="263"/>
        <v>0</v>
      </c>
      <c r="AT124" s="428">
        <f t="shared" si="445"/>
        <v>94535</v>
      </c>
      <c r="AU124" s="112"/>
      <c r="AV124" s="256"/>
      <c r="AW124" s="256"/>
      <c r="AX124" s="120"/>
      <c r="AY124" s="120"/>
      <c r="AZ124" s="120"/>
      <c r="BA124" s="120"/>
      <c r="BB124" s="256"/>
      <c r="BC124" s="256"/>
      <c r="BD124" s="256"/>
      <c r="BE124" s="257"/>
      <c r="BF124" s="146">
        <f t="shared" si="265"/>
        <v>1.5819116924087135</v>
      </c>
      <c r="BG124" s="256">
        <f t="shared" si="266"/>
        <v>0.80623791609212558</v>
      </c>
      <c r="BH124" s="256">
        <f t="shared" si="267"/>
        <v>1.2753971863293687</v>
      </c>
      <c r="BI124" s="120">
        <f t="shared" si="268"/>
        <v>28.033655769259397</v>
      </c>
      <c r="BJ124" s="120">
        <f t="shared" si="269"/>
        <v>16.862349334892869</v>
      </c>
      <c r="BK124" s="256">
        <v>0</v>
      </c>
      <c r="BL124" s="170">
        <f t="shared" si="270"/>
        <v>20.762602774626007</v>
      </c>
      <c r="BM124" s="170">
        <f t="shared" si="398"/>
        <v>42.237397225373996</v>
      </c>
      <c r="BN124" s="170">
        <f t="shared" si="271"/>
        <v>0</v>
      </c>
      <c r="BO124" s="170">
        <f t="shared" si="440"/>
        <v>7.4025713580179708</v>
      </c>
      <c r="BP124" s="170">
        <f t="shared" si="446"/>
        <v>57.028912379552793</v>
      </c>
      <c r="BQ124" s="390">
        <f t="shared" si="273"/>
        <v>20900.366456678654</v>
      </c>
      <c r="BR124" s="428">
        <f t="shared" si="399"/>
        <v>32560.943858999424</v>
      </c>
      <c r="BS124" s="146">
        <f t="shared" si="274"/>
        <v>4.3099229350080721</v>
      </c>
      <c r="BT124" s="256">
        <f t="shared" si="275"/>
        <v>0.96336019303467268</v>
      </c>
      <c r="BU124" s="256">
        <f t="shared" si="276"/>
        <v>4.1520081906339392</v>
      </c>
      <c r="BV124" s="170">
        <f t="shared" si="277"/>
        <v>85.06256814881219</v>
      </c>
      <c r="BW124" s="170">
        <f t="shared" si="278"/>
        <v>16.862349334892869</v>
      </c>
      <c r="BX124" s="170">
        <f t="shared" si="279"/>
        <v>51.187705184156883</v>
      </c>
      <c r="BY124" s="170">
        <f t="shared" si="400"/>
        <v>812.50325689137912</v>
      </c>
      <c r="BZ124" s="256">
        <f t="shared" si="280"/>
        <v>23.648895588318485</v>
      </c>
      <c r="CA124" s="256">
        <v>0</v>
      </c>
      <c r="CB124" s="466">
        <f t="shared" si="281"/>
        <v>69584</v>
      </c>
      <c r="CC124" s="146">
        <f t="shared" si="282"/>
        <v>1.5800784116703042</v>
      </c>
      <c r="CD124" s="256">
        <f t="shared" si="283"/>
        <v>1.1144725841805918</v>
      </c>
      <c r="CE124" s="256">
        <f t="shared" si="401"/>
        <v>1.7609540706621689</v>
      </c>
      <c r="CF124" s="120">
        <f t="shared" si="284"/>
        <v>29.902566153876688</v>
      </c>
      <c r="CG124" s="120">
        <f t="shared" si="285"/>
        <v>16.862349334892869</v>
      </c>
      <c r="CH124" s="256">
        <v>0</v>
      </c>
      <c r="CI124" s="170">
        <f t="shared" si="402"/>
        <v>22.146776292934405</v>
      </c>
      <c r="CJ124" s="170">
        <f t="shared" si="403"/>
        <v>40.853223707065595</v>
      </c>
      <c r="CK124" s="170">
        <f t="shared" si="286"/>
        <v>0</v>
      </c>
      <c r="CL124" s="256">
        <f t="shared" si="441"/>
        <v>9.3462381580199541</v>
      </c>
      <c r="CM124" s="256">
        <f t="shared" si="248"/>
        <v>55.160001994935499</v>
      </c>
      <c r="CN124" s="390">
        <f t="shared" si="404"/>
        <v>11627.057553790562</v>
      </c>
      <c r="CO124" s="428">
        <f t="shared" si="405"/>
        <v>23488.340116266052</v>
      </c>
      <c r="CP124" s="146">
        <f t="shared" si="287"/>
        <v>3.6810128366494581</v>
      </c>
      <c r="CQ124" s="256">
        <f t="shared" si="288"/>
        <v>1.0572298550794859</v>
      </c>
      <c r="CR124" s="256">
        <f t="shared" si="289"/>
        <v>3.8916766678366339</v>
      </c>
      <c r="CS124" s="120">
        <f t="shared" si="290"/>
        <v>85.06256814881219</v>
      </c>
      <c r="CT124" s="120">
        <f t="shared" si="291"/>
        <v>16.862349334892869</v>
      </c>
      <c r="CU124" s="256">
        <f t="shared" si="292"/>
        <v>46.93457677671627</v>
      </c>
      <c r="CV124" s="170">
        <f t="shared" si="406"/>
        <v>744.99328217009952</v>
      </c>
      <c r="CW124" s="256">
        <f t="shared" si="293"/>
        <v>27.689367575387063</v>
      </c>
      <c r="CX124" s="256">
        <v>0</v>
      </c>
      <c r="CY124" s="466">
        <f t="shared" si="294"/>
        <v>59584</v>
      </c>
      <c r="CZ124" s="146">
        <f t="shared" si="295"/>
        <v>4.3099229350080721</v>
      </c>
      <c r="DA124" s="256">
        <f t="shared" si="296"/>
        <v>0.99926145835258284</v>
      </c>
      <c r="DB124" s="256">
        <f t="shared" si="297"/>
        <v>4.3067398774234107</v>
      </c>
      <c r="DC124" s="120">
        <f t="shared" si="298"/>
        <v>85.06256814881219</v>
      </c>
      <c r="DD124" s="120">
        <f t="shared" si="299"/>
        <v>16.862349334892869</v>
      </c>
      <c r="DE124" s="256">
        <f t="shared" si="300"/>
        <v>51.187705184156883</v>
      </c>
      <c r="DF124" s="170">
        <f t="shared" si="407"/>
        <v>812.50325689137912</v>
      </c>
      <c r="DG124" s="256">
        <f t="shared" si="301"/>
        <v>23.648895588318485</v>
      </c>
      <c r="DH124" s="256">
        <v>0</v>
      </c>
      <c r="DI124" s="466">
        <f t="shared" si="408"/>
        <v>67084</v>
      </c>
      <c r="DJ124" s="146">
        <f t="shared" si="302"/>
        <v>3.6810128366494581</v>
      </c>
      <c r="DK124" s="256">
        <f t="shared" si="409"/>
        <v>1.1647434303131441</v>
      </c>
      <c r="DL124" s="256">
        <f t="shared" si="303"/>
        <v>4.2874355183858066</v>
      </c>
      <c r="DM124" s="120">
        <f t="shared" si="304"/>
        <v>85.06256814881219</v>
      </c>
      <c r="DN124" s="120">
        <f t="shared" si="305"/>
        <v>16.862349334892869</v>
      </c>
      <c r="DO124" s="256">
        <f t="shared" si="306"/>
        <v>46.93457677671627</v>
      </c>
      <c r="DP124" s="170">
        <f t="shared" si="410"/>
        <v>744.99328217009952</v>
      </c>
      <c r="DQ124" s="256">
        <f t="shared" si="307"/>
        <v>27.689367575387063</v>
      </c>
      <c r="DR124" s="256">
        <v>0</v>
      </c>
      <c r="DS124" s="427">
        <f t="shared" si="308"/>
        <v>54084</v>
      </c>
      <c r="DT124" s="176">
        <f t="shared" si="309"/>
        <v>7.3981226211642337</v>
      </c>
      <c r="DU124" s="256">
        <f t="shared" si="310"/>
        <v>0.91380963053984032</v>
      </c>
      <c r="DV124" s="256">
        <f t="shared" si="311"/>
        <v>6.7604756991345232</v>
      </c>
      <c r="DW124" s="120">
        <f t="shared" si="312"/>
        <v>85.06256814881219</v>
      </c>
      <c r="DX124" s="120">
        <f t="shared" si="313"/>
        <v>16.862349334892869</v>
      </c>
      <c r="DY124" s="256">
        <f t="shared" si="314"/>
        <v>59.693961999038109</v>
      </c>
      <c r="DZ124" s="256">
        <f t="shared" si="411"/>
        <v>43</v>
      </c>
      <c r="EA124" s="256">
        <f t="shared" si="412"/>
        <v>62</v>
      </c>
      <c r="EB124" s="170">
        <f t="shared" si="413"/>
        <v>947.52320633393822</v>
      </c>
      <c r="EC124" s="256">
        <f t="shared" si="315"/>
        <v>13.777132754210184</v>
      </c>
      <c r="ED124" s="256">
        <v>0</v>
      </c>
      <c r="EE124" s="427">
        <f t="shared" si="420"/>
        <v>84160</v>
      </c>
      <c r="EF124" s="275">
        <f t="shared" si="316"/>
        <v>1.3638337863411634</v>
      </c>
      <c r="EG124" s="256">
        <f t="shared" si="317"/>
        <v>0.55580185323170528</v>
      </c>
      <c r="EH124" s="256">
        <f t="shared" si="318"/>
        <v>0.75802134594843218</v>
      </c>
      <c r="EI124" s="473">
        <f t="shared" si="319"/>
        <v>21.265642037203047</v>
      </c>
      <c r="EJ124" s="473">
        <f t="shared" si="320"/>
        <v>15.75</v>
      </c>
      <c r="EK124" s="473">
        <f t="shared" si="321"/>
        <v>63</v>
      </c>
      <c r="EL124" s="473">
        <f t="shared" si="322"/>
        <v>31.779030201513237</v>
      </c>
      <c r="EM124" s="473">
        <f t="shared" si="447"/>
        <v>10.937193620931719</v>
      </c>
      <c r="EN124" s="473">
        <f t="shared" si="448"/>
        <v>63.796926111609139</v>
      </c>
      <c r="EO124" s="427">
        <f t="shared" si="325"/>
        <v>28695.89483224212</v>
      </c>
      <c r="EP124" s="261">
        <f t="shared" si="326"/>
        <v>1.3638337863411634</v>
      </c>
      <c r="EQ124" s="256">
        <f t="shared" si="449"/>
        <v>0.69998821715612392</v>
      </c>
      <c r="ER124" s="256">
        <f t="shared" si="328"/>
        <v>0.95466758059823698</v>
      </c>
      <c r="ES124" s="473">
        <f t="shared" si="329"/>
        <v>85.06256814881219</v>
      </c>
      <c r="ET124" s="473">
        <f t="shared" si="330"/>
        <v>15.75</v>
      </c>
      <c r="EU124" s="473">
        <f t="shared" si="331"/>
        <v>63</v>
      </c>
      <c r="EV124" s="473">
        <f t="shared" si="332"/>
        <v>31.779030201513237</v>
      </c>
      <c r="EW124" s="473">
        <f t="shared" si="450"/>
        <v>10.937193620931719</v>
      </c>
      <c r="EX124" s="473">
        <f t="shared" si="451"/>
        <v>63.796926111609139</v>
      </c>
      <c r="EY124" s="572">
        <f t="shared" si="414"/>
        <v>22785</v>
      </c>
      <c r="EZ124" s="572"/>
      <c r="FA124" s="572"/>
      <c r="FB124" s="572"/>
      <c r="FC124" s="572"/>
      <c r="FD124" s="572"/>
      <c r="FE124" s="572"/>
      <c r="FF124" s="572"/>
      <c r="FG124" s="572"/>
      <c r="FH124" s="572"/>
      <c r="FI124" s="566"/>
      <c r="FJ124" s="276">
        <f t="shared" si="335"/>
        <v>1.1355787812655114</v>
      </c>
      <c r="FK124" s="256">
        <f t="shared" si="461"/>
        <v>3.5714903558106012E-2</v>
      </c>
      <c r="FL124" s="256">
        <f t="shared" si="337"/>
        <v>4.0557086655529304E-2</v>
      </c>
      <c r="FM124" s="483">
        <f t="shared" si="462"/>
        <v>0.8506256814881219</v>
      </c>
      <c r="FN124" s="483">
        <f t="shared" si="339"/>
        <v>1</v>
      </c>
      <c r="FO124" s="483">
        <f t="shared" si="340"/>
        <v>63</v>
      </c>
      <c r="FP124" s="483">
        <f t="shared" si="341"/>
        <v>47.529030201513237</v>
      </c>
      <c r="FQ124" s="483">
        <f t="shared" si="415"/>
        <v>200</v>
      </c>
      <c r="FR124" s="483">
        <f t="shared" si="463"/>
        <v>5.6377956252607184</v>
      </c>
      <c r="FS124" s="483">
        <f t="shared" si="464"/>
        <v>84.118123704367747</v>
      </c>
      <c r="FT124" s="484">
        <f t="shared" si="465"/>
        <v>2</v>
      </c>
      <c r="FU124" s="427">
        <f t="shared" si="345"/>
        <v>25967.64483224212</v>
      </c>
      <c r="FV124" s="276">
        <f t="shared" si="346"/>
        <v>1.7401271194416696</v>
      </c>
      <c r="FW124" s="256">
        <f t="shared" si="466"/>
        <v>0.82104843596284716</v>
      </c>
      <c r="FX124" s="256">
        <f t="shared" si="348"/>
        <v>1.4287286497941174</v>
      </c>
      <c r="FY124" s="483">
        <f t="shared" si="467"/>
        <v>34.450340100268939</v>
      </c>
      <c r="FZ124" s="483">
        <f t="shared" si="350"/>
        <v>18</v>
      </c>
      <c r="GA124" s="483">
        <f t="shared" si="351"/>
        <v>63</v>
      </c>
      <c r="GB124" s="483">
        <f t="shared" si="352"/>
        <v>47.529030201513237</v>
      </c>
      <c r="GC124" s="483">
        <f t="shared" si="353"/>
        <v>100</v>
      </c>
      <c r="GD124" s="483">
        <f t="shared" si="468"/>
        <v>7.9610315397610139</v>
      </c>
      <c r="GE124" s="483">
        <f t="shared" si="469"/>
        <v>50.612228048543251</v>
      </c>
      <c r="GF124" s="484">
        <f t="shared" si="470"/>
        <v>25</v>
      </c>
      <c r="GG124" s="493">
        <f t="shared" si="471"/>
        <v>1</v>
      </c>
      <c r="GH124" s="493">
        <f t="shared" si="358"/>
        <v>26</v>
      </c>
      <c r="GI124" s="427">
        <f t="shared" si="359"/>
        <v>39108.64483224212</v>
      </c>
      <c r="GJ124" s="185">
        <f t="shared" si="472"/>
        <v>1.1239650505524004</v>
      </c>
      <c r="GK124" s="256">
        <f t="shared" si="416"/>
        <v>1.300732656823292</v>
      </c>
      <c r="GL124" s="256">
        <f t="shared" si="361"/>
        <v>1.4619780463815495</v>
      </c>
      <c r="GM124" s="256">
        <f t="shared" si="362"/>
        <v>85.06256814881219</v>
      </c>
      <c r="GN124" s="256">
        <f t="shared" si="363"/>
        <v>63</v>
      </c>
      <c r="GO124" s="256">
        <f t="shared" si="364"/>
        <v>47.529030201513237</v>
      </c>
      <c r="GP124" s="256">
        <f t="shared" si="473"/>
        <v>85.06256814881219</v>
      </c>
      <c r="GQ124" s="256">
        <f t="shared" si="474"/>
        <v>5.6207831116309563</v>
      </c>
      <c r="GR124" s="427">
        <f t="shared" si="367"/>
        <v>61074.64483224212</v>
      </c>
      <c r="GS124" s="185">
        <f t="shared" si="368"/>
        <v>1.1239650505524004</v>
      </c>
      <c r="GT124" s="256">
        <f t="shared" si="417"/>
        <v>0.99231969068464809</v>
      </c>
      <c r="GU124" s="256">
        <f t="shared" si="369"/>
        <v>1.1153326513045128</v>
      </c>
      <c r="GV124" s="256">
        <f t="shared" si="370"/>
        <v>85.06256814881219</v>
      </c>
      <c r="GW124" s="256">
        <f t="shared" si="371"/>
        <v>63</v>
      </c>
      <c r="GX124" s="256">
        <f t="shared" si="372"/>
        <v>47.529030201513237</v>
      </c>
      <c r="GY124" s="256">
        <f t="shared" si="475"/>
        <v>85.06256814881219</v>
      </c>
      <c r="GZ124" s="256">
        <f t="shared" si="476"/>
        <v>5.6207831116309563</v>
      </c>
      <c r="HA124" s="427">
        <f t="shared" si="375"/>
        <v>80056.64483224212</v>
      </c>
      <c r="HB124" s="185">
        <f t="shared" si="376"/>
        <v>1.1239650505524004</v>
      </c>
      <c r="HC124" s="256">
        <f t="shared" si="418"/>
        <v>0.13326602762026099</v>
      </c>
      <c r="HD124" s="256">
        <f t="shared" si="377"/>
        <v>0.14978635747112423</v>
      </c>
      <c r="HE124" s="256">
        <f t="shared" si="378"/>
        <v>85.06256814881219</v>
      </c>
      <c r="HF124" s="256">
        <f t="shared" si="379"/>
        <v>63</v>
      </c>
      <c r="HG124" s="256">
        <f t="shared" si="380"/>
        <v>47.529030201513237</v>
      </c>
      <c r="HH124" s="256">
        <f t="shared" si="477"/>
        <v>85.06256814881219</v>
      </c>
      <c r="HI124" s="256">
        <f t="shared" si="442"/>
        <v>5.6207831116309563</v>
      </c>
      <c r="HJ124" s="427">
        <f t="shared" si="382"/>
        <v>596114.30201513239</v>
      </c>
      <c r="HK124" s="185">
        <f t="shared" si="478"/>
        <v>1.1239650505524004</v>
      </c>
      <c r="HL124" s="256">
        <f t="shared" si="419"/>
        <v>1.2500674278077299</v>
      </c>
      <c r="HM124" s="256">
        <f t="shared" si="384"/>
        <v>1.4050320996898242</v>
      </c>
      <c r="HN124" s="256">
        <f t="shared" si="385"/>
        <v>85.06256814881219</v>
      </c>
      <c r="HO124" s="256">
        <f t="shared" si="386"/>
        <v>63</v>
      </c>
      <c r="HP124" s="256">
        <f t="shared" si="387"/>
        <v>47.529030201513237</v>
      </c>
      <c r="HQ124" s="256">
        <f t="shared" si="479"/>
        <v>85.06256814881219</v>
      </c>
      <c r="HR124" s="256">
        <f t="shared" si="443"/>
        <v>5.6207831116309563</v>
      </c>
      <c r="HS124" s="466">
        <f t="shared" si="389"/>
        <v>63550</v>
      </c>
    </row>
    <row r="125" spans="1:227" s="72" customFormat="1" hidden="1" outlineLevel="1" x14ac:dyDescent="0.3">
      <c r="B125" s="100" t="s">
        <v>237</v>
      </c>
      <c r="C125" s="40" t="s">
        <v>239</v>
      </c>
      <c r="D125" s="117">
        <v>2000</v>
      </c>
      <c r="E125" s="132">
        <v>7.7648143679466477</v>
      </c>
      <c r="F125" s="125">
        <f t="shared" si="251"/>
        <v>136.53131930306191</v>
      </c>
      <c r="G125" s="125">
        <f t="shared" si="252"/>
        <v>35.883609024591422</v>
      </c>
      <c r="H125" s="168">
        <f t="shared" si="427"/>
        <v>126</v>
      </c>
      <c r="I125" s="528">
        <f t="shared" si="488"/>
        <v>126</v>
      </c>
      <c r="J125" s="373">
        <f t="shared" si="390"/>
        <v>101.14326913746947</v>
      </c>
      <c r="K125" s="114">
        <v>0.01</v>
      </c>
      <c r="L125" s="168">
        <f t="shared" si="391"/>
        <v>1083.5818992306502</v>
      </c>
      <c r="M125" s="373">
        <f t="shared" si="392"/>
        <v>354.78000000000003</v>
      </c>
      <c r="N125" s="373">
        <f t="shared" si="393"/>
        <v>10.8358189923065</v>
      </c>
      <c r="O125" s="121">
        <v>73.834586470352718</v>
      </c>
      <c r="P125" s="116">
        <v>8.1000000000000003E-2</v>
      </c>
      <c r="Q125" s="395">
        <f t="shared" si="253"/>
        <v>0.73717672100611809</v>
      </c>
      <c r="S125" s="189">
        <f t="shared" si="254"/>
        <v>1.1611017554557388</v>
      </c>
      <c r="T125" s="168">
        <f t="shared" si="255"/>
        <v>11.96120300819714</v>
      </c>
      <c r="U125" s="382">
        <f t="shared" si="256"/>
        <v>136.53131930306191</v>
      </c>
      <c r="V125" s="427">
        <f t="shared" si="394"/>
        <v>34982.923061995112</v>
      </c>
      <c r="W125" s="132"/>
      <c r="X125" s="255"/>
      <c r="Y125" s="255"/>
      <c r="Z125" s="255"/>
      <c r="AA125" s="111"/>
      <c r="AB125" s="111"/>
      <c r="AC125" s="111"/>
      <c r="AD125" s="111"/>
      <c r="AE125" s="111"/>
      <c r="AF125" s="111"/>
      <c r="AG125" s="111"/>
      <c r="AH125" s="460"/>
      <c r="AI125" s="262">
        <f t="shared" si="257"/>
        <v>3.5722742239199206</v>
      </c>
      <c r="AJ125" s="256">
        <f t="shared" si="395"/>
        <v>0.68885065730319806</v>
      </c>
      <c r="AK125" s="256">
        <f t="shared" si="258"/>
        <v>2.460763447214509</v>
      </c>
      <c r="AL125" s="170">
        <f t="shared" si="259"/>
        <v>130.71781641512604</v>
      </c>
      <c r="AM125" s="170">
        <f t="shared" si="260"/>
        <v>35.883609024591422</v>
      </c>
      <c r="AN125" s="170">
        <f t="shared" si="261"/>
        <v>62.154753286753106</v>
      </c>
      <c r="AO125" s="170">
        <f t="shared" si="396"/>
        <v>32</v>
      </c>
      <c r="AP125" s="170">
        <f t="shared" si="397"/>
        <v>46</v>
      </c>
      <c r="AQ125" s="170">
        <f t="shared" si="262"/>
        <v>0</v>
      </c>
      <c r="AR125" s="256">
        <f t="shared" si="439"/>
        <v>42.451248785707861</v>
      </c>
      <c r="AS125" s="256">
        <f t="shared" si="263"/>
        <v>5.8135028879358686</v>
      </c>
      <c r="AT125" s="428">
        <f t="shared" si="445"/>
        <v>145500</v>
      </c>
      <c r="AU125" s="112"/>
      <c r="AV125" s="256"/>
      <c r="AW125" s="256"/>
      <c r="AX125" s="120"/>
      <c r="AY125" s="120"/>
      <c r="AZ125" s="120"/>
      <c r="BA125" s="120"/>
      <c r="BB125" s="256"/>
      <c r="BC125" s="256"/>
      <c r="BD125" s="256"/>
      <c r="BE125" s="257"/>
      <c r="BF125" s="146">
        <f t="shared" si="265"/>
        <v>1.8613749913338755</v>
      </c>
      <c r="BG125" s="256">
        <f t="shared" si="266"/>
        <v>0.95191441297552992</v>
      </c>
      <c r="BH125" s="256">
        <f t="shared" si="267"/>
        <v>1.7718696822029183</v>
      </c>
      <c r="BI125" s="120">
        <f t="shared" si="268"/>
        <v>59.656500003383243</v>
      </c>
      <c r="BJ125" s="120">
        <f t="shared" si="269"/>
        <v>35.883609024591422</v>
      </c>
      <c r="BK125" s="256">
        <v>0</v>
      </c>
      <c r="BL125" s="170">
        <f t="shared" si="270"/>
        <v>55.054906367243426</v>
      </c>
      <c r="BM125" s="170">
        <f t="shared" si="398"/>
        <v>70.945093632756567</v>
      </c>
      <c r="BN125" s="170">
        <f t="shared" si="271"/>
        <v>0</v>
      </c>
      <c r="BO125" s="170">
        <f t="shared" si="440"/>
        <v>15.752904361795636</v>
      </c>
      <c r="BP125" s="170">
        <f t="shared" si="446"/>
        <v>76.874819299678663</v>
      </c>
      <c r="BQ125" s="390">
        <f t="shared" si="273"/>
        <v>38903.825842802798</v>
      </c>
      <c r="BR125" s="428">
        <f t="shared" si="399"/>
        <v>58686.787266053099</v>
      </c>
      <c r="BS125" s="147">
        <f t="shared" si="274"/>
        <v>4.5528183769241073</v>
      </c>
      <c r="BT125" s="256">
        <f t="shared" si="275"/>
        <v>0.79993359045734969</v>
      </c>
      <c r="BU125" s="256">
        <f t="shared" si="276"/>
        <v>3.6419523509531042</v>
      </c>
      <c r="BV125" s="170">
        <f t="shared" si="277"/>
        <v>136.53131930306191</v>
      </c>
      <c r="BW125" s="170">
        <f t="shared" si="278"/>
        <v>35.883609024591422</v>
      </c>
      <c r="BX125" s="170">
        <f t="shared" si="279"/>
        <v>73.341446417858108</v>
      </c>
      <c r="BY125" s="170">
        <f t="shared" si="400"/>
        <v>582.07497157030241</v>
      </c>
      <c r="BZ125" s="256">
        <f t="shared" si="280"/>
        <v>37.869933314611423</v>
      </c>
      <c r="CA125" s="256">
        <v>0</v>
      </c>
      <c r="CB125" s="466">
        <f t="shared" si="281"/>
        <v>138289.71594179573</v>
      </c>
      <c r="CC125" s="146">
        <f t="shared" si="282"/>
        <v>1.858183643483883</v>
      </c>
      <c r="CD125" s="256">
        <f t="shared" si="283"/>
        <v>1.0891529459946345</v>
      </c>
      <c r="CE125" s="256">
        <f t="shared" si="401"/>
        <v>2.023846189499515</v>
      </c>
      <c r="CF125" s="120">
        <f t="shared" si="284"/>
        <v>63.633600003608791</v>
      </c>
      <c r="CG125" s="120">
        <f t="shared" si="285"/>
        <v>35.883609024591422</v>
      </c>
      <c r="CH125" s="256">
        <v>0</v>
      </c>
      <c r="CI125" s="170">
        <f t="shared" si="402"/>
        <v>58.725233458392985</v>
      </c>
      <c r="CJ125" s="170">
        <f t="shared" si="403"/>
        <v>67.274766541607022</v>
      </c>
      <c r="CK125" s="170">
        <f t="shared" si="286"/>
        <v>0</v>
      </c>
      <c r="CL125" s="256">
        <f t="shared" si="441"/>
        <v>19.889088362030204</v>
      </c>
      <c r="CM125" s="256">
        <f t="shared" si="248"/>
        <v>72.897719299453115</v>
      </c>
      <c r="CN125" s="390">
        <f t="shared" si="404"/>
        <v>30830.747565656318</v>
      </c>
      <c r="CO125" s="428">
        <f t="shared" si="405"/>
        <v>51145.906417123304</v>
      </c>
      <c r="CP125" s="147">
        <f t="shared" si="287"/>
        <v>3.8871438101216844</v>
      </c>
      <c r="CQ125" s="256">
        <f t="shared" si="288"/>
        <v>0.91921274993093194</v>
      </c>
      <c r="CR125" s="256">
        <f t="shared" si="289"/>
        <v>3.5731121510789539</v>
      </c>
      <c r="CS125" s="120">
        <f t="shared" si="290"/>
        <v>136.53131930306191</v>
      </c>
      <c r="CT125" s="120">
        <f t="shared" si="291"/>
        <v>35.883609024591422</v>
      </c>
      <c r="CU125" s="256">
        <f t="shared" si="292"/>
        <v>66.514880452705015</v>
      </c>
      <c r="CV125" s="170">
        <f t="shared" si="406"/>
        <v>527.89587660876987</v>
      </c>
      <c r="CW125" s="256">
        <f t="shared" si="293"/>
        <v>44.355170981506859</v>
      </c>
      <c r="CX125" s="256">
        <v>0</v>
      </c>
      <c r="CY125" s="466">
        <f t="shared" si="294"/>
        <v>113289.71594179573</v>
      </c>
      <c r="CZ125" s="147">
        <f t="shared" si="295"/>
        <v>4.5528183769241073</v>
      </c>
      <c r="DA125" s="256">
        <f t="shared" si="296"/>
        <v>0.91963463485252794</v>
      </c>
      <c r="DB125" s="256">
        <f t="shared" si="297"/>
        <v>4.1869294656124803</v>
      </c>
      <c r="DC125" s="120">
        <f t="shared" si="298"/>
        <v>136.53131930306191</v>
      </c>
      <c r="DD125" s="120">
        <f t="shared" si="299"/>
        <v>35.883609024591422</v>
      </c>
      <c r="DE125" s="256">
        <f t="shared" si="300"/>
        <v>73.341446417858108</v>
      </c>
      <c r="DF125" s="170">
        <f t="shared" si="407"/>
        <v>582.07497157030241</v>
      </c>
      <c r="DG125" s="256">
        <f t="shared" si="301"/>
        <v>37.869933314611423</v>
      </c>
      <c r="DH125" s="256">
        <v>0</v>
      </c>
      <c r="DI125" s="466">
        <f t="shared" si="408"/>
        <v>120289.71594179573</v>
      </c>
      <c r="DJ125" s="147">
        <f t="shared" si="302"/>
        <v>3.8871438101216844</v>
      </c>
      <c r="DK125" s="256">
        <f t="shared" si="409"/>
        <v>0.96165504197762064</v>
      </c>
      <c r="DL125" s="256">
        <f t="shared" si="303"/>
        <v>3.7380914438956165</v>
      </c>
      <c r="DM125" s="120">
        <f t="shared" si="304"/>
        <v>136.53131930306191</v>
      </c>
      <c r="DN125" s="120">
        <f t="shared" si="305"/>
        <v>35.883609024591422</v>
      </c>
      <c r="DO125" s="256">
        <f t="shared" si="306"/>
        <v>66.514880452705015</v>
      </c>
      <c r="DP125" s="170">
        <f t="shared" si="410"/>
        <v>527.89587660876987</v>
      </c>
      <c r="DQ125" s="256">
        <f t="shared" si="307"/>
        <v>44.355170981506859</v>
      </c>
      <c r="DR125" s="256">
        <v>0</v>
      </c>
      <c r="DS125" s="427">
        <f t="shared" si="308"/>
        <v>108289.71594179573</v>
      </c>
      <c r="DT125" s="176">
        <f t="shared" si="309"/>
        <v>7.7352114325665813</v>
      </c>
      <c r="DU125" s="256">
        <f t="shared" si="310"/>
        <v>0.70008359929134456</v>
      </c>
      <c r="DV125" s="256">
        <f t="shared" si="311"/>
        <v>5.4152946609907699</v>
      </c>
      <c r="DW125" s="120">
        <f t="shared" si="312"/>
        <v>136.53131930306191</v>
      </c>
      <c r="DX125" s="120">
        <f t="shared" si="313"/>
        <v>35.883609024591422</v>
      </c>
      <c r="DY125" s="256">
        <f t="shared" si="314"/>
        <v>86.994578348164296</v>
      </c>
      <c r="DZ125" s="256">
        <f t="shared" si="411"/>
        <v>70</v>
      </c>
      <c r="EA125" s="256">
        <f t="shared" si="412"/>
        <v>100</v>
      </c>
      <c r="EB125" s="170">
        <f t="shared" si="413"/>
        <v>690.43316149336738</v>
      </c>
      <c r="EC125" s="256">
        <f t="shared" si="315"/>
        <v>22.289620630375609</v>
      </c>
      <c r="ED125" s="256">
        <v>0</v>
      </c>
      <c r="EE125" s="427">
        <f t="shared" si="420"/>
        <v>180268.33053742663</v>
      </c>
      <c r="EF125" s="275">
        <f t="shared" si="316"/>
        <v>1.4029689950283282</v>
      </c>
      <c r="EG125" s="256">
        <f t="shared" si="317"/>
        <v>0.61529532655343533</v>
      </c>
      <c r="EH125" s="256">
        <f t="shared" si="318"/>
        <v>0.86324026594030012</v>
      </c>
      <c r="EI125" s="473">
        <f t="shared" si="319"/>
        <v>34.132829825765477</v>
      </c>
      <c r="EJ125" s="473">
        <f t="shared" si="320"/>
        <v>31.5</v>
      </c>
      <c r="EK125" s="473">
        <f t="shared" si="321"/>
        <v>126</v>
      </c>
      <c r="EL125" s="473">
        <f t="shared" si="322"/>
        <v>69.643269137469474</v>
      </c>
      <c r="EM125" s="473">
        <f t="shared" si="447"/>
        <v>20.494410464638509</v>
      </c>
      <c r="EN125" s="473">
        <f t="shared" si="448"/>
        <v>102.39848947729644</v>
      </c>
      <c r="EO125" s="427">
        <f t="shared" si="325"/>
        <v>41605.423061995112</v>
      </c>
      <c r="EP125" s="261">
        <f t="shared" si="326"/>
        <v>1.4029689950283282</v>
      </c>
      <c r="EQ125" s="256">
        <f t="shared" si="449"/>
        <v>0.56176480950897767</v>
      </c>
      <c r="ER125" s="256">
        <f t="shared" si="328"/>
        <v>0.7881386102390906</v>
      </c>
      <c r="ES125" s="473">
        <f t="shared" si="329"/>
        <v>136.53131930306191</v>
      </c>
      <c r="ET125" s="473">
        <f t="shared" si="330"/>
        <v>31.5</v>
      </c>
      <c r="EU125" s="473">
        <f t="shared" si="331"/>
        <v>126</v>
      </c>
      <c r="EV125" s="473">
        <f t="shared" si="332"/>
        <v>69.643269137469474</v>
      </c>
      <c r="EW125" s="473">
        <f t="shared" si="450"/>
        <v>20.494410464638509</v>
      </c>
      <c r="EX125" s="473">
        <f t="shared" si="451"/>
        <v>102.39848947729644</v>
      </c>
      <c r="EY125" s="572">
        <f t="shared" si="414"/>
        <v>45570</v>
      </c>
      <c r="EZ125" s="572"/>
      <c r="FA125" s="572"/>
      <c r="FB125" s="572"/>
      <c r="FC125" s="572"/>
      <c r="FD125" s="572"/>
      <c r="FE125" s="572"/>
      <c r="FF125" s="572"/>
      <c r="FG125" s="572"/>
      <c r="FH125" s="572"/>
      <c r="FI125" s="566"/>
      <c r="FJ125" s="276">
        <f t="shared" si="335"/>
        <v>1.172068132940288</v>
      </c>
      <c r="FK125" s="256">
        <f t="shared" si="461"/>
        <v>3.5914777459413579E-2</v>
      </c>
      <c r="FL125" s="256">
        <f t="shared" si="337"/>
        <v>4.2094566161820814E-2</v>
      </c>
      <c r="FM125" s="483">
        <f t="shared" si="462"/>
        <v>1.365313193030619</v>
      </c>
      <c r="FN125" s="483">
        <f t="shared" si="339"/>
        <v>2</v>
      </c>
      <c r="FO125" s="483">
        <f t="shared" si="340"/>
        <v>126</v>
      </c>
      <c r="FP125" s="483">
        <f t="shared" si="341"/>
        <v>101.14326913746947</v>
      </c>
      <c r="FQ125" s="483">
        <f t="shared" si="415"/>
        <v>300</v>
      </c>
      <c r="FR125" s="483">
        <f t="shared" si="463"/>
        <v>11.988509272057753</v>
      </c>
      <c r="FS125" s="483">
        <f t="shared" si="464"/>
        <v>135.11465263639522</v>
      </c>
      <c r="FT125" s="484">
        <f t="shared" si="465"/>
        <v>3</v>
      </c>
      <c r="FU125" s="427">
        <f t="shared" si="345"/>
        <v>38684.923061995112</v>
      </c>
      <c r="FV125" s="276">
        <f t="shared" si="346"/>
        <v>1.7742717060575581</v>
      </c>
      <c r="FW125" s="256">
        <f t="shared" si="466"/>
        <v>0.86288583307791722</v>
      </c>
      <c r="FX125" s="256">
        <f t="shared" si="348"/>
        <v>1.5309939191880535</v>
      </c>
      <c r="FY125" s="483">
        <f t="shared" si="467"/>
        <v>55.295184317740073</v>
      </c>
      <c r="FZ125" s="483">
        <f t="shared" si="350"/>
        <v>29</v>
      </c>
      <c r="GA125" s="483">
        <f t="shared" si="351"/>
        <v>126</v>
      </c>
      <c r="GB125" s="483">
        <f t="shared" si="352"/>
        <v>101.14326913746947</v>
      </c>
      <c r="GC125" s="483">
        <f t="shared" si="353"/>
        <v>100</v>
      </c>
      <c r="GD125" s="483">
        <f t="shared" si="468"/>
        <v>15.938907449841775</v>
      </c>
      <c r="GE125" s="483">
        <f t="shared" si="469"/>
        <v>81.236134985321826</v>
      </c>
      <c r="GF125" s="484">
        <f t="shared" si="470"/>
        <v>40</v>
      </c>
      <c r="GG125" s="493">
        <f t="shared" si="471"/>
        <v>1</v>
      </c>
      <c r="GH125" s="493">
        <f t="shared" si="358"/>
        <v>41</v>
      </c>
      <c r="GI125" s="427">
        <f t="shared" si="359"/>
        <v>59471.923061995112</v>
      </c>
      <c r="GJ125" s="185">
        <f t="shared" si="472"/>
        <v>1.1611017554557388</v>
      </c>
      <c r="GK125" s="256">
        <f t="shared" si="416"/>
        <v>1.1011925162736131</v>
      </c>
      <c r="GL125" s="256">
        <f t="shared" si="361"/>
        <v>1.2785965637400145</v>
      </c>
      <c r="GM125" s="256">
        <f t="shared" si="362"/>
        <v>136.53131930306191</v>
      </c>
      <c r="GN125" s="256">
        <f t="shared" si="363"/>
        <v>126</v>
      </c>
      <c r="GO125" s="256">
        <f t="shared" si="364"/>
        <v>101.14326913746947</v>
      </c>
      <c r="GP125" s="256">
        <f t="shared" si="473"/>
        <v>136.53131930306191</v>
      </c>
      <c r="GQ125" s="256">
        <f t="shared" si="474"/>
        <v>11.96120300819714</v>
      </c>
      <c r="GR125" s="427">
        <f t="shared" si="367"/>
        <v>113122.92306199511</v>
      </c>
      <c r="GS125" s="185">
        <f t="shared" si="368"/>
        <v>1.1611017554557388</v>
      </c>
      <c r="GT125" s="256">
        <f t="shared" si="417"/>
        <v>1.1557071373418515</v>
      </c>
      <c r="GU125" s="256">
        <f t="shared" si="369"/>
        <v>1.3418935859603505</v>
      </c>
      <c r="GV125" s="256">
        <f t="shared" si="370"/>
        <v>136.53131930306191</v>
      </c>
      <c r="GW125" s="256">
        <f t="shared" si="371"/>
        <v>126</v>
      </c>
      <c r="GX125" s="256">
        <f t="shared" si="372"/>
        <v>101.14326913746947</v>
      </c>
      <c r="GY125" s="256">
        <f t="shared" si="475"/>
        <v>136.53131930306191</v>
      </c>
      <c r="GZ125" s="256">
        <f t="shared" si="476"/>
        <v>11.96120300819714</v>
      </c>
      <c r="HA125" s="427">
        <f t="shared" si="375"/>
        <v>107786.92306199511</v>
      </c>
      <c r="HB125" s="185">
        <f t="shared" si="376"/>
        <v>1.1611017554557388</v>
      </c>
      <c r="HC125" s="256">
        <f t="shared" si="418"/>
        <v>0.10804742878396303</v>
      </c>
      <c r="HD125" s="256">
        <f t="shared" si="377"/>
        <v>0.12545405923353839</v>
      </c>
      <c r="HE125" s="256">
        <f t="shared" si="378"/>
        <v>136.53131930306191</v>
      </c>
      <c r="HF125" s="256">
        <f t="shared" si="379"/>
        <v>126</v>
      </c>
      <c r="HG125" s="256">
        <f t="shared" si="380"/>
        <v>101.14326913746947</v>
      </c>
      <c r="HH125" s="256">
        <f t="shared" si="477"/>
        <v>136.53131930306191</v>
      </c>
      <c r="HI125" s="256">
        <f t="shared" si="442"/>
        <v>11.96120300819714</v>
      </c>
      <c r="HJ125" s="427">
        <f t="shared" si="382"/>
        <v>1152920.6913746947</v>
      </c>
      <c r="HK125" s="185">
        <f t="shared" si="478"/>
        <v>1.1611017554557388</v>
      </c>
      <c r="HL125" s="256">
        <f t="shared" si="419"/>
        <v>1.063792624208922</v>
      </c>
      <c r="HM125" s="256">
        <f t="shared" si="384"/>
        <v>1.2351714834098464</v>
      </c>
      <c r="HN125" s="256">
        <f t="shared" si="385"/>
        <v>136.53131930306191</v>
      </c>
      <c r="HO125" s="256">
        <f t="shared" si="386"/>
        <v>126</v>
      </c>
      <c r="HP125" s="256">
        <f t="shared" si="387"/>
        <v>101.14326913746947</v>
      </c>
      <c r="HQ125" s="256">
        <f t="shared" si="479"/>
        <v>136.53131930306191</v>
      </c>
      <c r="HR125" s="256">
        <f t="shared" si="443"/>
        <v>11.96120300819714</v>
      </c>
      <c r="HS125" s="466">
        <f t="shared" si="389"/>
        <v>117100</v>
      </c>
    </row>
    <row r="126" spans="1:227" s="72" customFormat="1" hidden="1" outlineLevel="1" x14ac:dyDescent="0.3">
      <c r="B126" s="100" t="s">
        <v>237</v>
      </c>
      <c r="C126" s="40" t="s">
        <v>239</v>
      </c>
      <c r="D126" s="117">
        <v>5000</v>
      </c>
      <c r="E126" s="132">
        <v>6.8947317845438452</v>
      </c>
      <c r="F126" s="125">
        <f t="shared" si="251"/>
        <v>303.08091802890652</v>
      </c>
      <c r="G126" s="125">
        <f t="shared" si="252"/>
        <v>76.927530813837535</v>
      </c>
      <c r="H126" s="168">
        <f t="shared" si="427"/>
        <v>315</v>
      </c>
      <c r="I126" s="528">
        <f t="shared" si="488"/>
        <v>315</v>
      </c>
      <c r="J126" s="373">
        <f t="shared" si="390"/>
        <v>216.8316444383492</v>
      </c>
      <c r="K126" s="114">
        <v>0.01</v>
      </c>
      <c r="L126" s="168">
        <f t="shared" si="391"/>
        <v>962.16164453621127</v>
      </c>
      <c r="M126" s="373">
        <f t="shared" si="392"/>
        <v>354.78000000000003</v>
      </c>
      <c r="N126" s="373">
        <f t="shared" si="393"/>
        <v>9.6216164453621111</v>
      </c>
      <c r="O126" s="121">
        <v>63.314840175997979</v>
      </c>
      <c r="P126" s="116">
        <v>8.1000000000000003E-2</v>
      </c>
      <c r="Q126" s="395">
        <f t="shared" si="253"/>
        <v>0.74618154348304921</v>
      </c>
      <c r="S126" s="189">
        <f t="shared" si="254"/>
        <v>1.1560126724394151</v>
      </c>
      <c r="T126" s="168">
        <f t="shared" si="255"/>
        <v>25.642510271279178</v>
      </c>
      <c r="U126" s="382">
        <f t="shared" si="256"/>
        <v>303.08091802890652</v>
      </c>
      <c r="V126" s="427">
        <f t="shared" si="394"/>
        <v>62943.063110135874</v>
      </c>
      <c r="W126" s="132"/>
      <c r="X126" s="255"/>
      <c r="Y126" s="255"/>
      <c r="Z126" s="255"/>
      <c r="AA126" s="111"/>
      <c r="AB126" s="111"/>
      <c r="AC126" s="111"/>
      <c r="AD126" s="111"/>
      <c r="AE126" s="111"/>
      <c r="AF126" s="111"/>
      <c r="AG126" s="111"/>
      <c r="AH126" s="460"/>
      <c r="AI126" s="262">
        <f t="shared" si="257"/>
        <v>1.9644538470138222</v>
      </c>
      <c r="AJ126" s="256">
        <f t="shared" si="395"/>
        <v>0.90458802593809862</v>
      </c>
      <c r="AK126" s="256">
        <f t="shared" si="258"/>
        <v>1.7770214275167371</v>
      </c>
      <c r="AL126" s="170">
        <f t="shared" si="259"/>
        <v>161.88751479498157</v>
      </c>
      <c r="AM126" s="170">
        <f t="shared" si="260"/>
        <v>76.927530813837535</v>
      </c>
      <c r="AN126" s="170">
        <f t="shared" si="261"/>
        <v>44.488105282398635</v>
      </c>
      <c r="AO126" s="170">
        <f t="shared" si="396"/>
        <v>23</v>
      </c>
      <c r="AP126" s="170">
        <f t="shared" si="397"/>
        <v>33</v>
      </c>
      <c r="AQ126" s="170">
        <f t="shared" si="262"/>
        <v>0</v>
      </c>
      <c r="AR126" s="256">
        <f t="shared" si="439"/>
        <v>52.248885787218086</v>
      </c>
      <c r="AS126" s="256">
        <f t="shared" si="263"/>
        <v>141.19340323392495</v>
      </c>
      <c r="AT126" s="428">
        <f t="shared" si="445"/>
        <v>149550</v>
      </c>
      <c r="AU126" s="112"/>
      <c r="AV126" s="256"/>
      <c r="AW126" s="256"/>
      <c r="AX126" s="120"/>
      <c r="AY126" s="120"/>
      <c r="AZ126" s="120"/>
      <c r="BA126" s="120"/>
      <c r="BB126" s="256"/>
      <c r="BC126" s="256"/>
      <c r="BD126" s="256"/>
      <c r="BE126" s="257"/>
      <c r="BF126" s="146">
        <f t="shared" si="265"/>
        <v>1.8185695632691987</v>
      </c>
      <c r="BG126" s="256">
        <f t="shared" si="266"/>
        <v>0.87049169697034834</v>
      </c>
      <c r="BH126" s="256">
        <f t="shared" si="267"/>
        <v>1.5830497051888301</v>
      </c>
      <c r="BI126" s="120">
        <f t="shared" si="268"/>
        <v>127.89201997800491</v>
      </c>
      <c r="BJ126" s="120">
        <f t="shared" si="269"/>
        <v>76.927530813837535</v>
      </c>
      <c r="BK126" s="256">
        <v>0</v>
      </c>
      <c r="BL126" s="170">
        <f t="shared" si="270"/>
        <v>132.92155294722068</v>
      </c>
      <c r="BM126" s="170">
        <f t="shared" si="398"/>
        <v>182.07844705277932</v>
      </c>
      <c r="BN126" s="170">
        <f t="shared" si="271"/>
        <v>0</v>
      </c>
      <c r="BO126" s="170">
        <f t="shared" si="440"/>
        <v>33.77118602727468</v>
      </c>
      <c r="BP126" s="170">
        <f t="shared" si="446"/>
        <v>175.18889805090163</v>
      </c>
      <c r="BQ126" s="390">
        <f t="shared" si="273"/>
        <v>97057.63451626373</v>
      </c>
      <c r="BR126" s="428">
        <f t="shared" si="399"/>
        <v>137581.25969361071</v>
      </c>
      <c r="BS126" s="147">
        <f t="shared" si="274"/>
        <v>4.5188865161571918</v>
      </c>
      <c r="BT126" s="256">
        <f t="shared" si="275"/>
        <v>0.94936044177704682</v>
      </c>
      <c r="BU126" s="256">
        <f t="shared" si="276"/>
        <v>4.2900520993193316</v>
      </c>
      <c r="BV126" s="170">
        <f t="shared" si="277"/>
        <v>303.08091802890652</v>
      </c>
      <c r="BW126" s="170">
        <f t="shared" si="278"/>
        <v>76.927530813837535</v>
      </c>
      <c r="BX126" s="170">
        <f t="shared" si="279"/>
        <v>165.5372036092877</v>
      </c>
      <c r="BY126" s="170">
        <f t="shared" si="400"/>
        <v>525.51493209297689</v>
      </c>
      <c r="BZ126" s="256">
        <f t="shared" si="280"/>
        <v>84.093381739955447</v>
      </c>
      <c r="CA126" s="256">
        <v>0</v>
      </c>
      <c r="CB126" s="466">
        <f t="shared" si="281"/>
        <v>257678.78647052427</v>
      </c>
      <c r="CC126" s="146">
        <f t="shared" si="282"/>
        <v>1.8156062980380712</v>
      </c>
      <c r="CD126" s="256">
        <f t="shared" si="283"/>
        <v>1.0088487537232553</v>
      </c>
      <c r="CE126" s="256">
        <f t="shared" si="401"/>
        <v>1.8316721510278013</v>
      </c>
      <c r="CF126" s="120">
        <f t="shared" si="284"/>
        <v>136.41815464320524</v>
      </c>
      <c r="CG126" s="120">
        <f t="shared" si="285"/>
        <v>76.927530813837535</v>
      </c>
      <c r="CH126" s="256">
        <v>0</v>
      </c>
      <c r="CI126" s="170">
        <f t="shared" si="402"/>
        <v>141.78298981036872</v>
      </c>
      <c r="CJ126" s="170">
        <f t="shared" si="403"/>
        <v>173.21701018963128</v>
      </c>
      <c r="CK126" s="170">
        <f t="shared" si="286"/>
        <v>0</v>
      </c>
      <c r="CL126" s="256">
        <f t="shared" si="441"/>
        <v>42.638366079083021</v>
      </c>
      <c r="CM126" s="256">
        <f t="shared" si="248"/>
        <v>166.66276338570128</v>
      </c>
      <c r="CN126" s="390">
        <f t="shared" si="404"/>
        <v>76566.295602934464</v>
      </c>
      <c r="CO126" s="428">
        <f t="shared" si="405"/>
        <v>118374.82912543793</v>
      </c>
      <c r="CP126" s="147">
        <f t="shared" si="287"/>
        <v>3.8583562651483216</v>
      </c>
      <c r="CQ126" s="256">
        <f t="shared" si="288"/>
        <v>0.98949159244916018</v>
      </c>
      <c r="CR126" s="256">
        <f t="shared" si="289"/>
        <v>3.8178110850378069</v>
      </c>
      <c r="CS126" s="120">
        <f t="shared" si="290"/>
        <v>303.08091802890652</v>
      </c>
      <c r="CT126" s="120">
        <f t="shared" si="291"/>
        <v>76.927530813837535</v>
      </c>
      <c r="CU126" s="256">
        <f t="shared" si="292"/>
        <v>150.38315770784234</v>
      </c>
      <c r="CV126" s="170">
        <f t="shared" si="406"/>
        <v>477.40684986616617</v>
      </c>
      <c r="CW126" s="256">
        <f t="shared" si="293"/>
        <v>98.489725346328513</v>
      </c>
      <c r="CX126" s="256">
        <v>0</v>
      </c>
      <c r="CY126" s="466">
        <f t="shared" si="294"/>
        <v>232678.78647052427</v>
      </c>
      <c r="CZ126" s="147">
        <f t="shared" si="295"/>
        <v>4.5188865161571918</v>
      </c>
      <c r="DA126" s="256">
        <f t="shared" si="296"/>
        <v>1.0206578986927357</v>
      </c>
      <c r="DB126" s="256">
        <f t="shared" si="297"/>
        <v>4.6122372160119367</v>
      </c>
      <c r="DC126" s="120">
        <f t="shared" si="298"/>
        <v>303.08091802890652</v>
      </c>
      <c r="DD126" s="120">
        <f t="shared" si="299"/>
        <v>76.927530813837535</v>
      </c>
      <c r="DE126" s="256">
        <f t="shared" si="300"/>
        <v>165.5372036092877</v>
      </c>
      <c r="DF126" s="170">
        <f t="shared" si="407"/>
        <v>525.51493209297689</v>
      </c>
      <c r="DG126" s="256">
        <f t="shared" si="301"/>
        <v>84.093381739955447</v>
      </c>
      <c r="DH126" s="256">
        <v>0</v>
      </c>
      <c r="DI126" s="466">
        <f t="shared" si="408"/>
        <v>239678.78647052427</v>
      </c>
      <c r="DJ126" s="147">
        <f t="shared" si="302"/>
        <v>3.8583562651483216</v>
      </c>
      <c r="DK126" s="256">
        <f t="shared" si="409"/>
        <v>1.0112215833672482</v>
      </c>
      <c r="DL126" s="256">
        <f t="shared" si="303"/>
        <v>3.9016531316382279</v>
      </c>
      <c r="DM126" s="120">
        <f t="shared" si="304"/>
        <v>303.08091802890652</v>
      </c>
      <c r="DN126" s="120">
        <f t="shared" si="305"/>
        <v>76.927530813837535</v>
      </c>
      <c r="DO126" s="256">
        <f t="shared" si="306"/>
        <v>150.38315770784234</v>
      </c>
      <c r="DP126" s="170">
        <f t="shared" si="410"/>
        <v>477.40684986616617</v>
      </c>
      <c r="DQ126" s="256">
        <f t="shared" si="307"/>
        <v>98.489725346328513</v>
      </c>
      <c r="DR126" s="256">
        <v>0</v>
      </c>
      <c r="DS126" s="427">
        <f t="shared" si="308"/>
        <v>227678.78647052427</v>
      </c>
      <c r="DT126" s="176">
        <f t="shared" si="309"/>
        <v>7.6885355199123593</v>
      </c>
      <c r="DU126" s="256">
        <f t="shared" si="310"/>
        <v>0.82575612824000666</v>
      </c>
      <c r="DV126" s="256">
        <f t="shared" si="311"/>
        <v>6.3488553227585962</v>
      </c>
      <c r="DW126" s="120">
        <f t="shared" si="312"/>
        <v>303.08091802890652</v>
      </c>
      <c r="DX126" s="120">
        <f t="shared" si="313"/>
        <v>76.927530813837535</v>
      </c>
      <c r="DY126" s="256">
        <f t="shared" si="314"/>
        <v>195.84529541217833</v>
      </c>
      <c r="DZ126" s="256">
        <f t="shared" si="411"/>
        <v>156</v>
      </c>
      <c r="EA126" s="256">
        <f t="shared" si="412"/>
        <v>223</v>
      </c>
      <c r="EB126" s="170">
        <f t="shared" si="413"/>
        <v>621.73109654659788</v>
      </c>
      <c r="EC126" s="256">
        <f t="shared" si="315"/>
        <v>49.425335664843978</v>
      </c>
      <c r="ED126" s="256">
        <v>0</v>
      </c>
      <c r="EE126" s="427">
        <f t="shared" si="420"/>
        <v>338233.14545740007</v>
      </c>
      <c r="EF126" s="275">
        <f t="shared" si="316"/>
        <v>1.397625524561241</v>
      </c>
      <c r="EG126" s="256">
        <f t="shared" si="317"/>
        <v>0.77729730608755199</v>
      </c>
      <c r="EH126" s="256">
        <f t="shared" si="318"/>
        <v>1.0863705551606544</v>
      </c>
      <c r="EI126" s="473">
        <f t="shared" si="319"/>
        <v>75.770229507226631</v>
      </c>
      <c r="EJ126" s="473">
        <f t="shared" si="320"/>
        <v>78.75</v>
      </c>
      <c r="EK126" s="473">
        <f t="shared" si="321"/>
        <v>315</v>
      </c>
      <c r="EL126" s="473">
        <f t="shared" si="322"/>
        <v>138.0816444383492</v>
      </c>
      <c r="EM126" s="473">
        <f t="shared" si="447"/>
        <v>44.58506764808584</v>
      </c>
      <c r="EN126" s="473">
        <f t="shared" si="448"/>
        <v>227.31068852167988</v>
      </c>
      <c r="EO126" s="427">
        <f t="shared" si="325"/>
        <v>73109.313110135874</v>
      </c>
      <c r="EP126" s="261">
        <f t="shared" si="326"/>
        <v>1.397625524561241</v>
      </c>
      <c r="EQ126" s="256">
        <f t="shared" si="449"/>
        <v>0.49881652078490196</v>
      </c>
      <c r="ER126" s="256">
        <f t="shared" si="328"/>
        <v>0.69715870152181181</v>
      </c>
      <c r="ES126" s="473">
        <f t="shared" si="329"/>
        <v>303.08091802890652</v>
      </c>
      <c r="ET126" s="473">
        <f t="shared" si="330"/>
        <v>78.75</v>
      </c>
      <c r="EU126" s="473">
        <f t="shared" si="331"/>
        <v>315</v>
      </c>
      <c r="EV126" s="473">
        <f t="shared" si="332"/>
        <v>138.0816444383492</v>
      </c>
      <c r="EW126" s="473">
        <f t="shared" si="450"/>
        <v>44.58506764808584</v>
      </c>
      <c r="EX126" s="473">
        <f t="shared" si="451"/>
        <v>227.31068852167988</v>
      </c>
      <c r="EY126" s="572">
        <f t="shared" si="414"/>
        <v>113925</v>
      </c>
      <c r="EZ126" s="572"/>
      <c r="FA126" s="572"/>
      <c r="FB126" s="572"/>
      <c r="FC126" s="572"/>
      <c r="FD126" s="572"/>
      <c r="FE126" s="572"/>
      <c r="FF126" s="572"/>
      <c r="FG126" s="572"/>
      <c r="FH126" s="572"/>
      <c r="FI126" s="566"/>
      <c r="FJ126" s="276">
        <f t="shared" si="335"/>
        <v>1.1658463560379624</v>
      </c>
      <c r="FK126" s="256">
        <f t="shared" si="461"/>
        <v>4.0177282416590535E-2</v>
      </c>
      <c r="FL126" s="256">
        <f t="shared" si="337"/>
        <v>4.6840538300890175E-2</v>
      </c>
      <c r="FM126" s="483">
        <f t="shared" si="462"/>
        <v>3.0308091802890651</v>
      </c>
      <c r="FN126" s="483">
        <f t="shared" si="339"/>
        <v>4</v>
      </c>
      <c r="FO126" s="483">
        <f t="shared" si="340"/>
        <v>315</v>
      </c>
      <c r="FP126" s="483">
        <f t="shared" si="341"/>
        <v>216.8316444383492</v>
      </c>
      <c r="FQ126" s="483">
        <f t="shared" si="415"/>
        <v>600</v>
      </c>
      <c r="FR126" s="483">
        <f t="shared" si="463"/>
        <v>25.703126454884959</v>
      </c>
      <c r="FS126" s="483">
        <f t="shared" si="464"/>
        <v>300.24758469557321</v>
      </c>
      <c r="FT126" s="484">
        <f t="shared" si="465"/>
        <v>6</v>
      </c>
      <c r="FU126" s="427">
        <f t="shared" si="345"/>
        <v>69012.063110135874</v>
      </c>
      <c r="FV126" s="276">
        <f t="shared" si="346"/>
        <v>1.7715402175895298</v>
      </c>
      <c r="FW126" s="256">
        <f t="shared" si="466"/>
        <v>0.98730161218677703</v>
      </c>
      <c r="FX126" s="256">
        <f t="shared" si="348"/>
        <v>1.7490445128798566</v>
      </c>
      <c r="FY126" s="483">
        <f t="shared" si="467"/>
        <v>122.74777180170715</v>
      </c>
      <c r="FZ126" s="483">
        <f t="shared" si="350"/>
        <v>64</v>
      </c>
      <c r="GA126" s="483">
        <f t="shared" si="351"/>
        <v>315</v>
      </c>
      <c r="GB126" s="483">
        <f t="shared" si="352"/>
        <v>216.8316444383492</v>
      </c>
      <c r="GC126" s="483">
        <f t="shared" si="353"/>
        <v>300</v>
      </c>
      <c r="GD126" s="483">
        <f t="shared" si="468"/>
        <v>34.174232758420075</v>
      </c>
      <c r="GE126" s="483">
        <f t="shared" si="469"/>
        <v>180.33314622719939</v>
      </c>
      <c r="GF126" s="484">
        <f t="shared" si="470"/>
        <v>89</v>
      </c>
      <c r="GG126" s="493">
        <f t="shared" si="471"/>
        <v>3</v>
      </c>
      <c r="GH126" s="493">
        <f t="shared" si="358"/>
        <v>92</v>
      </c>
      <c r="GI126" s="427">
        <f t="shared" si="359"/>
        <v>115685.06311013587</v>
      </c>
      <c r="GJ126" s="185">
        <f t="shared" si="472"/>
        <v>1.1560126724394151</v>
      </c>
      <c r="GK126" s="256">
        <f t="shared" si="416"/>
        <v>1.0587512009086113</v>
      </c>
      <c r="GL126" s="256">
        <f t="shared" si="361"/>
        <v>1.2239298052108039</v>
      </c>
      <c r="GM126" s="256">
        <f t="shared" si="362"/>
        <v>303.08091802890652</v>
      </c>
      <c r="GN126" s="256">
        <f t="shared" si="363"/>
        <v>315</v>
      </c>
      <c r="GO126" s="256">
        <f t="shared" si="364"/>
        <v>216.8316444383492</v>
      </c>
      <c r="GP126" s="256">
        <f t="shared" si="473"/>
        <v>303.08091802890652</v>
      </c>
      <c r="GQ126" s="256">
        <f t="shared" si="474"/>
        <v>25.642510271279178</v>
      </c>
      <c r="GR126" s="427">
        <f t="shared" si="367"/>
        <v>262043.06311013587</v>
      </c>
      <c r="GS126" s="185">
        <f t="shared" si="368"/>
        <v>1.1560126724394151</v>
      </c>
      <c r="GT126" s="256">
        <f t="shared" si="417"/>
        <v>1.5098437166804637</v>
      </c>
      <c r="GU126" s="256">
        <f t="shared" si="369"/>
        <v>1.745398469885642</v>
      </c>
      <c r="GV126" s="256">
        <f t="shared" si="370"/>
        <v>303.08091802890652</v>
      </c>
      <c r="GW126" s="256">
        <f t="shared" si="371"/>
        <v>315</v>
      </c>
      <c r="GX126" s="256">
        <f t="shared" si="372"/>
        <v>216.8316444383492</v>
      </c>
      <c r="GY126" s="256">
        <f t="shared" si="475"/>
        <v>303.08091802890652</v>
      </c>
      <c r="GZ126" s="256">
        <f t="shared" si="476"/>
        <v>25.642510271279178</v>
      </c>
      <c r="HA126" s="427">
        <f t="shared" si="375"/>
        <v>183753.06311013587</v>
      </c>
      <c r="HB126" s="185">
        <f t="shared" si="376"/>
        <v>1.1560126724394151</v>
      </c>
      <c r="HC126" s="256">
        <f t="shared" si="418"/>
        <v>0.11697395382078951</v>
      </c>
      <c r="HD126" s="256">
        <f t="shared" si="377"/>
        <v>0.1352233729621756</v>
      </c>
      <c r="HE126" s="256">
        <f t="shared" si="378"/>
        <v>303.08091802890652</v>
      </c>
      <c r="HF126" s="256">
        <f t="shared" si="379"/>
        <v>315</v>
      </c>
      <c r="HG126" s="256">
        <f t="shared" si="380"/>
        <v>216.8316444383492</v>
      </c>
      <c r="HH126" s="256">
        <f t="shared" si="477"/>
        <v>303.08091802890652</v>
      </c>
      <c r="HI126" s="256">
        <f t="shared" si="442"/>
        <v>25.642510271279178</v>
      </c>
      <c r="HJ126" s="427">
        <f t="shared" si="382"/>
        <v>2371796.4443834922</v>
      </c>
      <c r="HK126" s="185">
        <f t="shared" si="478"/>
        <v>1.1560126724394151</v>
      </c>
      <c r="HL126" s="256">
        <f t="shared" si="419"/>
        <v>0.99887815574303274</v>
      </c>
      <c r="HM126" s="256">
        <f t="shared" si="384"/>
        <v>1.1547158062618574</v>
      </c>
      <c r="HN126" s="256">
        <f t="shared" si="385"/>
        <v>303.08091802890652</v>
      </c>
      <c r="HO126" s="256">
        <f t="shared" si="386"/>
        <v>315</v>
      </c>
      <c r="HP126" s="256">
        <f t="shared" si="387"/>
        <v>216.8316444383492</v>
      </c>
      <c r="HQ126" s="256">
        <f t="shared" si="479"/>
        <v>303.08091802890652</v>
      </c>
      <c r="HR126" s="256">
        <f t="shared" si="443"/>
        <v>25.642510271279178</v>
      </c>
      <c r="HS126" s="466">
        <f t="shared" si="389"/>
        <v>277750</v>
      </c>
    </row>
    <row r="127" spans="1:227" s="72" customFormat="1" hidden="1" outlineLevel="1" x14ac:dyDescent="0.3">
      <c r="B127" s="100" t="s">
        <v>237</v>
      </c>
      <c r="C127" s="40" t="s">
        <v>239</v>
      </c>
      <c r="D127" s="117">
        <v>10000</v>
      </c>
      <c r="E127" s="132">
        <v>6.4994888897709364</v>
      </c>
      <c r="F127" s="125">
        <f t="shared" si="251"/>
        <v>571.41339822569489</v>
      </c>
      <c r="G127" s="125">
        <f t="shared" si="252"/>
        <v>130.04508496156853</v>
      </c>
      <c r="H127" s="168">
        <f t="shared" si="427"/>
        <v>630</v>
      </c>
      <c r="I127" s="528">
        <f t="shared" si="488"/>
        <v>630</v>
      </c>
      <c r="J127" s="373">
        <f t="shared" si="390"/>
        <v>366.55134156820714</v>
      </c>
      <c r="K127" s="114">
        <v>0.01</v>
      </c>
      <c r="L127" s="168">
        <f t="shared" si="391"/>
        <v>907.00539400903949</v>
      </c>
      <c r="M127" s="373">
        <f t="shared" si="392"/>
        <v>354.78000000000003</v>
      </c>
      <c r="N127" s="373">
        <f t="shared" si="393"/>
        <v>9.0700539400903946</v>
      </c>
      <c r="O127" s="121">
        <v>53.516495868958238</v>
      </c>
      <c r="P127" s="116">
        <v>8.1000000000000003E-2</v>
      </c>
      <c r="Q127" s="395">
        <f t="shared" si="253"/>
        <v>0.77241505823039214</v>
      </c>
      <c r="S127" s="189">
        <f t="shared" si="254"/>
        <v>1.141024912357429</v>
      </c>
      <c r="T127" s="168">
        <f t="shared" si="255"/>
        <v>43.34836165385618</v>
      </c>
      <c r="U127" s="382">
        <f t="shared" si="256"/>
        <v>571.41339822569489</v>
      </c>
      <c r="V127" s="427">
        <f t="shared" si="394"/>
        <v>102648.21465091314</v>
      </c>
      <c r="W127" s="132"/>
      <c r="X127" s="255"/>
      <c r="Y127" s="255"/>
      <c r="Z127" s="255"/>
      <c r="AA127" s="111"/>
      <c r="AB127" s="111"/>
      <c r="AC127" s="111"/>
      <c r="AD127" s="111"/>
      <c r="AE127" s="111"/>
      <c r="AF127" s="111"/>
      <c r="AG127" s="111"/>
      <c r="AH127" s="460"/>
      <c r="AI127" s="262">
        <f t="shared" si="257"/>
        <v>1.5267422222656872</v>
      </c>
      <c r="AJ127" s="256">
        <f t="shared" si="395"/>
        <v>0.94899692301008232</v>
      </c>
      <c r="AK127" s="256">
        <f t="shared" si="258"/>
        <v>1.4488736711597123</v>
      </c>
      <c r="AL127" s="170">
        <f t="shared" si="259"/>
        <v>167.0041677857914</v>
      </c>
      <c r="AM127" s="170">
        <f t="shared" si="260"/>
        <v>125.25312583934354</v>
      </c>
      <c r="AN127" s="170">
        <f t="shared" si="261"/>
        <v>0</v>
      </c>
      <c r="AO127" s="170">
        <f t="shared" si="396"/>
        <v>0</v>
      </c>
      <c r="AP127" s="170">
        <f t="shared" si="397"/>
        <v>0</v>
      </c>
      <c r="AQ127" s="170">
        <f t="shared" si="262"/>
        <v>13.506846840929576</v>
      </c>
      <c r="AR127" s="256">
        <f t="shared" si="439"/>
        <v>55.038653398861577</v>
      </c>
      <c r="AS127" s="256">
        <f t="shared" si="263"/>
        <v>404.40923043990347</v>
      </c>
      <c r="AT127" s="428">
        <f t="shared" si="445"/>
        <v>163661.09549454873</v>
      </c>
      <c r="AU127" s="112"/>
      <c r="AV127" s="256"/>
      <c r="AW127" s="256"/>
      <c r="AX127" s="120"/>
      <c r="AY127" s="120"/>
      <c r="AZ127" s="120"/>
      <c r="BA127" s="120"/>
      <c r="BB127" s="256"/>
      <c r="BC127" s="256"/>
      <c r="BD127" s="256"/>
      <c r="BE127" s="257"/>
      <c r="BF127" s="146">
        <f t="shared" si="265"/>
        <v>1.7013169449593544</v>
      </c>
      <c r="BG127" s="256">
        <f t="shared" si="266"/>
        <v>0.96674605983957829</v>
      </c>
      <c r="BH127" s="256">
        <f t="shared" si="267"/>
        <v>1.6447414530777644</v>
      </c>
      <c r="BI127" s="120">
        <f t="shared" si="268"/>
        <v>216.1999537486077</v>
      </c>
      <c r="BJ127" s="120">
        <f t="shared" si="269"/>
        <v>130.04508496156853</v>
      </c>
      <c r="BK127" s="256">
        <v>0</v>
      </c>
      <c r="BL127" s="170">
        <f t="shared" si="270"/>
        <v>238.36677838594309</v>
      </c>
      <c r="BM127" s="170">
        <f t="shared" si="398"/>
        <v>391.63322161405688</v>
      </c>
      <c r="BN127" s="170">
        <f t="shared" si="271"/>
        <v>0</v>
      </c>
      <c r="BO127" s="170">
        <f t="shared" si="440"/>
        <v>57.089792298128593</v>
      </c>
      <c r="BP127" s="170">
        <f t="shared" si="446"/>
        <v>355.21344447708719</v>
      </c>
      <c r="BQ127" s="390">
        <f t="shared" si="273"/>
        <v>137859.46855703054</v>
      </c>
      <c r="BR127" s="428">
        <f t="shared" si="399"/>
        <v>209422.65142299229</v>
      </c>
      <c r="BS127" s="147">
        <f t="shared" si="274"/>
        <v>4.4201591370276292</v>
      </c>
      <c r="BT127" s="256">
        <f t="shared" si="275"/>
        <v>1.1447536093402739</v>
      </c>
      <c r="BU127" s="256">
        <f t="shared" si="276"/>
        <v>5.0599931259707693</v>
      </c>
      <c r="BV127" s="170">
        <f t="shared" si="277"/>
        <v>571.41339822569489</v>
      </c>
      <c r="BW127" s="170">
        <f t="shared" si="278"/>
        <v>130.04508496156853</v>
      </c>
      <c r="BX127" s="170">
        <f t="shared" si="279"/>
        <v>327.0856336189874</v>
      </c>
      <c r="BY127" s="170">
        <f t="shared" si="400"/>
        <v>519.18354542696409</v>
      </c>
      <c r="BZ127" s="256">
        <f t="shared" si="280"/>
        <v>158.6953006535789</v>
      </c>
      <c r="CA127" s="256">
        <v>0</v>
      </c>
      <c r="CB127" s="466">
        <f t="shared" si="281"/>
        <v>398397.04850444203</v>
      </c>
      <c r="CC127" s="146">
        <f t="shared" si="282"/>
        <v>1.698941275840149</v>
      </c>
      <c r="CD127" s="256">
        <f t="shared" si="283"/>
        <v>1.0556720055558351</v>
      </c>
      <c r="CE127" s="256">
        <f t="shared" si="401"/>
        <v>1.7935247439877593</v>
      </c>
      <c r="CF127" s="120">
        <f t="shared" si="284"/>
        <v>230.61328399851487</v>
      </c>
      <c r="CG127" s="120">
        <f t="shared" si="285"/>
        <v>130.04508496156853</v>
      </c>
      <c r="CH127" s="256">
        <v>0</v>
      </c>
      <c r="CI127" s="170">
        <f t="shared" si="402"/>
        <v>254.25789694500594</v>
      </c>
      <c r="CJ127" s="170">
        <f t="shared" si="403"/>
        <v>375.74210305499406</v>
      </c>
      <c r="CK127" s="170">
        <f t="shared" si="286"/>
        <v>0</v>
      </c>
      <c r="CL127" s="256">
        <f t="shared" si="441"/>
        <v>72.079655758032061</v>
      </c>
      <c r="CM127" s="256">
        <f t="shared" si="248"/>
        <v>340.80011422718002</v>
      </c>
      <c r="CN127" s="390">
        <f t="shared" si="404"/>
        <v>117368.12964370125</v>
      </c>
      <c r="CO127" s="428">
        <f t="shared" si="405"/>
        <v>191235.52470072708</v>
      </c>
      <c r="CP127" s="147">
        <f t="shared" si="287"/>
        <v>3.7745811298812058</v>
      </c>
      <c r="CQ127" s="256">
        <f t="shared" si="288"/>
        <v>1.1487083910497196</v>
      </c>
      <c r="CR127" s="256">
        <f t="shared" si="289"/>
        <v>4.3358930165924727</v>
      </c>
      <c r="CS127" s="120">
        <f t="shared" si="290"/>
        <v>571.41339822569489</v>
      </c>
      <c r="CT127" s="120">
        <f t="shared" si="291"/>
        <v>130.04508496156853</v>
      </c>
      <c r="CU127" s="256">
        <f t="shared" si="292"/>
        <v>298.51496370770263</v>
      </c>
      <c r="CV127" s="170">
        <f t="shared" si="406"/>
        <v>473.83327572651211</v>
      </c>
      <c r="CW127" s="256">
        <f t="shared" si="293"/>
        <v>185.83743706929937</v>
      </c>
      <c r="CX127" s="256">
        <v>0</v>
      </c>
      <c r="CY127" s="466">
        <f t="shared" si="294"/>
        <v>373397.04850444203</v>
      </c>
      <c r="CZ127" s="147">
        <f t="shared" si="295"/>
        <v>4.4201591370276292</v>
      </c>
      <c r="DA127" s="256">
        <f t="shared" si="296"/>
        <v>1.1989221814917592</v>
      </c>
      <c r="DB127" s="256">
        <f t="shared" si="297"/>
        <v>5.2994268351058968</v>
      </c>
      <c r="DC127" s="120">
        <f t="shared" si="298"/>
        <v>571.41339822569489</v>
      </c>
      <c r="DD127" s="120">
        <f t="shared" si="299"/>
        <v>130.04508496156853</v>
      </c>
      <c r="DE127" s="256">
        <f t="shared" si="300"/>
        <v>327.0856336189874</v>
      </c>
      <c r="DF127" s="170">
        <f t="shared" si="407"/>
        <v>519.18354542696409</v>
      </c>
      <c r="DG127" s="256">
        <f t="shared" si="301"/>
        <v>158.6953006535789</v>
      </c>
      <c r="DH127" s="256">
        <v>0</v>
      </c>
      <c r="DI127" s="466">
        <f t="shared" si="408"/>
        <v>380397.04850444203</v>
      </c>
      <c r="DJ127" s="147">
        <f t="shared" si="302"/>
        <v>3.7745811298812058</v>
      </c>
      <c r="DK127" s="256">
        <f t="shared" si="409"/>
        <v>1.1642990207210626</v>
      </c>
      <c r="DL127" s="256">
        <f t="shared" si="303"/>
        <v>4.3947411131528895</v>
      </c>
      <c r="DM127" s="120">
        <f t="shared" si="304"/>
        <v>571.41339822569489</v>
      </c>
      <c r="DN127" s="120">
        <f t="shared" si="305"/>
        <v>130.04508496156853</v>
      </c>
      <c r="DO127" s="256">
        <f t="shared" si="306"/>
        <v>298.51496370770263</v>
      </c>
      <c r="DP127" s="170">
        <f t="shared" si="410"/>
        <v>473.83327572651211</v>
      </c>
      <c r="DQ127" s="256">
        <f t="shared" si="307"/>
        <v>185.83743706929937</v>
      </c>
      <c r="DR127" s="256">
        <v>0</v>
      </c>
      <c r="DS127" s="427">
        <f t="shared" si="308"/>
        <v>368397.04850444203</v>
      </c>
      <c r="DT127" s="176">
        <f t="shared" si="309"/>
        <v>7.5519662394468163</v>
      </c>
      <c r="DU127" s="256">
        <f t="shared" si="310"/>
        <v>0.97539858297422843</v>
      </c>
      <c r="DV127" s="256">
        <f t="shared" si="311"/>
        <v>7.3661771686256374</v>
      </c>
      <c r="DW127" s="120">
        <f t="shared" si="312"/>
        <v>571.41339822569489</v>
      </c>
      <c r="DX127" s="120">
        <f t="shared" si="313"/>
        <v>130.04508496156853</v>
      </c>
      <c r="DY127" s="256">
        <f t="shared" si="314"/>
        <v>384.22697344155694</v>
      </c>
      <c r="DZ127" s="256">
        <f t="shared" si="411"/>
        <v>294</v>
      </c>
      <c r="EA127" s="256">
        <f t="shared" si="412"/>
        <v>420</v>
      </c>
      <c r="EB127" s="170">
        <f t="shared" si="413"/>
        <v>609.88408482786815</v>
      </c>
      <c r="EC127" s="256">
        <f t="shared" si="315"/>
        <v>92.884218618891168</v>
      </c>
      <c r="ED127" s="256">
        <v>0</v>
      </c>
      <c r="EE127" s="427">
        <f t="shared" si="420"/>
        <v>535040.29057467752</v>
      </c>
      <c r="EF127" s="275">
        <f t="shared" si="316"/>
        <v>1.3818527010488029</v>
      </c>
      <c r="EG127" s="256">
        <f t="shared" si="317"/>
        <v>0.90245423877671793</v>
      </c>
      <c r="EH127" s="256">
        <f t="shared" si="318"/>
        <v>1.2470588274265491</v>
      </c>
      <c r="EI127" s="473">
        <f t="shared" si="319"/>
        <v>142.85334955642372</v>
      </c>
      <c r="EJ127" s="473">
        <f t="shared" si="320"/>
        <v>157.5</v>
      </c>
      <c r="EK127" s="473">
        <f t="shared" si="321"/>
        <v>630</v>
      </c>
      <c r="EL127" s="473">
        <f t="shared" si="322"/>
        <v>209.05134156820714</v>
      </c>
      <c r="EM127" s="473">
        <f t="shared" si="447"/>
        <v>79.061699042962118</v>
      </c>
      <c r="EN127" s="473">
        <f t="shared" si="448"/>
        <v>428.56004866927117</v>
      </c>
      <c r="EO127" s="427">
        <f t="shared" si="325"/>
        <v>118720.71465091314</v>
      </c>
      <c r="EP127" s="261">
        <f t="shared" si="326"/>
        <v>1.3818527010488029</v>
      </c>
      <c r="EQ127" s="256">
        <f t="shared" si="449"/>
        <v>0.4702216904424743</v>
      </c>
      <c r="ER127" s="256">
        <f t="shared" si="328"/>
        <v>0.64977711302966712</v>
      </c>
      <c r="ES127" s="473">
        <f t="shared" si="329"/>
        <v>571.41339822569489</v>
      </c>
      <c r="ET127" s="473">
        <f t="shared" si="330"/>
        <v>157.5</v>
      </c>
      <c r="EU127" s="473">
        <f t="shared" si="331"/>
        <v>630</v>
      </c>
      <c r="EV127" s="473">
        <f t="shared" si="332"/>
        <v>209.05134156820714</v>
      </c>
      <c r="EW127" s="473">
        <f t="shared" si="450"/>
        <v>79.061699042962118</v>
      </c>
      <c r="EX127" s="473">
        <f t="shared" si="451"/>
        <v>428.56004866927117</v>
      </c>
      <c r="EY127" s="572">
        <f t="shared" si="414"/>
        <v>227850</v>
      </c>
      <c r="EZ127" s="572"/>
      <c r="FA127" s="572"/>
      <c r="FB127" s="572"/>
      <c r="FC127" s="572"/>
      <c r="FD127" s="572"/>
      <c r="FE127" s="572"/>
      <c r="FF127" s="572"/>
      <c r="FG127" s="572"/>
      <c r="FH127" s="572"/>
      <c r="FI127" s="566"/>
      <c r="FJ127" s="276">
        <f t="shared" si="335"/>
        <v>1.1514243065605865</v>
      </c>
      <c r="FK127" s="256">
        <f t="shared" si="461"/>
        <v>4.8940718740703069E-2</v>
      </c>
      <c r="FL127" s="256">
        <f t="shared" si="337"/>
        <v>5.6351533138590731E-2</v>
      </c>
      <c r="FM127" s="483">
        <f t="shared" si="462"/>
        <v>5.714133982256949</v>
      </c>
      <c r="FN127" s="483">
        <f t="shared" si="339"/>
        <v>8</v>
      </c>
      <c r="FO127" s="483">
        <f t="shared" si="340"/>
        <v>630</v>
      </c>
      <c r="FP127" s="483">
        <f t="shared" si="341"/>
        <v>366.55134156820714</v>
      </c>
      <c r="FQ127" s="483">
        <f t="shared" si="415"/>
        <v>1200</v>
      </c>
      <c r="FR127" s="483">
        <f t="shared" si="463"/>
        <v>43.462644333501316</v>
      </c>
      <c r="FS127" s="483">
        <f t="shared" si="464"/>
        <v>565.74673155902826</v>
      </c>
      <c r="FT127" s="484">
        <f t="shared" si="465"/>
        <v>12</v>
      </c>
      <c r="FU127" s="427">
        <f t="shared" si="345"/>
        <v>113451.21465091314</v>
      </c>
      <c r="FV127" s="276">
        <f t="shared" si="346"/>
        <v>1.7569016279233294</v>
      </c>
      <c r="FW127" s="256">
        <f t="shared" si="466"/>
        <v>1.0663857840437427</v>
      </c>
      <c r="FX127" s="256">
        <f t="shared" si="348"/>
        <v>1.8735349199807476</v>
      </c>
      <c r="FY127" s="483">
        <f t="shared" si="467"/>
        <v>231.42242628140644</v>
      </c>
      <c r="FZ127" s="483">
        <f t="shared" si="350"/>
        <v>122</v>
      </c>
      <c r="GA127" s="483">
        <f t="shared" si="351"/>
        <v>630</v>
      </c>
      <c r="GB127" s="483">
        <f t="shared" si="352"/>
        <v>366.55134156820714</v>
      </c>
      <c r="GC127" s="483">
        <f t="shared" si="353"/>
        <v>600</v>
      </c>
      <c r="GD127" s="483">
        <f t="shared" si="468"/>
        <v>59.267855094532479</v>
      </c>
      <c r="GE127" s="483">
        <f t="shared" si="469"/>
        <v>339.99097194428845</v>
      </c>
      <c r="GF127" s="484">
        <f t="shared" si="470"/>
        <v>168</v>
      </c>
      <c r="GG127" s="493">
        <f t="shared" si="471"/>
        <v>6</v>
      </c>
      <c r="GH127" s="493">
        <f t="shared" si="358"/>
        <v>174</v>
      </c>
      <c r="GI127" s="427">
        <f t="shared" si="359"/>
        <v>202087.21465091314</v>
      </c>
      <c r="GJ127" s="185">
        <f t="shared" si="472"/>
        <v>1.141024912357429</v>
      </c>
      <c r="GK127" s="256">
        <f t="shared" si="416"/>
        <v>1.049104816907054</v>
      </c>
      <c r="GL127" s="256">
        <f t="shared" si="361"/>
        <v>1.1970547317651279</v>
      </c>
      <c r="GM127" s="256">
        <f t="shared" si="362"/>
        <v>571.41339822569489</v>
      </c>
      <c r="GN127" s="256">
        <f t="shared" si="363"/>
        <v>630</v>
      </c>
      <c r="GO127" s="256">
        <f t="shared" si="364"/>
        <v>366.55134156820714</v>
      </c>
      <c r="GP127" s="256">
        <f t="shared" si="473"/>
        <v>571.41339822569489</v>
      </c>
      <c r="GQ127" s="256">
        <f t="shared" si="474"/>
        <v>43.34836165385618</v>
      </c>
      <c r="GR127" s="427">
        <f t="shared" si="367"/>
        <v>503348.21465091314</v>
      </c>
      <c r="GS127" s="185">
        <f t="shared" si="368"/>
        <v>1.141024912357429</v>
      </c>
      <c r="GT127" s="256">
        <f t="shared" si="417"/>
        <v>1.7400999876685102</v>
      </c>
      <c r="GU127" s="256">
        <f t="shared" si="369"/>
        <v>1.985497435922625</v>
      </c>
      <c r="GV127" s="256">
        <f t="shared" si="370"/>
        <v>571.41339822569489</v>
      </c>
      <c r="GW127" s="256">
        <f t="shared" si="371"/>
        <v>630</v>
      </c>
      <c r="GX127" s="256">
        <f t="shared" si="372"/>
        <v>366.55134156820714</v>
      </c>
      <c r="GY127" s="256">
        <f t="shared" si="475"/>
        <v>571.41339822569489</v>
      </c>
      <c r="GZ127" s="256">
        <f t="shared" si="476"/>
        <v>43.34836165385618</v>
      </c>
      <c r="HA127" s="427">
        <f t="shared" si="375"/>
        <v>303468.21465091314</v>
      </c>
      <c r="HB127" s="185">
        <f t="shared" si="376"/>
        <v>1.141024912357429</v>
      </c>
      <c r="HC127" s="256">
        <f t="shared" si="418"/>
        <v>0.13293639783988864</v>
      </c>
      <c r="HD127" s="256">
        <f t="shared" si="377"/>
        <v>0.15168374169437124</v>
      </c>
      <c r="HE127" s="256">
        <f t="shared" si="378"/>
        <v>571.41339822569489</v>
      </c>
      <c r="HF127" s="256">
        <f t="shared" si="379"/>
        <v>630</v>
      </c>
      <c r="HG127" s="256">
        <f t="shared" si="380"/>
        <v>366.55134156820714</v>
      </c>
      <c r="HH127" s="256">
        <f t="shared" si="477"/>
        <v>571.41339822569489</v>
      </c>
      <c r="HI127" s="256">
        <f t="shared" si="442"/>
        <v>43.34836165385618</v>
      </c>
      <c r="HJ127" s="427">
        <f t="shared" si="382"/>
        <v>3972313.4156820714</v>
      </c>
      <c r="HK127" s="185">
        <f t="shared" si="478"/>
        <v>1.141024912357429</v>
      </c>
      <c r="HL127" s="256">
        <f t="shared" si="419"/>
        <v>0.96803856383471809</v>
      </c>
      <c r="HM127" s="256">
        <f t="shared" si="384"/>
        <v>1.1045561174581207</v>
      </c>
      <c r="HN127" s="256">
        <f t="shared" si="385"/>
        <v>571.41339822569489</v>
      </c>
      <c r="HO127" s="256">
        <f t="shared" si="386"/>
        <v>630</v>
      </c>
      <c r="HP127" s="256">
        <f t="shared" si="387"/>
        <v>366.55134156820714</v>
      </c>
      <c r="HQ127" s="256">
        <f t="shared" si="479"/>
        <v>571.41339822569489</v>
      </c>
      <c r="HR127" s="256">
        <f t="shared" si="443"/>
        <v>43.34836165385618</v>
      </c>
      <c r="HS127" s="466">
        <f t="shared" si="389"/>
        <v>545500</v>
      </c>
    </row>
    <row r="128" spans="1:227" s="72" customFormat="1" hidden="1" outlineLevel="1" x14ac:dyDescent="0.3">
      <c r="B128" s="100" t="s">
        <v>237</v>
      </c>
      <c r="C128" s="40" t="s">
        <v>239</v>
      </c>
      <c r="D128" s="117">
        <v>20000</v>
      </c>
      <c r="E128" s="132">
        <v>7.1687380518381261</v>
      </c>
      <c r="F128" s="125">
        <f t="shared" si="251"/>
        <v>1260.5031074482038</v>
      </c>
      <c r="G128" s="125">
        <f t="shared" si="252"/>
        <v>346.67938915021841</v>
      </c>
      <c r="H128" s="168">
        <f t="shared" si="427"/>
        <v>1260</v>
      </c>
      <c r="I128" s="528">
        <f t="shared" si="488"/>
        <v>1260</v>
      </c>
      <c r="J128" s="373">
        <f t="shared" si="390"/>
        <v>977.16722800106652</v>
      </c>
      <c r="K128" s="114">
        <v>0.01</v>
      </c>
      <c r="L128" s="168">
        <f t="shared" si="391"/>
        <v>1000.3992916255586</v>
      </c>
      <c r="M128" s="373">
        <f t="shared" si="392"/>
        <v>354.78000000000003</v>
      </c>
      <c r="N128" s="373">
        <f t="shared" si="393"/>
        <v>10.003992916255585</v>
      </c>
      <c r="O128" s="121">
        <v>71.333207644077859</v>
      </c>
      <c r="P128" s="116">
        <v>8.1000000000000003E-2</v>
      </c>
      <c r="Q128" s="395">
        <f t="shared" si="253"/>
        <v>0.72496744585418327</v>
      </c>
      <c r="S128" s="189">
        <f t="shared" si="254"/>
        <v>1.1679571421649884</v>
      </c>
      <c r="T128" s="168">
        <f t="shared" si="255"/>
        <v>115.55979638340614</v>
      </c>
      <c r="U128" s="382">
        <f t="shared" si="256"/>
        <v>1260.5031074482038</v>
      </c>
      <c r="V128" s="427">
        <f t="shared" si="394"/>
        <v>231846.75648017065</v>
      </c>
      <c r="W128" s="132"/>
      <c r="X128" s="255"/>
      <c r="Y128" s="255"/>
      <c r="Z128" s="255"/>
      <c r="AA128" s="111"/>
      <c r="AB128" s="111"/>
      <c r="AC128" s="111"/>
      <c r="AD128" s="111"/>
      <c r="AE128" s="111"/>
      <c r="AF128" s="111"/>
      <c r="AG128" s="111"/>
      <c r="AH128" s="460"/>
      <c r="AI128" s="262">
        <f t="shared" si="257"/>
        <v>1.3422576929524699</v>
      </c>
      <c r="AJ128" s="256">
        <f t="shared" si="395"/>
        <v>0.62839999178670558</v>
      </c>
      <c r="AK128" s="256">
        <f t="shared" si="258"/>
        <v>0.84347472322697448</v>
      </c>
      <c r="AL128" s="170">
        <f t="shared" si="259"/>
        <v>192.14018140744852</v>
      </c>
      <c r="AM128" s="170">
        <f t="shared" si="260"/>
        <v>144.1051360555864</v>
      </c>
      <c r="AN128" s="170">
        <f t="shared" si="261"/>
        <v>0</v>
      </c>
      <c r="AO128" s="170">
        <f t="shared" si="396"/>
        <v>0</v>
      </c>
      <c r="AP128" s="170">
        <f t="shared" si="397"/>
        <v>0</v>
      </c>
      <c r="AQ128" s="170">
        <f t="shared" si="262"/>
        <v>570.98554905753417</v>
      </c>
      <c r="AR128" s="256">
        <f t="shared" si="439"/>
        <v>129.00960908192752</v>
      </c>
      <c r="AS128" s="256">
        <f t="shared" si="263"/>
        <v>1068.3629260407552</v>
      </c>
      <c r="AT128" s="428">
        <f t="shared" si="445"/>
        <v>284357.68784920545</v>
      </c>
      <c r="AU128" s="112"/>
      <c r="AV128" s="256"/>
      <c r="AW128" s="256"/>
      <c r="AX128" s="120"/>
      <c r="AY128" s="120"/>
      <c r="AZ128" s="120"/>
      <c r="BA128" s="120"/>
      <c r="BB128" s="256"/>
      <c r="BC128" s="256"/>
      <c r="BD128" s="256"/>
      <c r="BE128" s="257"/>
      <c r="BF128" s="146">
        <f t="shared" si="265"/>
        <v>1.9216835443308091</v>
      </c>
      <c r="BG128" s="256">
        <f t="shared" si="266"/>
        <v>1.5352644439228824</v>
      </c>
      <c r="BH128" s="256">
        <f t="shared" si="267"/>
        <v>2.9502924180827934</v>
      </c>
      <c r="BI128" s="120">
        <f t="shared" si="268"/>
        <v>576.35448446223813</v>
      </c>
      <c r="BJ128" s="120">
        <f t="shared" si="269"/>
        <v>346.67938915021841</v>
      </c>
      <c r="BK128" s="256">
        <v>0</v>
      </c>
      <c r="BL128" s="170">
        <f t="shared" si="270"/>
        <v>576.12444279694978</v>
      </c>
      <c r="BM128" s="170">
        <f t="shared" si="398"/>
        <v>683.87555720305022</v>
      </c>
      <c r="BN128" s="170">
        <f t="shared" si="271"/>
        <v>0</v>
      </c>
      <c r="BO128" s="170">
        <f t="shared" si="440"/>
        <v>152.1922518369459</v>
      </c>
      <c r="BP128" s="170">
        <f t="shared" si="446"/>
        <v>684.14862298596563</v>
      </c>
      <c r="BQ128" s="390">
        <f t="shared" si="273"/>
        <v>199511.83447827969</v>
      </c>
      <c r="BR128" s="428">
        <f t="shared" si="399"/>
        <v>351549.87868383742</v>
      </c>
      <c r="BS128" s="147">
        <f t="shared" si="274"/>
        <v>4.5988604193527278</v>
      </c>
      <c r="BT128" s="256">
        <f t="shared" si="275"/>
        <v>1.6258664302809909</v>
      </c>
      <c r="BU128" s="256">
        <f t="shared" si="276"/>
        <v>7.47713277337356</v>
      </c>
      <c r="BV128" s="170">
        <f t="shared" si="277"/>
        <v>1260.5031074482038</v>
      </c>
      <c r="BW128" s="170">
        <f t="shared" si="278"/>
        <v>346.67938915021841</v>
      </c>
      <c r="BX128" s="170">
        <f t="shared" si="279"/>
        <v>661.72309680834462</v>
      </c>
      <c r="BY128" s="170">
        <f t="shared" si="400"/>
        <v>525.1770609590036</v>
      </c>
      <c r="BZ128" s="256">
        <f t="shared" si="280"/>
        <v>349.47407619399485</v>
      </c>
      <c r="CA128" s="256">
        <v>0</v>
      </c>
      <c r="CB128" s="466">
        <f t="shared" si="281"/>
        <v>631410.3105383598</v>
      </c>
      <c r="CC128" s="146">
        <f t="shared" si="282"/>
        <v>1.9181585405592867</v>
      </c>
      <c r="CD128" s="256">
        <f t="shared" si="283"/>
        <v>1.5987543966879005</v>
      </c>
      <c r="CE128" s="256">
        <f t="shared" si="401"/>
        <v>3.0666644002636061</v>
      </c>
      <c r="CF128" s="120">
        <f t="shared" si="284"/>
        <v>614.77811675972066</v>
      </c>
      <c r="CG128" s="120">
        <f t="shared" si="285"/>
        <v>346.67938915021841</v>
      </c>
      <c r="CH128" s="256">
        <v>0</v>
      </c>
      <c r="CI128" s="170">
        <f t="shared" si="402"/>
        <v>614.53273898341297</v>
      </c>
      <c r="CJ128" s="170">
        <f t="shared" si="403"/>
        <v>645.46726101658703</v>
      </c>
      <c r="CK128" s="170">
        <f t="shared" si="286"/>
        <v>0</v>
      </c>
      <c r="CL128" s="256">
        <f t="shared" si="441"/>
        <v>192.15282942632774</v>
      </c>
      <c r="CM128" s="256">
        <f t="shared" si="248"/>
        <v>645.7249906884831</v>
      </c>
      <c r="CN128" s="390">
        <f t="shared" si="404"/>
        <v>179020.49556495046</v>
      </c>
      <c r="CO128" s="428">
        <f t="shared" si="405"/>
        <v>336627.7427175453</v>
      </c>
      <c r="CP128" s="147">
        <f t="shared" si="287"/>
        <v>3.9262011771734349</v>
      </c>
      <c r="CQ128" s="256">
        <f t="shared" si="288"/>
        <v>1.5941597846111715</v>
      </c>
      <c r="CR128" s="256">
        <f t="shared" si="289"/>
        <v>6.2589920229429312</v>
      </c>
      <c r="CS128" s="120">
        <f t="shared" si="290"/>
        <v>1260.5031074482038</v>
      </c>
      <c r="CT128" s="120">
        <f t="shared" si="291"/>
        <v>346.67938915021841</v>
      </c>
      <c r="CU128" s="256">
        <f t="shared" si="292"/>
        <v>598.69794143593435</v>
      </c>
      <c r="CV128" s="170">
        <f t="shared" si="406"/>
        <v>475.15709637772568</v>
      </c>
      <c r="CW128" s="256">
        <f t="shared" si="293"/>
        <v>409.34797379778456</v>
      </c>
      <c r="CX128" s="256">
        <v>0</v>
      </c>
      <c r="CY128" s="466">
        <f t="shared" si="294"/>
        <v>606410.3105383598</v>
      </c>
      <c r="CZ128" s="147">
        <f t="shared" si="295"/>
        <v>4.5988604193527278</v>
      </c>
      <c r="DA128" s="256">
        <f t="shared" si="296"/>
        <v>1.6735760876543286</v>
      </c>
      <c r="DB128" s="256">
        <f t="shared" si="297"/>
        <v>7.696542828288683</v>
      </c>
      <c r="DC128" s="120">
        <f t="shared" si="298"/>
        <v>1260.5031074482038</v>
      </c>
      <c r="DD128" s="120">
        <f t="shared" si="299"/>
        <v>346.67938915021841</v>
      </c>
      <c r="DE128" s="256">
        <f t="shared" si="300"/>
        <v>661.72309680834462</v>
      </c>
      <c r="DF128" s="170">
        <f t="shared" si="407"/>
        <v>525.1770609590036</v>
      </c>
      <c r="DG128" s="256">
        <f t="shared" si="301"/>
        <v>349.47407619399485</v>
      </c>
      <c r="DH128" s="256">
        <v>0</v>
      </c>
      <c r="DI128" s="466">
        <f t="shared" si="408"/>
        <v>613410.3105383598</v>
      </c>
      <c r="DJ128" s="147">
        <f t="shared" si="302"/>
        <v>3.9262011771734349</v>
      </c>
      <c r="DK128" s="256">
        <f t="shared" si="409"/>
        <v>1.607413296869584</v>
      </c>
      <c r="DL128" s="256">
        <f t="shared" si="303"/>
        <v>6.311027978373593</v>
      </c>
      <c r="DM128" s="120">
        <f t="shared" si="304"/>
        <v>1260.5031074482038</v>
      </c>
      <c r="DN128" s="120">
        <f t="shared" si="305"/>
        <v>346.67938915021841</v>
      </c>
      <c r="DO128" s="256">
        <f t="shared" si="306"/>
        <v>598.69794143593435</v>
      </c>
      <c r="DP128" s="170">
        <f t="shared" si="410"/>
        <v>475.15709637772568</v>
      </c>
      <c r="DQ128" s="256">
        <f t="shared" si="307"/>
        <v>409.34797379778456</v>
      </c>
      <c r="DR128" s="256">
        <v>0</v>
      </c>
      <c r="DS128" s="427">
        <f t="shared" si="308"/>
        <v>601410.3105383598</v>
      </c>
      <c r="DT128" s="176">
        <f t="shared" si="309"/>
        <v>7.7983331913412846</v>
      </c>
      <c r="DU128" s="256">
        <f t="shared" si="310"/>
        <v>1.2677481522075851</v>
      </c>
      <c r="DV128" s="256">
        <f t="shared" si="311"/>
        <v>9.8863224936219929</v>
      </c>
      <c r="DW128" s="120">
        <f t="shared" si="312"/>
        <v>1260.5031074482038</v>
      </c>
      <c r="DX128" s="120">
        <f t="shared" si="313"/>
        <v>346.67938915021841</v>
      </c>
      <c r="DY128" s="256">
        <f t="shared" si="314"/>
        <v>787.77340755316504</v>
      </c>
      <c r="DZ128" s="256">
        <f t="shared" si="411"/>
        <v>648</v>
      </c>
      <c r="EA128" s="256">
        <f t="shared" si="412"/>
        <v>926</v>
      </c>
      <c r="EB128" s="170">
        <f t="shared" si="413"/>
        <v>625.21699012155955</v>
      </c>
      <c r="EC128" s="256">
        <f t="shared" si="315"/>
        <v>206.09307875982057</v>
      </c>
      <c r="ED128" s="256">
        <v>0</v>
      </c>
      <c r="EE128" s="427">
        <f t="shared" si="420"/>
        <v>922872.43569195503</v>
      </c>
      <c r="EF128" s="275">
        <f t="shared" si="316"/>
        <v>1.4101573293899079</v>
      </c>
      <c r="EG128" s="256">
        <f t="shared" si="317"/>
        <v>0.90995547040310465</v>
      </c>
      <c r="EH128" s="256">
        <f t="shared" si="318"/>
        <v>1.2831803760073794</v>
      </c>
      <c r="EI128" s="473">
        <f t="shared" si="319"/>
        <v>315.12577686205094</v>
      </c>
      <c r="EJ128" s="473">
        <f t="shared" si="320"/>
        <v>315</v>
      </c>
      <c r="EK128" s="473">
        <f t="shared" si="321"/>
        <v>1260</v>
      </c>
      <c r="EL128" s="473">
        <f t="shared" si="322"/>
        <v>662.16722800106652</v>
      </c>
      <c r="EM128" s="473">
        <f t="shared" si="447"/>
        <v>194.34124059891889</v>
      </c>
      <c r="EN128" s="473">
        <f t="shared" si="448"/>
        <v>945.37733058615277</v>
      </c>
      <c r="EO128" s="427">
        <f t="shared" si="325"/>
        <v>259731.75648017065</v>
      </c>
      <c r="EP128" s="261">
        <f t="shared" si="326"/>
        <v>1.4101573293899079</v>
      </c>
      <c r="EQ128" s="256">
        <f t="shared" si="449"/>
        <v>0.5186401857505778</v>
      </c>
      <c r="ER128" s="256">
        <f t="shared" si="328"/>
        <v>0.73136425925232051</v>
      </c>
      <c r="ES128" s="473">
        <f t="shared" si="329"/>
        <v>1260.5031074482038</v>
      </c>
      <c r="ET128" s="473">
        <f t="shared" si="330"/>
        <v>315</v>
      </c>
      <c r="EU128" s="473">
        <f t="shared" si="331"/>
        <v>1260</v>
      </c>
      <c r="EV128" s="473">
        <f t="shared" si="332"/>
        <v>662.16722800106652</v>
      </c>
      <c r="EW128" s="473">
        <f t="shared" si="450"/>
        <v>194.34124059891889</v>
      </c>
      <c r="EX128" s="473">
        <f t="shared" si="451"/>
        <v>945.37733058615277</v>
      </c>
      <c r="EY128" s="572">
        <f t="shared" si="414"/>
        <v>455700</v>
      </c>
      <c r="EZ128" s="572"/>
      <c r="FA128" s="572"/>
      <c r="FB128" s="572"/>
      <c r="FC128" s="572"/>
      <c r="FD128" s="572"/>
      <c r="FE128" s="572"/>
      <c r="FF128" s="572"/>
      <c r="FG128" s="572"/>
      <c r="FH128" s="572"/>
      <c r="FI128" s="566"/>
      <c r="FJ128" s="276">
        <f t="shared" si="335"/>
        <v>1.178662176977058</v>
      </c>
      <c r="FK128" s="256">
        <f t="shared" si="461"/>
        <v>4.8995085206049241E-2</v>
      </c>
      <c r="FL128" s="256">
        <f t="shared" si="337"/>
        <v>5.7748653790138445E-2</v>
      </c>
      <c r="FM128" s="483">
        <f t="shared" si="462"/>
        <v>12.605031074482039</v>
      </c>
      <c r="FN128" s="483">
        <f t="shared" si="339"/>
        <v>19</v>
      </c>
      <c r="FO128" s="483">
        <f t="shared" si="340"/>
        <v>1260</v>
      </c>
      <c r="FP128" s="483">
        <f t="shared" si="341"/>
        <v>977.16722800106652</v>
      </c>
      <c r="FQ128" s="483">
        <f t="shared" si="415"/>
        <v>2700</v>
      </c>
      <c r="FR128" s="483">
        <f t="shared" si="463"/>
        <v>115.81189700489578</v>
      </c>
      <c r="FS128" s="483">
        <f t="shared" si="464"/>
        <v>1247.7531074482038</v>
      </c>
      <c r="FT128" s="484">
        <f t="shared" si="465"/>
        <v>27</v>
      </c>
      <c r="FU128" s="427">
        <f t="shared" si="345"/>
        <v>255084.75648017065</v>
      </c>
      <c r="FV128" s="276">
        <f t="shared" si="346"/>
        <v>1.7839174056377538</v>
      </c>
      <c r="FW128" s="256">
        <f t="shared" si="466"/>
        <v>1.0591044996383465</v>
      </c>
      <c r="FX128" s="256">
        <f t="shared" si="348"/>
        <v>1.8893549512941106</v>
      </c>
      <c r="FY128" s="483">
        <f t="shared" si="467"/>
        <v>510.50375851652251</v>
      </c>
      <c r="FZ128" s="483">
        <f t="shared" si="350"/>
        <v>268</v>
      </c>
      <c r="GA128" s="483">
        <f t="shared" si="351"/>
        <v>1260</v>
      </c>
      <c r="GB128" s="483">
        <f t="shared" si="352"/>
        <v>977.16722800106652</v>
      </c>
      <c r="GC128" s="483">
        <f t="shared" si="353"/>
        <v>1300</v>
      </c>
      <c r="GD128" s="483">
        <f t="shared" si="468"/>
        <v>150.92941128962036</v>
      </c>
      <c r="GE128" s="483">
        <f t="shared" si="469"/>
        <v>749.9993489316812</v>
      </c>
      <c r="GF128" s="484">
        <f t="shared" si="470"/>
        <v>370</v>
      </c>
      <c r="GG128" s="493">
        <f t="shared" si="471"/>
        <v>13</v>
      </c>
      <c r="GH128" s="493">
        <f t="shared" si="358"/>
        <v>383</v>
      </c>
      <c r="GI128" s="427">
        <f t="shared" si="359"/>
        <v>448618.75648017065</v>
      </c>
      <c r="GJ128" s="185">
        <f t="shared" si="472"/>
        <v>1.1679571421649884</v>
      </c>
      <c r="GK128" s="256">
        <f t="shared" si="416"/>
        <v>1.1054278508732338</v>
      </c>
      <c r="GL128" s="256">
        <f t="shared" si="361"/>
        <v>1.291092353575487</v>
      </c>
      <c r="GM128" s="256">
        <f t="shared" si="362"/>
        <v>1260.5031074482038</v>
      </c>
      <c r="GN128" s="256">
        <f t="shared" si="363"/>
        <v>1260</v>
      </c>
      <c r="GO128" s="256">
        <f t="shared" si="364"/>
        <v>977.16722800106652</v>
      </c>
      <c r="GP128" s="256">
        <f t="shared" si="473"/>
        <v>1260.5031074482038</v>
      </c>
      <c r="GQ128" s="256">
        <f t="shared" si="474"/>
        <v>115.55979638340614</v>
      </c>
      <c r="GR128" s="427">
        <f t="shared" si="367"/>
        <v>1035746.7564801706</v>
      </c>
      <c r="GS128" s="185">
        <f t="shared" si="368"/>
        <v>1.1679571421649884</v>
      </c>
      <c r="GT128" s="256">
        <f t="shared" si="417"/>
        <v>1.9317848737912597</v>
      </c>
      <c r="GU128" s="256">
        <f t="shared" si="369"/>
        <v>2.2562419404707925</v>
      </c>
      <c r="GV128" s="256">
        <f t="shared" si="370"/>
        <v>1260.5031074482038</v>
      </c>
      <c r="GW128" s="256">
        <f t="shared" si="371"/>
        <v>1260</v>
      </c>
      <c r="GX128" s="256">
        <f t="shared" si="372"/>
        <v>977.16722800106652</v>
      </c>
      <c r="GY128" s="256">
        <f t="shared" si="475"/>
        <v>1260.5031074482038</v>
      </c>
      <c r="GZ128" s="256">
        <f t="shared" si="476"/>
        <v>115.55979638340614</v>
      </c>
      <c r="HA128" s="427">
        <f t="shared" si="375"/>
        <v>592686.75648017065</v>
      </c>
      <c r="HB128" s="185">
        <f t="shared" si="376"/>
        <v>1.1679571421649884</v>
      </c>
      <c r="HC128" s="256">
        <f t="shared" si="418"/>
        <v>0.1113204484203852</v>
      </c>
      <c r="HD128" s="256">
        <f t="shared" si="377"/>
        <v>0.1300175128015981</v>
      </c>
      <c r="HE128" s="256">
        <f t="shared" si="378"/>
        <v>1260.5031074482038</v>
      </c>
      <c r="HF128" s="256">
        <f t="shared" si="379"/>
        <v>1260</v>
      </c>
      <c r="HG128" s="256">
        <f t="shared" si="380"/>
        <v>977.16722800106652</v>
      </c>
      <c r="HH128" s="256">
        <f t="shared" si="477"/>
        <v>1260.5031074482038</v>
      </c>
      <c r="HI128" s="256">
        <f t="shared" si="442"/>
        <v>115.55979638340614</v>
      </c>
      <c r="HJ128" s="427">
        <f t="shared" si="382"/>
        <v>10285112.280010665</v>
      </c>
      <c r="HK128" s="185">
        <f t="shared" si="478"/>
        <v>1.1679571421649884</v>
      </c>
      <c r="HL128" s="256">
        <f t="shared" si="419"/>
        <v>1.0591519991348728</v>
      </c>
      <c r="HM128" s="256">
        <f t="shared" si="384"/>
        <v>1.2370441420279001</v>
      </c>
      <c r="HN128" s="256">
        <f t="shared" si="385"/>
        <v>1260.5031074482038</v>
      </c>
      <c r="HO128" s="256">
        <f t="shared" si="386"/>
        <v>1260</v>
      </c>
      <c r="HP128" s="256">
        <f t="shared" si="387"/>
        <v>977.16722800106652</v>
      </c>
      <c r="HQ128" s="256">
        <f t="shared" si="479"/>
        <v>1260.5031074482038</v>
      </c>
      <c r="HR128" s="256">
        <f t="shared" si="443"/>
        <v>115.55979638340614</v>
      </c>
      <c r="HS128" s="466">
        <f t="shared" si="389"/>
        <v>1081000</v>
      </c>
    </row>
    <row r="129" spans="1:227" s="304" customFormat="1" hidden="1" outlineLevel="1" x14ac:dyDescent="0.3">
      <c r="B129" s="305" t="s">
        <v>237</v>
      </c>
      <c r="C129" s="305" t="s">
        <v>239</v>
      </c>
      <c r="D129" s="306">
        <v>50000</v>
      </c>
      <c r="E129" s="315">
        <v>5.5771969728576378</v>
      </c>
      <c r="F129" s="313">
        <f t="shared" si="251"/>
        <v>2451.6428359853367</v>
      </c>
      <c r="G129" s="313">
        <f t="shared" si="252"/>
        <v>768.57274196686103</v>
      </c>
      <c r="H129" s="311">
        <f t="shared" si="427"/>
        <v>3150</v>
      </c>
      <c r="I129" s="529">
        <f t="shared" si="488"/>
        <v>3150</v>
      </c>
      <c r="J129" s="374">
        <f t="shared" si="390"/>
        <v>2166.3361575253989</v>
      </c>
      <c r="K129" s="310">
        <v>0.01</v>
      </c>
      <c r="L129" s="311">
        <f t="shared" si="391"/>
        <v>778.29931301121803</v>
      </c>
      <c r="M129" s="374">
        <f t="shared" si="392"/>
        <v>354.78000000000003</v>
      </c>
      <c r="N129" s="374">
        <f t="shared" si="393"/>
        <v>7.7829931301121809</v>
      </c>
      <c r="O129" s="309">
        <v>63.257015799741652</v>
      </c>
      <c r="P129" s="312">
        <v>8.1000000000000003E-2</v>
      </c>
      <c r="Q129" s="396">
        <f t="shared" si="253"/>
        <v>0.68650705123694544</v>
      </c>
      <c r="S129" s="314">
        <f t="shared" si="254"/>
        <v>1.1892220406746805</v>
      </c>
      <c r="T129" s="311">
        <f t="shared" si="255"/>
        <v>256.1909139889537</v>
      </c>
      <c r="U129" s="381">
        <f t="shared" si="256"/>
        <v>2451.6428359853367</v>
      </c>
      <c r="V129" s="435">
        <f t="shared" si="394"/>
        <v>516613.78520406381</v>
      </c>
      <c r="W129" s="315"/>
      <c r="X129" s="316"/>
      <c r="Y129" s="316"/>
      <c r="Z129" s="316"/>
      <c r="AA129" s="317"/>
      <c r="AB129" s="317"/>
      <c r="AC129" s="317"/>
      <c r="AD129" s="317"/>
      <c r="AE129" s="317"/>
      <c r="AF129" s="317"/>
      <c r="AG129" s="317"/>
      <c r="AH129" s="461"/>
      <c r="AI129" s="318">
        <f t="shared" si="257"/>
        <v>1.2552646193955057</v>
      </c>
      <c r="AJ129" s="319">
        <f t="shared" si="395"/>
        <v>0.2446607759138637</v>
      </c>
      <c r="AK129" s="319">
        <f t="shared" si="258"/>
        <v>0.30711401575852526</v>
      </c>
      <c r="AL129" s="333">
        <f t="shared" si="259"/>
        <v>153.18907113236671</v>
      </c>
      <c r="AM129" s="333">
        <f t="shared" si="260"/>
        <v>114.89180334927502</v>
      </c>
      <c r="AN129" s="333">
        <f t="shared" si="261"/>
        <v>0</v>
      </c>
      <c r="AO129" s="333">
        <f t="shared" si="396"/>
        <v>0</v>
      </c>
      <c r="AP129" s="333">
        <f t="shared" si="397"/>
        <v>0</v>
      </c>
      <c r="AQ129" s="333">
        <f t="shared" si="262"/>
        <v>1842.4965855391677</v>
      </c>
      <c r="AR129" s="319">
        <f t="shared" si="439"/>
        <v>266.91414896821931</v>
      </c>
      <c r="AS129" s="319">
        <f t="shared" si="263"/>
        <v>2298.4537648529699</v>
      </c>
      <c r="AT129" s="429">
        <f t="shared" si="445"/>
        <v>582299.4536862669</v>
      </c>
      <c r="AU129" s="321"/>
      <c r="AV129" s="319"/>
      <c r="AW129" s="319"/>
      <c r="AX129" s="308"/>
      <c r="AY129" s="308"/>
      <c r="AZ129" s="308"/>
      <c r="BA129" s="308"/>
      <c r="BB129" s="319"/>
      <c r="BC129" s="319"/>
      <c r="BD129" s="319"/>
      <c r="BE129" s="320"/>
      <c r="BF129" s="322">
        <f t="shared" si="265"/>
        <v>2.1307670078116971</v>
      </c>
      <c r="BG129" s="319">
        <f t="shared" si="266"/>
        <v>1.7760255664724616</v>
      </c>
      <c r="BH129" s="319">
        <f t="shared" si="267"/>
        <v>3.7842966820696016</v>
      </c>
      <c r="BI129" s="308">
        <f t="shared" si="268"/>
        <v>1277.7521835199066</v>
      </c>
      <c r="BJ129" s="308">
        <f t="shared" si="269"/>
        <v>768.57274196686103</v>
      </c>
      <c r="BK129" s="319">
        <v>0</v>
      </c>
      <c r="BL129" s="333">
        <f t="shared" si="270"/>
        <v>1641.7233860535216</v>
      </c>
      <c r="BM129" s="333">
        <f t="shared" si="398"/>
        <v>1508.2766139464784</v>
      </c>
      <c r="BN129" s="333">
        <f t="shared" si="271"/>
        <v>0</v>
      </c>
      <c r="BO129" s="333">
        <f t="shared" si="440"/>
        <v>337.403433723452</v>
      </c>
      <c r="BP129" s="333">
        <f t="shared" si="446"/>
        <v>1173.8906524654301</v>
      </c>
      <c r="BQ129" s="391">
        <f t="shared" si="273"/>
        <v>272667.69866368396</v>
      </c>
      <c r="BR129" s="429">
        <f t="shared" si="399"/>
        <v>673717.58964144462</v>
      </c>
      <c r="BS129" s="323">
        <f t="shared" si="274"/>
        <v>4.7441627299980116</v>
      </c>
      <c r="BT129" s="319">
        <f t="shared" si="275"/>
        <v>1.6242970370863101</v>
      </c>
      <c r="BU129" s="319">
        <f t="shared" si="276"/>
        <v>7.7059294657910709</v>
      </c>
      <c r="BV129" s="333">
        <f t="shared" si="277"/>
        <v>2451.6428359853367</v>
      </c>
      <c r="BW129" s="333">
        <f t="shared" si="278"/>
        <v>768.57274196686103</v>
      </c>
      <c r="BX129" s="333">
        <f t="shared" si="279"/>
        <v>1192.7415268214083</v>
      </c>
      <c r="BY129" s="333">
        <f t="shared" si="400"/>
        <v>378.64810375282804</v>
      </c>
      <c r="BZ129" s="319">
        <f t="shared" si="280"/>
        <v>678.77426665622568</v>
      </c>
      <c r="CA129" s="319">
        <v>0</v>
      </c>
      <c r="CB129" s="467">
        <f t="shared" si="281"/>
        <v>1249192.3810670883</v>
      </c>
      <c r="CC129" s="322">
        <f t="shared" si="282"/>
        <v>2.1259738216849402</v>
      </c>
      <c r="CD129" s="319">
        <f t="shared" si="283"/>
        <v>1.7831998554640571</v>
      </c>
      <c r="CE129" s="319">
        <f t="shared" si="401"/>
        <v>3.7910362115489544</v>
      </c>
      <c r="CF129" s="308">
        <f t="shared" si="284"/>
        <v>1362.9356624212337</v>
      </c>
      <c r="CG129" s="308">
        <f t="shared" si="285"/>
        <v>768.57274196686103</v>
      </c>
      <c r="CH129" s="319">
        <v>0</v>
      </c>
      <c r="CI129" s="333">
        <f t="shared" si="402"/>
        <v>1751.171611790423</v>
      </c>
      <c r="CJ129" s="333">
        <f t="shared" si="403"/>
        <v>1398.828388209577</v>
      </c>
      <c r="CK129" s="333">
        <f t="shared" si="286"/>
        <v>0</v>
      </c>
      <c r="CL129" s="319">
        <f t="shared" si="441"/>
        <v>425.9942517808322</v>
      </c>
      <c r="CM129" s="319">
        <f t="shared" si="248"/>
        <v>1088.707173564103</v>
      </c>
      <c r="CN129" s="391">
        <f t="shared" si="404"/>
        <v>252176.35975035466</v>
      </c>
      <c r="CO129" s="429">
        <f t="shared" si="405"/>
        <v>669096.24345996603</v>
      </c>
      <c r="CP129" s="323">
        <f t="shared" si="287"/>
        <v>4.0494278458782613</v>
      </c>
      <c r="CQ129" s="319">
        <f t="shared" si="288"/>
        <v>1.5623414082528475</v>
      </c>
      <c r="CR129" s="319">
        <f t="shared" si="289"/>
        <v>6.3265888033477378</v>
      </c>
      <c r="CS129" s="308">
        <f t="shared" si="290"/>
        <v>2451.6428359853367</v>
      </c>
      <c r="CT129" s="308">
        <f t="shared" si="291"/>
        <v>768.57274196686103</v>
      </c>
      <c r="CU129" s="319">
        <f t="shared" si="292"/>
        <v>1070.1593850221416</v>
      </c>
      <c r="CV129" s="333">
        <f t="shared" si="406"/>
        <v>339.73313810226716</v>
      </c>
      <c r="CW129" s="319">
        <f t="shared" si="293"/>
        <v>795.22730136552912</v>
      </c>
      <c r="CX129" s="319">
        <v>0</v>
      </c>
      <c r="CY129" s="467">
        <f t="shared" si="294"/>
        <v>1224192.3810670883</v>
      </c>
      <c r="CZ129" s="323">
        <f t="shared" si="295"/>
        <v>4.7441627299980116</v>
      </c>
      <c r="DA129" s="319">
        <f t="shared" si="296"/>
        <v>1.6480442167449538</v>
      </c>
      <c r="DB129" s="319">
        <f t="shared" si="297"/>
        <v>7.8185899504701748</v>
      </c>
      <c r="DC129" s="308">
        <f t="shared" si="298"/>
        <v>2451.6428359853367</v>
      </c>
      <c r="DD129" s="308">
        <f t="shared" si="299"/>
        <v>768.57274196686103</v>
      </c>
      <c r="DE129" s="319">
        <f t="shared" si="300"/>
        <v>1192.7415268214083</v>
      </c>
      <c r="DF129" s="333">
        <f t="shared" si="407"/>
        <v>378.64810375282804</v>
      </c>
      <c r="DG129" s="319">
        <f t="shared" si="301"/>
        <v>678.77426665622568</v>
      </c>
      <c r="DH129" s="319">
        <v>0</v>
      </c>
      <c r="DI129" s="467">
        <f t="shared" si="408"/>
        <v>1231192.3810670883</v>
      </c>
      <c r="DJ129" s="323">
        <f t="shared" si="302"/>
        <v>4.0494278458782613</v>
      </c>
      <c r="DK129" s="319">
        <f t="shared" si="409"/>
        <v>1.5687486883200237</v>
      </c>
      <c r="DL129" s="319">
        <f t="shared" si="303"/>
        <v>6.3525346216681013</v>
      </c>
      <c r="DM129" s="308">
        <f t="shared" si="304"/>
        <v>2451.6428359853367</v>
      </c>
      <c r="DN129" s="308">
        <f t="shared" si="305"/>
        <v>768.57274196686103</v>
      </c>
      <c r="DO129" s="319">
        <f t="shared" si="306"/>
        <v>1070.1593850221416</v>
      </c>
      <c r="DP129" s="333">
        <f t="shared" si="410"/>
        <v>339.73313810226716</v>
      </c>
      <c r="DQ129" s="319">
        <f t="shared" si="307"/>
        <v>795.22730136552912</v>
      </c>
      <c r="DR129" s="319">
        <v>0</v>
      </c>
      <c r="DS129" s="435">
        <f t="shared" si="308"/>
        <v>1219192.3810670883</v>
      </c>
      <c r="DT129" s="324">
        <f t="shared" si="309"/>
        <v>7.9959461641765062</v>
      </c>
      <c r="DU129" s="319">
        <f t="shared" si="310"/>
        <v>1.3334064463905966</v>
      </c>
      <c r="DV129" s="319">
        <f t="shared" si="311"/>
        <v>10.661846160305117</v>
      </c>
      <c r="DW129" s="308">
        <f t="shared" si="312"/>
        <v>2451.6428359853367</v>
      </c>
      <c r="DX129" s="308">
        <f t="shared" si="313"/>
        <v>768.57274196686103</v>
      </c>
      <c r="DY129" s="319">
        <f t="shared" si="314"/>
        <v>1437.9058104199421</v>
      </c>
      <c r="DZ129" s="319">
        <f t="shared" si="411"/>
        <v>1261</v>
      </c>
      <c r="EA129" s="319">
        <f t="shared" si="412"/>
        <v>1801</v>
      </c>
      <c r="EB129" s="333">
        <f t="shared" si="413"/>
        <v>456.47803505394984</v>
      </c>
      <c r="EC129" s="319">
        <f t="shared" si="315"/>
        <v>402.73102292502045</v>
      </c>
      <c r="ED129" s="319">
        <v>0</v>
      </c>
      <c r="EE129" s="435">
        <f t="shared" si="420"/>
        <v>1728732.2506119283</v>
      </c>
      <c r="EF129" s="325">
        <f t="shared" si="316"/>
        <v>1.4323842044236954</v>
      </c>
      <c r="EG129" s="256">
        <f t="shared" si="317"/>
        <v>0.79264402568896064</v>
      </c>
      <c r="EH129" s="319">
        <f t="shared" si="318"/>
        <v>1.1353707821276771</v>
      </c>
      <c r="EI129" s="474">
        <f t="shared" si="319"/>
        <v>612.91070899633417</v>
      </c>
      <c r="EJ129" s="474">
        <f t="shared" si="320"/>
        <v>787.5</v>
      </c>
      <c r="EK129" s="474">
        <f t="shared" si="321"/>
        <v>3150</v>
      </c>
      <c r="EL129" s="474">
        <f t="shared" si="322"/>
        <v>1378.8361575253989</v>
      </c>
      <c r="EM129" s="474">
        <f t="shared" si="447"/>
        <v>409.41859123803727</v>
      </c>
      <c r="EN129" s="474">
        <f t="shared" si="448"/>
        <v>1838.7321269890026</v>
      </c>
      <c r="EO129" s="435">
        <f t="shared" si="325"/>
        <v>579936.28520406387</v>
      </c>
      <c r="EP129" s="326">
        <f t="shared" si="326"/>
        <v>1.4323842044236954</v>
      </c>
      <c r="EQ129" s="256">
        <f t="shared" si="449"/>
        <v>0.40349618762102296</v>
      </c>
      <c r="ER129" s="256">
        <f t="shared" si="328"/>
        <v>0.57796156569353307</v>
      </c>
      <c r="ES129" s="474">
        <f t="shared" si="329"/>
        <v>2451.6428359853367</v>
      </c>
      <c r="ET129" s="474">
        <f t="shared" si="330"/>
        <v>787.5</v>
      </c>
      <c r="EU129" s="474">
        <f t="shared" si="331"/>
        <v>3150</v>
      </c>
      <c r="EV129" s="474">
        <f t="shared" si="332"/>
        <v>1378.8361575253989</v>
      </c>
      <c r="EW129" s="474">
        <f t="shared" si="450"/>
        <v>409.41859123803727</v>
      </c>
      <c r="EX129" s="474">
        <f t="shared" si="451"/>
        <v>1838.7321269890026</v>
      </c>
      <c r="EY129" s="573">
        <f t="shared" si="414"/>
        <v>1139250</v>
      </c>
      <c r="EZ129" s="573"/>
      <c r="FA129" s="573"/>
      <c r="FB129" s="573"/>
      <c r="FC129" s="573"/>
      <c r="FD129" s="573"/>
      <c r="FE129" s="573"/>
      <c r="FF129" s="573"/>
      <c r="FG129" s="573"/>
      <c r="FH129" s="573"/>
      <c r="FI129" s="567"/>
      <c r="FJ129" s="327">
        <f t="shared" si="335"/>
        <v>1.1998857391655451</v>
      </c>
      <c r="FK129" s="256">
        <f t="shared" si="461"/>
        <v>4.2990755644833789E-2</v>
      </c>
      <c r="FL129" s="256">
        <f t="shared" si="337"/>
        <v>5.1583994614186723E-2</v>
      </c>
      <c r="FM129" s="485">
        <f t="shared" si="462"/>
        <v>24.516428359853368</v>
      </c>
      <c r="FN129" s="485">
        <f t="shared" si="339"/>
        <v>36</v>
      </c>
      <c r="FO129" s="485">
        <f t="shared" si="340"/>
        <v>3150</v>
      </c>
      <c r="FP129" s="485">
        <f t="shared" si="341"/>
        <v>2166.3361575253989</v>
      </c>
      <c r="FQ129" s="485">
        <f t="shared" si="415"/>
        <v>5200</v>
      </c>
      <c r="FR129" s="485">
        <f t="shared" si="463"/>
        <v>256.68124255615078</v>
      </c>
      <c r="FS129" s="485">
        <f t="shared" si="464"/>
        <v>2427.087280429781</v>
      </c>
      <c r="FT129" s="486">
        <f t="shared" si="465"/>
        <v>52</v>
      </c>
      <c r="FU129" s="435">
        <f t="shared" si="345"/>
        <v>559776.78520406387</v>
      </c>
      <c r="FV129" s="327">
        <f t="shared" si="346"/>
        <v>1.8056752898469888</v>
      </c>
      <c r="FW129" s="256">
        <f t="shared" si="466"/>
        <v>0.985727963736441</v>
      </c>
      <c r="FX129" s="256">
        <f t="shared" si="348"/>
        <v>1.7799046266300802</v>
      </c>
      <c r="FY129" s="485">
        <f t="shared" si="467"/>
        <v>992.91534857406134</v>
      </c>
      <c r="FZ129" s="485">
        <f t="shared" si="350"/>
        <v>522</v>
      </c>
      <c r="GA129" s="485">
        <f t="shared" si="351"/>
        <v>3150</v>
      </c>
      <c r="GB129" s="485">
        <f t="shared" si="352"/>
        <v>2166.3361575253989</v>
      </c>
      <c r="GC129" s="485">
        <f t="shared" si="353"/>
        <v>2600</v>
      </c>
      <c r="GD129" s="485">
        <f t="shared" si="468"/>
        <v>324.65826087853804</v>
      </c>
      <c r="GE129" s="485">
        <f t="shared" si="469"/>
        <v>1458.7274874112752</v>
      </c>
      <c r="GF129" s="486">
        <f t="shared" si="470"/>
        <v>720</v>
      </c>
      <c r="GG129" s="494">
        <f t="shared" si="471"/>
        <v>26</v>
      </c>
      <c r="GH129" s="494">
        <f t="shared" si="358"/>
        <v>746</v>
      </c>
      <c r="GI129" s="435">
        <f t="shared" si="359"/>
        <v>937832.78520406387</v>
      </c>
      <c r="GJ129" s="328">
        <f t="shared" si="472"/>
        <v>1.1892220406746805</v>
      </c>
      <c r="GK129" s="319">
        <f t="shared" si="416"/>
        <v>0.86772853254080473</v>
      </c>
      <c r="GL129" s="256">
        <f t="shared" si="361"/>
        <v>1.0319218962198218</v>
      </c>
      <c r="GM129" s="319">
        <f t="shared" si="362"/>
        <v>2451.6428359853367</v>
      </c>
      <c r="GN129" s="319">
        <f t="shared" si="363"/>
        <v>3150</v>
      </c>
      <c r="GO129" s="319">
        <f t="shared" si="364"/>
        <v>2166.3361575253989</v>
      </c>
      <c r="GP129" s="319">
        <f t="shared" si="473"/>
        <v>2451.6428359853367</v>
      </c>
      <c r="GQ129" s="319">
        <f t="shared" si="474"/>
        <v>256.1909139889537</v>
      </c>
      <c r="GR129" s="435">
        <f t="shared" si="367"/>
        <v>2530113.7852040636</v>
      </c>
      <c r="GS129" s="328">
        <f t="shared" si="368"/>
        <v>1.1892220406746805</v>
      </c>
      <c r="GT129" s="319">
        <f t="shared" si="417"/>
        <v>1.6172593942877411</v>
      </c>
      <c r="GU129" s="256">
        <f t="shared" si="369"/>
        <v>1.9232805171751652</v>
      </c>
      <c r="GV129" s="319">
        <f t="shared" si="370"/>
        <v>2451.6428359853367</v>
      </c>
      <c r="GW129" s="319">
        <f t="shared" si="371"/>
        <v>3150</v>
      </c>
      <c r="GX129" s="319">
        <f t="shared" si="372"/>
        <v>2166.3361575253989</v>
      </c>
      <c r="GY129" s="319">
        <f t="shared" si="475"/>
        <v>2451.6428359853367</v>
      </c>
      <c r="GZ129" s="319">
        <f t="shared" si="476"/>
        <v>256.1909139889537</v>
      </c>
      <c r="HA129" s="435">
        <f t="shared" si="375"/>
        <v>1357513.7852040639</v>
      </c>
      <c r="HB129" s="328">
        <f t="shared" si="376"/>
        <v>1.1892220406746805</v>
      </c>
      <c r="HC129" s="319">
        <f t="shared" si="418"/>
        <v>9.6305598800643447E-2</v>
      </c>
      <c r="HD129" s="256">
        <f t="shared" si="377"/>
        <v>0.11452874073409826</v>
      </c>
      <c r="HE129" s="319">
        <f t="shared" si="378"/>
        <v>2451.6428359853367</v>
      </c>
      <c r="HF129" s="319">
        <f t="shared" si="379"/>
        <v>3150</v>
      </c>
      <c r="HG129" s="319">
        <f t="shared" si="380"/>
        <v>2166.3361575253989</v>
      </c>
      <c r="HH129" s="319">
        <f t="shared" si="477"/>
        <v>2451.6428359853367</v>
      </c>
      <c r="HI129" s="319">
        <f t="shared" si="442"/>
        <v>256.1909139889537</v>
      </c>
      <c r="HJ129" s="435">
        <f t="shared" si="382"/>
        <v>22796721.57525399</v>
      </c>
      <c r="HK129" s="328">
        <f t="shared" si="478"/>
        <v>1.1892220406746805</v>
      </c>
      <c r="HL129" s="319">
        <f t="shared" si="419"/>
        <v>0.81691234306842153</v>
      </c>
      <c r="HM129" s="256">
        <f t="shared" si="384"/>
        <v>0.97149016367616292</v>
      </c>
      <c r="HN129" s="319">
        <f t="shared" si="385"/>
        <v>2451.6428359853367</v>
      </c>
      <c r="HO129" s="319">
        <f t="shared" si="386"/>
        <v>3150</v>
      </c>
      <c r="HP129" s="319">
        <f t="shared" si="387"/>
        <v>2166.3361575253989</v>
      </c>
      <c r="HQ129" s="319">
        <f t="shared" si="479"/>
        <v>2451.6428359853367</v>
      </c>
      <c r="HR129" s="319">
        <f t="shared" si="443"/>
        <v>256.1909139889537</v>
      </c>
      <c r="HS129" s="467">
        <f t="shared" si="389"/>
        <v>2687500</v>
      </c>
    </row>
    <row r="130" spans="1:227" s="72" customFormat="1" hidden="1" outlineLevel="1" x14ac:dyDescent="0.3">
      <c r="B130" s="40" t="s">
        <v>239</v>
      </c>
      <c r="C130" s="40" t="s">
        <v>264</v>
      </c>
      <c r="D130" s="125">
        <v>420</v>
      </c>
      <c r="E130" s="123">
        <v>17.156480921864901</v>
      </c>
      <c r="F130" s="125">
        <f t="shared" si="251"/>
        <v>63.350305803986146</v>
      </c>
      <c r="G130" s="125">
        <f t="shared" si="252"/>
        <v>9.8271213249488554</v>
      </c>
      <c r="H130" s="168">
        <f t="shared" ref="H130" si="489">ROUND($I130+$I130*0.55,1)</f>
        <v>41</v>
      </c>
      <c r="I130" s="121">
        <f t="shared" si="488"/>
        <v>26.46</v>
      </c>
      <c r="J130" s="373">
        <f t="shared" si="390"/>
        <v>27.699197601186242</v>
      </c>
      <c r="K130" s="114">
        <v>0.01</v>
      </c>
      <c r="L130" s="168">
        <f t="shared" si="391"/>
        <v>1545.1294098533206</v>
      </c>
      <c r="M130" s="373">
        <f t="shared" si="392"/>
        <v>354.78000000000003</v>
      </c>
      <c r="N130" s="373">
        <f t="shared" si="393"/>
        <v>15.451294098533205</v>
      </c>
      <c r="O130" s="121">
        <v>96.287686899361688</v>
      </c>
      <c r="P130" s="116">
        <v>8.1000000000000003E-2</v>
      </c>
      <c r="Q130" s="395">
        <f t="shared" si="253"/>
        <v>0.84487649743388438</v>
      </c>
      <c r="S130" s="189">
        <f t="shared" si="254"/>
        <v>1.0983311762217556</v>
      </c>
      <c r="T130" s="168">
        <f t="shared" si="255"/>
        <v>3.275707108316285</v>
      </c>
      <c r="U130" s="382">
        <f t="shared" si="256"/>
        <v>63.350305803986146</v>
      </c>
      <c r="V130" s="427">
        <f t="shared" si="394"/>
        <v>18981.871616189797</v>
      </c>
      <c r="W130" s="132"/>
      <c r="X130" s="255"/>
      <c r="Y130" s="255"/>
      <c r="Z130" s="255"/>
      <c r="AA130" s="111"/>
      <c r="AB130" s="111"/>
      <c r="AC130" s="111"/>
      <c r="AD130" s="111"/>
      <c r="AE130" s="111"/>
      <c r="AF130" s="111"/>
      <c r="AG130" s="111"/>
      <c r="AH130" s="460"/>
      <c r="AI130" s="188">
        <f t="shared" si="257"/>
        <v>3.5438805931878754</v>
      </c>
      <c r="AJ130" s="256">
        <f t="shared" si="395"/>
        <v>0.68678854245644128</v>
      </c>
      <c r="AK130" s="256">
        <f t="shared" si="258"/>
        <v>2.4338965872351697</v>
      </c>
      <c r="AL130" s="170">
        <f t="shared" si="259"/>
        <v>63.350305803986146</v>
      </c>
      <c r="AM130" s="170">
        <f t="shared" si="260"/>
        <v>9.8271213249488554</v>
      </c>
      <c r="AN130" s="170">
        <f t="shared" si="261"/>
        <v>37.685608028040754</v>
      </c>
      <c r="AO130" s="170">
        <f t="shared" si="396"/>
        <v>20</v>
      </c>
      <c r="AP130" s="170">
        <f t="shared" si="397"/>
        <v>28</v>
      </c>
      <c r="AQ130" s="170">
        <f t="shared" si="262"/>
        <v>0</v>
      </c>
      <c r="AR130" s="256">
        <f t="shared" si="439"/>
        <v>20.648953937555977</v>
      </c>
      <c r="AS130" s="256">
        <f t="shared" si="263"/>
        <v>0</v>
      </c>
      <c r="AT130" s="428">
        <f t="shared" si="445"/>
        <v>66945</v>
      </c>
      <c r="AU130" s="112"/>
      <c r="AV130" s="256"/>
      <c r="AW130" s="256"/>
      <c r="AX130" s="120"/>
      <c r="AY130" s="120"/>
      <c r="AZ130" s="120"/>
      <c r="BA130" s="120"/>
      <c r="BB130" s="256"/>
      <c r="BC130" s="256"/>
      <c r="BD130" s="256"/>
      <c r="BE130" s="257"/>
      <c r="BF130" s="146">
        <f t="shared" si="265"/>
        <v>1.4257151143834588</v>
      </c>
      <c r="BG130" s="256">
        <f t="shared" si="266"/>
        <v>0.62105195628867005</v>
      </c>
      <c r="BH130" s="256">
        <f t="shared" si="267"/>
        <v>0.8854431608981721</v>
      </c>
      <c r="BI130" s="120">
        <f t="shared" si="268"/>
        <v>16.337589202727472</v>
      </c>
      <c r="BJ130" s="120">
        <f t="shared" si="269"/>
        <v>9.8271213249488554</v>
      </c>
      <c r="BK130" s="256">
        <v>0</v>
      </c>
      <c r="BL130" s="170">
        <f t="shared" si="270"/>
        <v>10.573605743662856</v>
      </c>
      <c r="BM130" s="170">
        <f t="shared" si="398"/>
        <v>30.426394256337144</v>
      </c>
      <c r="BN130" s="170">
        <f t="shared" si="271"/>
        <v>0</v>
      </c>
      <c r="BO130" s="170">
        <f t="shared" si="440"/>
        <v>4.3141062616525474</v>
      </c>
      <c r="BP130" s="170">
        <f t="shared" si="446"/>
        <v>47.012716601258674</v>
      </c>
      <c r="BQ130" s="390">
        <f t="shared" si="273"/>
        <v>15551.143015423</v>
      </c>
      <c r="BR130" s="428">
        <f t="shared" si="399"/>
        <v>24634.315848254115</v>
      </c>
      <c r="BS130" s="146">
        <f t="shared" si="274"/>
        <v>4.1484238677537997</v>
      </c>
      <c r="BT130" s="256">
        <f t="shared" si="275"/>
        <v>0.94956576142583149</v>
      </c>
      <c r="BU130" s="256">
        <f t="shared" si="276"/>
        <v>3.9392012687007298</v>
      </c>
      <c r="BV130" s="170">
        <f t="shared" si="277"/>
        <v>63.350305803986146</v>
      </c>
      <c r="BW130" s="170">
        <f t="shared" si="278"/>
        <v>9.8271213249488554</v>
      </c>
      <c r="BX130" s="170">
        <f t="shared" si="279"/>
        <v>40.853123318240065</v>
      </c>
      <c r="BY130" s="170">
        <f t="shared" si="400"/>
        <v>996.41764190829429</v>
      </c>
      <c r="BZ130" s="256">
        <f t="shared" si="280"/>
        <v>17.639814411866634</v>
      </c>
      <c r="CA130" s="256">
        <v>0</v>
      </c>
      <c r="CB130" s="466">
        <f t="shared" si="281"/>
        <v>51588</v>
      </c>
      <c r="CC130" s="146">
        <f t="shared" si="282"/>
        <v>1.4245059743599622</v>
      </c>
      <c r="CD130" s="256">
        <f t="shared" si="283"/>
        <v>1.0098645319362833</v>
      </c>
      <c r="CE130" s="256">
        <f t="shared" si="401"/>
        <v>1.4385580590374625</v>
      </c>
      <c r="CF130" s="120">
        <f t="shared" si="284"/>
        <v>17.426761816242639</v>
      </c>
      <c r="CG130" s="120">
        <f t="shared" si="285"/>
        <v>9.8271213249488554</v>
      </c>
      <c r="CH130" s="256">
        <v>0</v>
      </c>
      <c r="CI130" s="170">
        <f t="shared" si="402"/>
        <v>11.278512793240383</v>
      </c>
      <c r="CJ130" s="170">
        <f t="shared" si="403"/>
        <v>29.721487206759619</v>
      </c>
      <c r="CK130" s="170">
        <f t="shared" si="286"/>
        <v>0</v>
      </c>
      <c r="CL130" s="256">
        <f t="shared" si="441"/>
        <v>5.446845779708319</v>
      </c>
      <c r="CM130" s="256">
        <f t="shared" si="248"/>
        <v>45.923543987743507</v>
      </c>
      <c r="CN130" s="390">
        <f t="shared" si="404"/>
        <v>5921.2192164512007</v>
      </c>
      <c r="CO130" s="428">
        <f t="shared" si="405"/>
        <v>15106.603571471056</v>
      </c>
      <c r="CP130" s="146">
        <f t="shared" si="287"/>
        <v>3.5438805931878754</v>
      </c>
      <c r="CQ130" s="256">
        <f t="shared" si="288"/>
        <v>1.1055366686242776</v>
      </c>
      <c r="CR130" s="256">
        <f t="shared" si="289"/>
        <v>3.9178899449951525</v>
      </c>
      <c r="CS130" s="120">
        <f t="shared" si="290"/>
        <v>63.350305803986146</v>
      </c>
      <c r="CT130" s="120">
        <f t="shared" si="291"/>
        <v>9.8271213249488554</v>
      </c>
      <c r="CU130" s="256">
        <f t="shared" si="292"/>
        <v>37.685608028040754</v>
      </c>
      <c r="CV130" s="170">
        <f t="shared" si="406"/>
        <v>919.16117141562813</v>
      </c>
      <c r="CW130" s="256">
        <f t="shared" si="293"/>
        <v>20.648953937555977</v>
      </c>
      <c r="CX130" s="256">
        <v>0</v>
      </c>
      <c r="CY130" s="466">
        <f t="shared" si="294"/>
        <v>41588</v>
      </c>
      <c r="CZ130" s="146">
        <f t="shared" si="295"/>
        <v>4.1484238677537997</v>
      </c>
      <c r="DA130" s="256">
        <f t="shared" si="296"/>
        <v>0.99792614285437964</v>
      </c>
      <c r="DB130" s="256">
        <f t="shared" si="297"/>
        <v>4.1398206292725961</v>
      </c>
      <c r="DC130" s="120">
        <f t="shared" si="298"/>
        <v>63.350305803986146</v>
      </c>
      <c r="DD130" s="120">
        <f t="shared" si="299"/>
        <v>9.8271213249488554</v>
      </c>
      <c r="DE130" s="256">
        <f t="shared" si="300"/>
        <v>40.853123318240065</v>
      </c>
      <c r="DF130" s="170">
        <f t="shared" si="407"/>
        <v>996.41764190829429</v>
      </c>
      <c r="DG130" s="256">
        <f t="shared" si="301"/>
        <v>17.639814411866634</v>
      </c>
      <c r="DH130" s="256">
        <v>0</v>
      </c>
      <c r="DI130" s="466">
        <f t="shared" si="408"/>
        <v>49088</v>
      </c>
      <c r="DJ130" s="146">
        <f t="shared" si="302"/>
        <v>3.5438805931878754</v>
      </c>
      <c r="DK130" s="256">
        <f t="shared" si="409"/>
        <v>1.2740262407101102</v>
      </c>
      <c r="DL130" s="256">
        <f t="shared" si="303"/>
        <v>4.5149968696646638</v>
      </c>
      <c r="DM130" s="120">
        <f t="shared" si="304"/>
        <v>63.350305803986146</v>
      </c>
      <c r="DN130" s="120">
        <f t="shared" si="305"/>
        <v>9.8271213249488554</v>
      </c>
      <c r="DO130" s="256">
        <f t="shared" si="306"/>
        <v>37.685608028040754</v>
      </c>
      <c r="DP130" s="170">
        <f t="shared" si="410"/>
        <v>919.16117141562813</v>
      </c>
      <c r="DQ130" s="256">
        <f t="shared" si="307"/>
        <v>20.648953937555977</v>
      </c>
      <c r="DR130" s="256">
        <v>0</v>
      </c>
      <c r="DS130" s="427">
        <f t="shared" si="308"/>
        <v>36088</v>
      </c>
      <c r="DT130" s="176">
        <f t="shared" si="309"/>
        <v>7.1701166481068137</v>
      </c>
      <c r="DU130" s="256">
        <f t="shared" si="310"/>
        <v>0.90532930309328685</v>
      </c>
      <c r="DV130" s="256">
        <f t="shared" si="311"/>
        <v>6.4913167081281156</v>
      </c>
      <c r="DW130" s="120">
        <f t="shared" si="312"/>
        <v>63.350305803986146</v>
      </c>
      <c r="DX130" s="120">
        <f t="shared" si="313"/>
        <v>9.8271213249488554</v>
      </c>
      <c r="DY130" s="256">
        <f t="shared" si="314"/>
        <v>47.188153898638674</v>
      </c>
      <c r="DZ130" s="256">
        <f t="shared" si="411"/>
        <v>33</v>
      </c>
      <c r="EA130" s="256">
        <f t="shared" si="412"/>
        <v>47</v>
      </c>
      <c r="EB130" s="170">
        <f t="shared" si="413"/>
        <v>1150.9305828936263</v>
      </c>
      <c r="EC130" s="256">
        <f t="shared" si="315"/>
        <v>10.205890743528789</v>
      </c>
      <c r="ED130" s="256">
        <v>0</v>
      </c>
      <c r="EE130" s="427">
        <f t="shared" si="420"/>
        <v>62320</v>
      </c>
      <c r="EF130" s="275">
        <f t="shared" si="316"/>
        <v>1.3366269742862422</v>
      </c>
      <c r="EG130" s="256">
        <f t="shared" si="317"/>
        <v>0.49470532367384523</v>
      </c>
      <c r="EH130" s="256">
        <f t="shared" si="318"/>
        <v>0.66123647994546786</v>
      </c>
      <c r="EI130" s="473">
        <f t="shared" si="319"/>
        <v>15.837576450996536</v>
      </c>
      <c r="EJ130" s="473">
        <f t="shared" si="320"/>
        <v>10.25</v>
      </c>
      <c r="EK130" s="473">
        <f t="shared" si="321"/>
        <v>41</v>
      </c>
      <c r="EL130" s="473">
        <f t="shared" si="322"/>
        <v>17.449197601186242</v>
      </c>
      <c r="EM130" s="473">
        <f t="shared" si="447"/>
        <v>7.2351012210654186</v>
      </c>
      <c r="EN130" s="473">
        <f t="shared" si="448"/>
        <v>47.512729352989609</v>
      </c>
      <c r="EO130" s="427">
        <f t="shared" si="325"/>
        <v>24010.621616189797</v>
      </c>
      <c r="EP130" s="261">
        <f t="shared" si="326"/>
        <v>1.3366269742862422</v>
      </c>
      <c r="EQ130" s="256">
        <f t="shared" si="449"/>
        <v>0.80104635303455551</v>
      </c>
      <c r="ER130" s="256">
        <f t="shared" si="328"/>
        <v>1.0707001631196069</v>
      </c>
      <c r="ES130" s="473">
        <f t="shared" si="329"/>
        <v>63.350305803986146</v>
      </c>
      <c r="ET130" s="473">
        <f t="shared" si="330"/>
        <v>10.25</v>
      </c>
      <c r="EU130" s="473">
        <f t="shared" si="331"/>
        <v>41</v>
      </c>
      <c r="EV130" s="473">
        <f t="shared" si="332"/>
        <v>17.449197601186242</v>
      </c>
      <c r="EW130" s="473">
        <f t="shared" si="450"/>
        <v>7.2351012210654186</v>
      </c>
      <c r="EX130" s="473">
        <f t="shared" si="451"/>
        <v>47.512729352989609</v>
      </c>
      <c r="EY130" s="572">
        <f t="shared" si="414"/>
        <v>14828.333333333332</v>
      </c>
      <c r="EZ130" s="572"/>
      <c r="FA130" s="572"/>
      <c r="FB130" s="572"/>
      <c r="FC130" s="572"/>
      <c r="FD130" s="572"/>
      <c r="FE130" s="572"/>
      <c r="FF130" s="572"/>
      <c r="FG130" s="572"/>
      <c r="FH130" s="572"/>
      <c r="FI130" s="566"/>
      <c r="FJ130" s="276">
        <f t="shared" si="335"/>
        <v>1.1059595193409599</v>
      </c>
      <c r="FK130" s="256">
        <f t="shared" si="461"/>
        <v>2.1569272984458519E-2</v>
      </c>
      <c r="FL130" s="256">
        <f t="shared" si="337"/>
        <v>2.3854742782425695E-2</v>
      </c>
      <c r="FM130" s="483">
        <f t="shared" si="462"/>
        <v>0.63350305803986151</v>
      </c>
      <c r="FN130" s="483">
        <f t="shared" si="339"/>
        <v>1</v>
      </c>
      <c r="FO130" s="483">
        <f t="shared" si="340"/>
        <v>41</v>
      </c>
      <c r="FP130" s="483">
        <f t="shared" si="341"/>
        <v>27.699197601186242</v>
      </c>
      <c r="FQ130" s="483">
        <f t="shared" si="415"/>
        <v>100</v>
      </c>
      <c r="FR130" s="483">
        <f t="shared" si="463"/>
        <v>3.2883771694770823</v>
      </c>
      <c r="FS130" s="483">
        <f t="shared" si="464"/>
        <v>62.878083581763924</v>
      </c>
      <c r="FT130" s="484">
        <f t="shared" si="465"/>
        <v>1</v>
      </c>
      <c r="FU130" s="427">
        <f t="shared" si="345"/>
        <v>21305.871616189797</v>
      </c>
      <c r="FV130" s="276">
        <f t="shared" si="346"/>
        <v>1.7210350321171979</v>
      </c>
      <c r="FW130" s="256">
        <f t="shared" si="466"/>
        <v>0.76055910513593628</v>
      </c>
      <c r="FX130" s="256">
        <f t="shared" si="348"/>
        <v>1.3089488639346534</v>
      </c>
      <c r="FY130" s="483">
        <f t="shared" si="467"/>
        <v>25.656873850614392</v>
      </c>
      <c r="FZ130" s="483">
        <f t="shared" si="350"/>
        <v>14</v>
      </c>
      <c r="GA130" s="483">
        <f t="shared" si="351"/>
        <v>41</v>
      </c>
      <c r="GB130" s="483">
        <f t="shared" si="352"/>
        <v>27.699197601186242</v>
      </c>
      <c r="GC130" s="483">
        <f t="shared" si="353"/>
        <v>100</v>
      </c>
      <c r="GD130" s="483">
        <f t="shared" si="468"/>
        <v>4.8259972060178384</v>
      </c>
      <c r="GE130" s="483">
        <f t="shared" si="469"/>
        <v>37.693431953371757</v>
      </c>
      <c r="GF130" s="484">
        <f t="shared" si="470"/>
        <v>19</v>
      </c>
      <c r="GG130" s="493">
        <f t="shared" si="471"/>
        <v>1</v>
      </c>
      <c r="GH130" s="493">
        <f t="shared" si="358"/>
        <v>20</v>
      </c>
      <c r="GI130" s="427">
        <f t="shared" si="359"/>
        <v>31695.871616189797</v>
      </c>
      <c r="GJ130" s="185">
        <f t="shared" si="472"/>
        <v>1.0983311762217556</v>
      </c>
      <c r="GK130" s="256">
        <f t="shared" si="416"/>
        <v>1.406178999725848</v>
      </c>
      <c r="GL130" s="256">
        <f t="shared" si="361"/>
        <v>1.5444502347472224</v>
      </c>
      <c r="GM130" s="256">
        <f t="shared" si="362"/>
        <v>63.350305803986146</v>
      </c>
      <c r="GN130" s="256">
        <f t="shared" si="363"/>
        <v>41</v>
      </c>
      <c r="GO130" s="256">
        <f t="shared" si="364"/>
        <v>27.699197601186242</v>
      </c>
      <c r="GP130" s="256">
        <f t="shared" si="473"/>
        <v>63.350305803986146</v>
      </c>
      <c r="GQ130" s="256">
        <f t="shared" si="474"/>
        <v>3.275707108316285</v>
      </c>
      <c r="GR130" s="427">
        <f t="shared" si="367"/>
        <v>42721.871616189797</v>
      </c>
      <c r="GS130" s="185">
        <f t="shared" si="368"/>
        <v>1.0983311762217556</v>
      </c>
      <c r="GT130" s="256">
        <f t="shared" si="417"/>
        <v>0.85581384364225777</v>
      </c>
      <c r="GU130" s="256">
        <f t="shared" si="369"/>
        <v>0.93996702551446254</v>
      </c>
      <c r="GV130" s="256">
        <f t="shared" si="370"/>
        <v>63.350305803986146</v>
      </c>
      <c r="GW130" s="256">
        <f t="shared" si="371"/>
        <v>41</v>
      </c>
      <c r="GX130" s="256">
        <f t="shared" si="372"/>
        <v>27.699197601186242</v>
      </c>
      <c r="GY130" s="256">
        <f t="shared" si="475"/>
        <v>63.350305803986146</v>
      </c>
      <c r="GZ130" s="256">
        <f t="shared" si="476"/>
        <v>3.275707108316285</v>
      </c>
      <c r="HA130" s="427">
        <f t="shared" si="375"/>
        <v>70195.871616189805</v>
      </c>
      <c r="HB130" s="185">
        <f t="shared" si="376"/>
        <v>1.0983311762217556</v>
      </c>
      <c r="HC130" s="256">
        <f t="shared" si="418"/>
        <v>0.15380082535858994</v>
      </c>
      <c r="HD130" s="256">
        <f t="shared" si="377"/>
        <v>0.16892424141997689</v>
      </c>
      <c r="HE130" s="256">
        <f t="shared" si="378"/>
        <v>63.350305803986146</v>
      </c>
      <c r="HF130" s="256">
        <f t="shared" si="379"/>
        <v>41</v>
      </c>
      <c r="HG130" s="256">
        <f t="shared" si="380"/>
        <v>27.699197601186242</v>
      </c>
      <c r="HH130" s="256">
        <f t="shared" si="477"/>
        <v>63.350305803986146</v>
      </c>
      <c r="HI130" s="256">
        <f t="shared" si="442"/>
        <v>3.275707108316285</v>
      </c>
      <c r="HJ130" s="427">
        <f t="shared" si="382"/>
        <v>390599.9760118624</v>
      </c>
      <c r="HK130" s="185">
        <f t="shared" si="478"/>
        <v>1.0983311762217556</v>
      </c>
      <c r="HL130" s="256">
        <f t="shared" si="419"/>
        <v>1.3394559352434752</v>
      </c>
      <c r="HM130" s="256">
        <f t="shared" si="384"/>
        <v>1.4711662128531777</v>
      </c>
      <c r="HN130" s="256">
        <f t="shared" si="385"/>
        <v>63.350305803986146</v>
      </c>
      <c r="HO130" s="256">
        <f t="shared" si="386"/>
        <v>41</v>
      </c>
      <c r="HP130" s="256">
        <f t="shared" si="387"/>
        <v>27.699197601186242</v>
      </c>
      <c r="HQ130" s="256">
        <f t="shared" si="479"/>
        <v>63.350305803986146</v>
      </c>
      <c r="HR130" s="256">
        <f t="shared" si="443"/>
        <v>3.275707108316285</v>
      </c>
      <c r="HS130" s="466">
        <f t="shared" si="389"/>
        <v>44850</v>
      </c>
    </row>
    <row r="131" spans="1:227" s="72" customFormat="1" hidden="1" outlineLevel="1" x14ac:dyDescent="0.3">
      <c r="B131" s="40" t="s">
        <v>239</v>
      </c>
      <c r="C131" s="40" t="s">
        <v>265</v>
      </c>
      <c r="D131" s="125">
        <v>420</v>
      </c>
      <c r="E131" s="123">
        <v>14.013589591091879</v>
      </c>
      <c r="F131" s="125">
        <f t="shared" si="251"/>
        <v>51.74517956510676</v>
      </c>
      <c r="G131" s="125">
        <f t="shared" si="252"/>
        <v>11.390989127285371</v>
      </c>
      <c r="H131" s="168">
        <f t="shared" ref="H131" si="490">ROUND($I131+$I131*0.35,1)</f>
        <v>35.700000000000003</v>
      </c>
      <c r="I131" s="121">
        <f t="shared" si="488"/>
        <v>26.46</v>
      </c>
      <c r="J131" s="373">
        <f t="shared" si="390"/>
        <v>32.107190730270503</v>
      </c>
      <c r="K131" s="114">
        <v>0.01</v>
      </c>
      <c r="L131" s="168">
        <f t="shared" si="391"/>
        <v>1449.4448057452873</v>
      </c>
      <c r="M131" s="373">
        <f t="shared" si="392"/>
        <v>354.78000000000003</v>
      </c>
      <c r="N131" s="373">
        <f t="shared" si="393"/>
        <v>14.494448057452871</v>
      </c>
      <c r="O131" s="121">
        <v>111.61071063379748</v>
      </c>
      <c r="P131" s="116">
        <v>8.1000000000000003E-2</v>
      </c>
      <c r="Q131" s="395">
        <f t="shared" si="253"/>
        <v>0.77986376271140356</v>
      </c>
      <c r="S131" s="189">
        <f t="shared" si="254"/>
        <v>1.1367247973793522</v>
      </c>
      <c r="T131" s="168">
        <f t="shared" si="255"/>
        <v>3.7969963757617902</v>
      </c>
      <c r="U131" s="382">
        <f t="shared" si="256"/>
        <v>51.74517956510676</v>
      </c>
      <c r="V131" s="427">
        <f t="shared" si="394"/>
        <v>19422.150516843281</v>
      </c>
      <c r="W131" s="132"/>
      <c r="X131" s="255"/>
      <c r="Y131" s="255"/>
      <c r="Z131" s="255"/>
      <c r="AA131" s="111"/>
      <c r="AB131" s="111"/>
      <c r="AC131" s="111"/>
      <c r="AD131" s="111"/>
      <c r="AE131" s="111"/>
      <c r="AF131" s="111"/>
      <c r="AG131" s="111"/>
      <c r="AH131" s="460"/>
      <c r="AI131" s="188">
        <f t="shared" si="257"/>
        <v>3.7508187743694896</v>
      </c>
      <c r="AJ131" s="256">
        <f t="shared" si="395"/>
        <v>0.67583632946442163</v>
      </c>
      <c r="AK131" s="256">
        <f t="shared" si="258"/>
        <v>2.5349395929561167</v>
      </c>
      <c r="AL131" s="170">
        <f t="shared" si="259"/>
        <v>51.74517956510676</v>
      </c>
      <c r="AM131" s="170">
        <f t="shared" si="260"/>
        <v>11.390989127285371</v>
      </c>
      <c r="AN131" s="170">
        <f t="shared" si="261"/>
        <v>27.417895546544699</v>
      </c>
      <c r="AO131" s="170">
        <f t="shared" si="396"/>
        <v>14</v>
      </c>
      <c r="AP131" s="170">
        <f t="shared" si="397"/>
        <v>20</v>
      </c>
      <c r="AQ131" s="170">
        <f t="shared" si="262"/>
        <v>0</v>
      </c>
      <c r="AR131" s="256">
        <f t="shared" si="439"/>
        <v>16.832636416299607</v>
      </c>
      <c r="AS131" s="256">
        <f t="shared" si="263"/>
        <v>0</v>
      </c>
      <c r="AT131" s="428">
        <f t="shared" si="445"/>
        <v>57276.5</v>
      </c>
      <c r="AU131" s="112"/>
      <c r="AV131" s="256"/>
      <c r="AW131" s="256"/>
      <c r="AX131" s="120"/>
      <c r="AY131" s="120"/>
      <c r="AZ131" s="120"/>
      <c r="BA131" s="120"/>
      <c r="BB131" s="256"/>
      <c r="BC131" s="256"/>
      <c r="BD131" s="256"/>
      <c r="BE131" s="257"/>
      <c r="BF131" s="146">
        <f t="shared" si="265"/>
        <v>1.6699021484296159</v>
      </c>
      <c r="BG131" s="256">
        <f t="shared" si="266"/>
        <v>0.68105585422084369</v>
      </c>
      <c r="BH131" s="256">
        <f t="shared" si="267"/>
        <v>1.1372966341639541</v>
      </c>
      <c r="BI131" s="120">
        <f t="shared" si="268"/>
        <v>18.93751942411193</v>
      </c>
      <c r="BJ131" s="120">
        <f t="shared" si="269"/>
        <v>11.390989127285371</v>
      </c>
      <c r="BK131" s="256">
        <v>0</v>
      </c>
      <c r="BL131" s="170">
        <f t="shared" si="270"/>
        <v>13.065360853374807</v>
      </c>
      <c r="BM131" s="170">
        <f t="shared" si="398"/>
        <v>22.634639146625197</v>
      </c>
      <c r="BN131" s="170">
        <f t="shared" si="271"/>
        <v>0</v>
      </c>
      <c r="BO131" s="170">
        <f t="shared" si="440"/>
        <v>5.0006442268782783</v>
      </c>
      <c r="BP131" s="170">
        <f t="shared" si="446"/>
        <v>32.807660140994827</v>
      </c>
      <c r="BQ131" s="390">
        <f t="shared" si="273"/>
        <v>16859.314448021774</v>
      </c>
      <c r="BR131" s="428">
        <f t="shared" si="399"/>
        <v>26038.791771761124</v>
      </c>
      <c r="BS131" s="146">
        <f t="shared" si="274"/>
        <v>4.3921606229270695</v>
      </c>
      <c r="BT131" s="256">
        <f t="shared" si="275"/>
        <v>0.87122053715375491</v>
      </c>
      <c r="BU131" s="256">
        <f t="shared" si="276"/>
        <v>3.8265405371720922</v>
      </c>
      <c r="BV131" s="170">
        <f t="shared" si="277"/>
        <v>51.74517956510676</v>
      </c>
      <c r="BW131" s="170">
        <f t="shared" si="278"/>
        <v>11.390989127285371</v>
      </c>
      <c r="BX131" s="170">
        <f t="shared" si="279"/>
        <v>30.005154524800041</v>
      </c>
      <c r="BY131" s="170">
        <f t="shared" si="400"/>
        <v>840.48051890196189</v>
      </c>
      <c r="BZ131" s="256">
        <f t="shared" si="280"/>
        <v>14.37474038695704</v>
      </c>
      <c r="CA131" s="256">
        <v>0</v>
      </c>
      <c r="CB131" s="466">
        <f t="shared" si="281"/>
        <v>47252.6</v>
      </c>
      <c r="CC131" s="146">
        <f t="shared" si="282"/>
        <v>1.6676746574592762</v>
      </c>
      <c r="CD131" s="256">
        <f t="shared" si="283"/>
        <v>1.0638292329983263</v>
      </c>
      <c r="CE131" s="256">
        <f t="shared" si="401"/>
        <v>1.7741210517356485</v>
      </c>
      <c r="CF131" s="120">
        <f t="shared" si="284"/>
        <v>20.200020719052727</v>
      </c>
      <c r="CG131" s="120">
        <f t="shared" si="285"/>
        <v>11.390989127285371</v>
      </c>
      <c r="CH131" s="256">
        <v>0</v>
      </c>
      <c r="CI131" s="170">
        <f t="shared" si="402"/>
        <v>13.936384910266462</v>
      </c>
      <c r="CJ131" s="170">
        <f t="shared" si="403"/>
        <v>21.763615089733541</v>
      </c>
      <c r="CK131" s="170">
        <f t="shared" si="286"/>
        <v>0</v>
      </c>
      <c r="CL131" s="256">
        <f t="shared" si="441"/>
        <v>6.3136455736167063</v>
      </c>
      <c r="CM131" s="256">
        <f t="shared" si="248"/>
        <v>31.545158846054033</v>
      </c>
      <c r="CN131" s="390">
        <f t="shared" si="404"/>
        <v>7316.6020778898919</v>
      </c>
      <c r="CO131" s="428">
        <f t="shared" si="405"/>
        <v>16622.377889878531</v>
      </c>
      <c r="CP131" s="146">
        <f t="shared" si="287"/>
        <v>3.7508187743694896</v>
      </c>
      <c r="CQ131" s="256">
        <f t="shared" si="288"/>
        <v>1.0391097406508256</v>
      </c>
      <c r="CR131" s="256">
        <f t="shared" si="289"/>
        <v>3.897512323863328</v>
      </c>
      <c r="CS131" s="120">
        <f t="shared" si="290"/>
        <v>51.74517956510676</v>
      </c>
      <c r="CT131" s="120">
        <f t="shared" si="291"/>
        <v>11.390989127285371</v>
      </c>
      <c r="CU131" s="256">
        <f t="shared" si="292"/>
        <v>27.417895546544699</v>
      </c>
      <c r="CV131" s="170">
        <f t="shared" si="406"/>
        <v>768.00827861469736</v>
      </c>
      <c r="CW131" s="256">
        <f t="shared" si="293"/>
        <v>16.832636416299607</v>
      </c>
      <c r="CX131" s="256">
        <v>0</v>
      </c>
      <c r="CY131" s="466">
        <f t="shared" si="294"/>
        <v>37252.6</v>
      </c>
      <c r="CZ131" s="146">
        <f t="shared" si="295"/>
        <v>4.3921606229270695</v>
      </c>
      <c r="DA131" s="256">
        <f t="shared" si="296"/>
        <v>0.91988924786295145</v>
      </c>
      <c r="DB131" s="256">
        <f t="shared" si="297"/>
        <v>4.0403013319176546</v>
      </c>
      <c r="DC131" s="120">
        <f t="shared" si="298"/>
        <v>51.74517956510676</v>
      </c>
      <c r="DD131" s="120">
        <f t="shared" si="299"/>
        <v>11.390989127285371</v>
      </c>
      <c r="DE131" s="256">
        <f t="shared" si="300"/>
        <v>30.005154524800041</v>
      </c>
      <c r="DF131" s="170">
        <f t="shared" si="407"/>
        <v>840.48051890196189</v>
      </c>
      <c r="DG131" s="256">
        <f t="shared" si="301"/>
        <v>14.37474038695704</v>
      </c>
      <c r="DH131" s="256">
        <v>0</v>
      </c>
      <c r="DI131" s="466">
        <f t="shared" si="408"/>
        <v>44752.6</v>
      </c>
      <c r="DJ131" s="146">
        <f t="shared" si="302"/>
        <v>3.7508187743694896</v>
      </c>
      <c r="DK131" s="256">
        <f t="shared" si="409"/>
        <v>1.2190982635931844</v>
      </c>
      <c r="DL131" s="256">
        <f t="shared" si="303"/>
        <v>4.572616654886561</v>
      </c>
      <c r="DM131" s="120">
        <f t="shared" si="304"/>
        <v>51.74517956510676</v>
      </c>
      <c r="DN131" s="120">
        <f t="shared" si="305"/>
        <v>11.390989127285371</v>
      </c>
      <c r="DO131" s="256">
        <f t="shared" si="306"/>
        <v>27.417895546544699</v>
      </c>
      <c r="DP131" s="170">
        <f t="shared" si="410"/>
        <v>768.00827861469736</v>
      </c>
      <c r="DQ131" s="256">
        <f t="shared" si="307"/>
        <v>16.832636416299607</v>
      </c>
      <c r="DR131" s="256">
        <v>0</v>
      </c>
      <c r="DS131" s="427">
        <f t="shared" si="308"/>
        <v>31752.6</v>
      </c>
      <c r="DT131" s="176">
        <f t="shared" si="309"/>
        <v>7.5130281169766029</v>
      </c>
      <c r="DU131" s="256">
        <f t="shared" si="310"/>
        <v>0.8585643630161004</v>
      </c>
      <c r="DV131" s="256">
        <f t="shared" si="311"/>
        <v>6.4504181995740693</v>
      </c>
      <c r="DW131" s="120">
        <f t="shared" si="312"/>
        <v>51.74517956510676</v>
      </c>
      <c r="DX131" s="120">
        <f t="shared" si="313"/>
        <v>11.390989127285371</v>
      </c>
      <c r="DY131" s="256">
        <f t="shared" si="314"/>
        <v>35.17967248131071</v>
      </c>
      <c r="DZ131" s="256">
        <f t="shared" si="411"/>
        <v>27</v>
      </c>
      <c r="EA131" s="256">
        <f t="shared" si="412"/>
        <v>38</v>
      </c>
      <c r="EB131" s="170">
        <f t="shared" si="413"/>
        <v>985.42499947649037</v>
      </c>
      <c r="EC131" s="256">
        <f t="shared" si="315"/>
        <v>8.4035581538325754</v>
      </c>
      <c r="ED131" s="256">
        <v>0</v>
      </c>
      <c r="EE131" s="427">
        <f t="shared" si="420"/>
        <v>54904</v>
      </c>
      <c r="EF131" s="275">
        <f t="shared" si="316"/>
        <v>1.3773174298677733</v>
      </c>
      <c r="EG131" s="256">
        <f t="shared" si="317"/>
        <v>0.39842354688402415</v>
      </c>
      <c r="EH131" s="256">
        <f t="shared" si="318"/>
        <v>0.54875569559310644</v>
      </c>
      <c r="EI131" s="473">
        <f t="shared" si="319"/>
        <v>12.93629489127669</v>
      </c>
      <c r="EJ131" s="473">
        <f t="shared" si="320"/>
        <v>8.9250000000000007</v>
      </c>
      <c r="EK131" s="473">
        <f t="shared" si="321"/>
        <v>35.700000000000003</v>
      </c>
      <c r="EL131" s="473">
        <f t="shared" si="322"/>
        <v>23.182190730270502</v>
      </c>
      <c r="EM131" s="473">
        <f t="shared" si="447"/>
        <v>7.0310700985809627</v>
      </c>
      <c r="EN131" s="473">
        <f t="shared" si="448"/>
        <v>38.808884673830072</v>
      </c>
      <c r="EO131" s="427">
        <f t="shared" si="325"/>
        <v>24351.525516843281</v>
      </c>
      <c r="EP131" s="261">
        <f t="shared" si="326"/>
        <v>1.3773174298677733</v>
      </c>
      <c r="EQ131" s="256">
        <f t="shared" si="449"/>
        <v>0.75144027947624348</v>
      </c>
      <c r="ER131" s="256">
        <f t="shared" si="328"/>
        <v>1.0349717944273409</v>
      </c>
      <c r="ES131" s="473">
        <f t="shared" si="329"/>
        <v>51.74517956510676</v>
      </c>
      <c r="ET131" s="473">
        <f t="shared" si="330"/>
        <v>8.9250000000000007</v>
      </c>
      <c r="EU131" s="473">
        <f t="shared" si="331"/>
        <v>35.700000000000003</v>
      </c>
      <c r="EV131" s="473">
        <f t="shared" si="332"/>
        <v>23.182190730270502</v>
      </c>
      <c r="EW131" s="473">
        <f t="shared" si="450"/>
        <v>7.0310700985809627</v>
      </c>
      <c r="EX131" s="473">
        <f t="shared" si="451"/>
        <v>38.808884673830072</v>
      </c>
      <c r="EY131" s="572">
        <f t="shared" si="414"/>
        <v>12911.500000000002</v>
      </c>
      <c r="EZ131" s="572"/>
      <c r="FA131" s="572"/>
      <c r="FB131" s="572"/>
      <c r="FC131" s="572"/>
      <c r="FD131" s="572"/>
      <c r="FE131" s="572"/>
      <c r="FF131" s="572"/>
      <c r="FG131" s="572"/>
      <c r="FH131" s="572"/>
      <c r="FI131" s="566"/>
      <c r="FJ131" s="276">
        <f t="shared" si="335"/>
        <v>1.1462567476023169</v>
      </c>
      <c r="FK131" s="256">
        <f t="shared" si="461"/>
        <v>2.1239307892744766E-2</v>
      </c>
      <c r="FL131" s="256">
        <f t="shared" si="337"/>
        <v>2.4345699986461834E-2</v>
      </c>
      <c r="FM131" s="483">
        <f t="shared" si="462"/>
        <v>0.51745179565106758</v>
      </c>
      <c r="FN131" s="483">
        <f t="shared" si="339"/>
        <v>1</v>
      </c>
      <c r="FO131" s="483">
        <f t="shared" si="340"/>
        <v>35.700000000000003</v>
      </c>
      <c r="FP131" s="483">
        <f t="shared" si="341"/>
        <v>32.107190730270503</v>
      </c>
      <c r="FQ131" s="483">
        <f t="shared" si="415"/>
        <v>100</v>
      </c>
      <c r="FR131" s="483">
        <f t="shared" si="463"/>
        <v>3.8073454116748113</v>
      </c>
      <c r="FS131" s="483">
        <f t="shared" si="464"/>
        <v>51.272957342884538</v>
      </c>
      <c r="FT131" s="484">
        <f t="shared" si="465"/>
        <v>1</v>
      </c>
      <c r="FU131" s="427">
        <f t="shared" si="345"/>
        <v>21746.150516843281</v>
      </c>
      <c r="FV131" s="276">
        <f t="shared" si="346"/>
        <v>1.7560552505984506</v>
      </c>
      <c r="FW131" s="256">
        <f t="shared" si="466"/>
        <v>0.6577573013594078</v>
      </c>
      <c r="FX131" s="256">
        <f t="shared" si="348"/>
        <v>1.1550581626716554</v>
      </c>
      <c r="FY131" s="483">
        <f t="shared" si="467"/>
        <v>20.956797723868242</v>
      </c>
      <c r="FZ131" s="483">
        <f t="shared" si="350"/>
        <v>11</v>
      </c>
      <c r="GA131" s="483">
        <f t="shared" si="351"/>
        <v>35.700000000000003</v>
      </c>
      <c r="GB131" s="483">
        <f t="shared" si="352"/>
        <v>32.107190730270503</v>
      </c>
      <c r="GC131" s="483">
        <f t="shared" si="353"/>
        <v>100</v>
      </c>
      <c r="GD131" s="483">
        <f t="shared" si="468"/>
        <v>5.1650249042928609</v>
      </c>
      <c r="GE131" s="483">
        <f t="shared" si="469"/>
        <v>30.788381841238518</v>
      </c>
      <c r="GF131" s="484">
        <f t="shared" si="470"/>
        <v>15</v>
      </c>
      <c r="GG131" s="493">
        <f t="shared" si="471"/>
        <v>1</v>
      </c>
      <c r="GH131" s="493">
        <f t="shared" si="358"/>
        <v>16</v>
      </c>
      <c r="GI131" s="427">
        <f t="shared" si="359"/>
        <v>29781.150516843281</v>
      </c>
      <c r="GJ131" s="185">
        <f t="shared" si="472"/>
        <v>1.1367247973793522</v>
      </c>
      <c r="GK131" s="256">
        <f t="shared" si="416"/>
        <v>1.2056324295035834</v>
      </c>
      <c r="GL131" s="256">
        <f t="shared" si="361"/>
        <v>1.370472279141437</v>
      </c>
      <c r="GM131" s="256">
        <f t="shared" si="362"/>
        <v>51.74517956510676</v>
      </c>
      <c r="GN131" s="256">
        <f t="shared" si="363"/>
        <v>35.700000000000003</v>
      </c>
      <c r="GO131" s="256">
        <f t="shared" si="364"/>
        <v>32.107190730270503</v>
      </c>
      <c r="GP131" s="256">
        <f t="shared" si="473"/>
        <v>51.74517956510676</v>
      </c>
      <c r="GQ131" s="256">
        <f t="shared" si="474"/>
        <v>3.7969963757617902</v>
      </c>
      <c r="GR131" s="427">
        <f t="shared" si="367"/>
        <v>39770.150516843285</v>
      </c>
      <c r="GS131" s="185">
        <f t="shared" si="368"/>
        <v>1.1367247973793522</v>
      </c>
      <c r="GT131" s="256">
        <f t="shared" si="417"/>
        <v>0.69199332416451254</v>
      </c>
      <c r="GU131" s="256">
        <f t="shared" si="369"/>
        <v>0.78660597119876985</v>
      </c>
      <c r="GV131" s="256">
        <f t="shared" si="370"/>
        <v>51.74517956510676</v>
      </c>
      <c r="GW131" s="256">
        <f t="shared" si="371"/>
        <v>35.700000000000003</v>
      </c>
      <c r="GX131" s="256">
        <f t="shared" si="372"/>
        <v>32.107190730270503</v>
      </c>
      <c r="GY131" s="256">
        <f t="shared" si="475"/>
        <v>51.74517956510676</v>
      </c>
      <c r="GZ131" s="256">
        <f t="shared" si="476"/>
        <v>3.7969963757617902</v>
      </c>
      <c r="HA131" s="427">
        <f t="shared" si="375"/>
        <v>69289.950516843281</v>
      </c>
      <c r="HB131" s="185">
        <f t="shared" si="376"/>
        <v>1.1367247973793522</v>
      </c>
      <c r="HC131" s="256">
        <f t="shared" si="418"/>
        <v>0.11074979501981648</v>
      </c>
      <c r="HD131" s="256">
        <f t="shared" si="377"/>
        <v>0.12589203830370568</v>
      </c>
      <c r="HE131" s="256">
        <f t="shared" si="378"/>
        <v>51.74517956510676</v>
      </c>
      <c r="HF131" s="256">
        <f t="shared" si="379"/>
        <v>35.700000000000003</v>
      </c>
      <c r="HG131" s="256">
        <f t="shared" si="380"/>
        <v>32.107190730270503</v>
      </c>
      <c r="HH131" s="256">
        <f t="shared" si="477"/>
        <v>51.74517956510676</v>
      </c>
      <c r="HI131" s="256">
        <f t="shared" si="442"/>
        <v>3.7969963757617902</v>
      </c>
      <c r="HJ131" s="427">
        <f t="shared" si="382"/>
        <v>432941.50730270508</v>
      </c>
      <c r="HK131" s="185">
        <f t="shared" si="478"/>
        <v>1.1367247973793522</v>
      </c>
      <c r="HL131" s="256">
        <f t="shared" si="419"/>
        <v>1.1884541625813598</v>
      </c>
      <c r="HM131" s="256">
        <f t="shared" si="384"/>
        <v>1.3509453171549439</v>
      </c>
      <c r="HN131" s="256">
        <f t="shared" si="385"/>
        <v>51.74517956510676</v>
      </c>
      <c r="HO131" s="256">
        <f t="shared" si="386"/>
        <v>35.700000000000003</v>
      </c>
      <c r="HP131" s="256">
        <f t="shared" si="387"/>
        <v>32.107190730270503</v>
      </c>
      <c r="HQ131" s="256">
        <f t="shared" si="479"/>
        <v>51.74517956510676</v>
      </c>
      <c r="HR131" s="256">
        <f t="shared" si="443"/>
        <v>3.7969963757617902</v>
      </c>
      <c r="HS131" s="466">
        <f t="shared" si="389"/>
        <v>40345</v>
      </c>
    </row>
    <row r="132" spans="1:227" s="72" customFormat="1" hidden="1" outlineLevel="1" x14ac:dyDescent="0.3">
      <c r="B132" s="40" t="s">
        <v>239</v>
      </c>
      <c r="C132" s="40" t="s">
        <v>266</v>
      </c>
      <c r="D132" s="125">
        <v>420</v>
      </c>
      <c r="E132" s="123">
        <v>12.457372877852626</v>
      </c>
      <c r="F132" s="125">
        <f t="shared" si="251"/>
        <v>45.998849351470817</v>
      </c>
      <c r="G132" s="125">
        <f t="shared" si="252"/>
        <v>18.30905282210114</v>
      </c>
      <c r="H132" s="168">
        <f t="shared" ref="H132" si="491">ROUND($I132+$I132*0.2,1)</f>
        <v>31.8</v>
      </c>
      <c r="I132" s="121">
        <f t="shared" si="488"/>
        <v>26.46</v>
      </c>
      <c r="J132" s="373">
        <f t="shared" si="390"/>
        <v>31.909534703372621</v>
      </c>
      <c r="K132" s="114">
        <v>0.01</v>
      </c>
      <c r="L132" s="168">
        <f t="shared" si="391"/>
        <v>1446.5046965871327</v>
      </c>
      <c r="M132" s="373">
        <f t="shared" si="392"/>
        <v>573.78</v>
      </c>
      <c r="N132" s="373">
        <f t="shared" si="393"/>
        <v>14.465046965871327</v>
      </c>
      <c r="O132" s="121">
        <v>110.9236206355334</v>
      </c>
      <c r="P132" s="116">
        <v>0.13100000000000001</v>
      </c>
      <c r="Q132" s="395">
        <f t="shared" si="253"/>
        <v>0.60196715613027163</v>
      </c>
      <c r="S132" s="189">
        <f t="shared" si="254"/>
        <v>1.234272511278286</v>
      </c>
      <c r="T132" s="168">
        <f t="shared" si="255"/>
        <v>6.1030176073670468</v>
      </c>
      <c r="U132" s="382">
        <f t="shared" si="256"/>
        <v>45.998849351470817</v>
      </c>
      <c r="V132" s="427">
        <f t="shared" si="394"/>
        <v>19195.525552539621</v>
      </c>
      <c r="W132" s="132"/>
      <c r="X132" s="255"/>
      <c r="Y132" s="255"/>
      <c r="Z132" s="255"/>
      <c r="AA132" s="111"/>
      <c r="AB132" s="111"/>
      <c r="AC132" s="111"/>
      <c r="AD132" s="111"/>
      <c r="AE132" s="111"/>
      <c r="AF132" s="111"/>
      <c r="AG132" s="111"/>
      <c r="AH132" s="460"/>
      <c r="AI132" s="188">
        <f t="shared" si="257"/>
        <v>4.3213225246020928</v>
      </c>
      <c r="AJ132" s="256">
        <f t="shared" si="395"/>
        <v>0.75634175945321536</v>
      </c>
      <c r="AK132" s="256">
        <f t="shared" si="258"/>
        <v>3.2683966814223573</v>
      </c>
      <c r="AL132" s="170">
        <f t="shared" si="259"/>
        <v>45.998849351470817</v>
      </c>
      <c r="AM132" s="170">
        <f t="shared" si="260"/>
        <v>18.30905282210114</v>
      </c>
      <c r="AN132" s="170">
        <f t="shared" si="261"/>
        <v>16.19008419150197</v>
      </c>
      <c r="AO132" s="170">
        <f t="shared" si="396"/>
        <v>8</v>
      </c>
      <c r="AP132" s="170">
        <f t="shared" si="397"/>
        <v>12</v>
      </c>
      <c r="AQ132" s="170">
        <f t="shared" si="262"/>
        <v>0</v>
      </c>
      <c r="AR132" s="256">
        <f t="shared" si="439"/>
        <v>14.881532634385682</v>
      </c>
      <c r="AS132" s="256">
        <f t="shared" si="263"/>
        <v>0</v>
      </c>
      <c r="AT132" s="428">
        <f t="shared" si="445"/>
        <v>49211</v>
      </c>
      <c r="AU132" s="112"/>
      <c r="AV132" s="256"/>
      <c r="AW132" s="256"/>
      <c r="AX132" s="120"/>
      <c r="AY132" s="120"/>
      <c r="AZ132" s="120"/>
      <c r="BA132" s="120"/>
      <c r="BB132" s="256"/>
      <c r="BC132" s="256"/>
      <c r="BD132" s="256"/>
      <c r="BE132" s="257"/>
      <c r="BF132" s="146">
        <f t="shared" si="265"/>
        <v>2.725174016329504</v>
      </c>
      <c r="BG132" s="256">
        <f t="shared" si="266"/>
        <v>0.91392210521364869</v>
      </c>
      <c r="BH132" s="256">
        <f t="shared" si="267"/>
        <v>2.4905967740773947</v>
      </c>
      <c r="BI132" s="120">
        <f t="shared" si="268"/>
        <v>30.438800316743148</v>
      </c>
      <c r="BJ132" s="120">
        <f t="shared" si="269"/>
        <v>18.30905282210114</v>
      </c>
      <c r="BK132" s="256">
        <v>0</v>
      </c>
      <c r="BL132" s="170">
        <f t="shared" si="270"/>
        <v>21.043001373282866</v>
      </c>
      <c r="BM132" s="170">
        <f t="shared" si="398"/>
        <v>10.756998626717134</v>
      </c>
      <c r="BN132" s="170">
        <f t="shared" si="271"/>
        <v>0</v>
      </c>
      <c r="BO132" s="170">
        <f t="shared" si="440"/>
        <v>8.0376741889024022</v>
      </c>
      <c r="BP132" s="170">
        <f t="shared" si="446"/>
        <v>15.560049034727669</v>
      </c>
      <c r="BQ132" s="390">
        <f t="shared" si="273"/>
        <v>21047.575720973506</v>
      </c>
      <c r="BR132" s="428">
        <f t="shared" si="399"/>
        <v>31188.81092009952</v>
      </c>
      <c r="BS132" s="146">
        <f t="shared" si="274"/>
        <v>5.0649753909269171</v>
      </c>
      <c r="BT132" s="256">
        <f t="shared" si="275"/>
        <v>0.89430624906149092</v>
      </c>
      <c r="BU132" s="256">
        <f t="shared" si="276"/>
        <v>4.5296391434486099</v>
      </c>
      <c r="BV132" s="170">
        <f t="shared" si="277"/>
        <v>45.998849351470817</v>
      </c>
      <c r="BW132" s="170">
        <f t="shared" si="278"/>
        <v>18.30905282210114</v>
      </c>
      <c r="BX132" s="170">
        <f t="shared" si="279"/>
        <v>18.490026659075514</v>
      </c>
      <c r="BY132" s="170">
        <f t="shared" si="400"/>
        <v>581.44737921621117</v>
      </c>
      <c r="BZ132" s="256">
        <f t="shared" si="280"/>
        <v>12.696587290190818</v>
      </c>
      <c r="CA132" s="256">
        <v>0</v>
      </c>
      <c r="CB132" s="466">
        <f t="shared" si="281"/>
        <v>44062.400000000001</v>
      </c>
      <c r="CC132" s="146">
        <f t="shared" si="282"/>
        <v>2.7158322478092756</v>
      </c>
      <c r="CD132" s="256">
        <f t="shared" si="283"/>
        <v>1.2844375381750512</v>
      </c>
      <c r="CE132" s="256">
        <f t="shared" si="401"/>
        <v>3.4883168864725618</v>
      </c>
      <c r="CF132" s="120">
        <f t="shared" si="284"/>
        <v>32.468053671192692</v>
      </c>
      <c r="CG132" s="120">
        <f t="shared" si="285"/>
        <v>18.30905282210114</v>
      </c>
      <c r="CH132" s="256">
        <v>0</v>
      </c>
      <c r="CI132" s="170">
        <f t="shared" si="402"/>
        <v>22.445868131501722</v>
      </c>
      <c r="CJ132" s="170">
        <f t="shared" si="403"/>
        <v>9.3541318684982784</v>
      </c>
      <c r="CK132" s="170">
        <f t="shared" si="286"/>
        <v>0</v>
      </c>
      <c r="CL132" s="256">
        <f t="shared" si="441"/>
        <v>10.148097677529925</v>
      </c>
      <c r="CM132" s="256">
        <f t="shared" si="248"/>
        <v>13.530795680278125</v>
      </c>
      <c r="CN132" s="390">
        <f t="shared" si="404"/>
        <v>11784.080769038404</v>
      </c>
      <c r="CO132" s="428">
        <f t="shared" si="405"/>
        <v>22128.731648106153</v>
      </c>
      <c r="CP132" s="146">
        <f t="shared" si="287"/>
        <v>4.3213225246020928</v>
      </c>
      <c r="CQ132" s="256">
        <f t="shared" si="288"/>
        <v>1.092710270692969</v>
      </c>
      <c r="CR132" s="256">
        <f t="shared" si="289"/>
        <v>4.7219535056095774</v>
      </c>
      <c r="CS132" s="120">
        <f t="shared" si="290"/>
        <v>45.998849351470817</v>
      </c>
      <c r="CT132" s="120">
        <f t="shared" si="291"/>
        <v>18.30905282210114</v>
      </c>
      <c r="CU132" s="256">
        <f t="shared" si="292"/>
        <v>16.19008419150197</v>
      </c>
      <c r="CV132" s="170">
        <f t="shared" si="406"/>
        <v>509.12214438685442</v>
      </c>
      <c r="CW132" s="256">
        <f t="shared" si="293"/>
        <v>14.881532634385682</v>
      </c>
      <c r="CX132" s="256">
        <v>0</v>
      </c>
      <c r="CY132" s="466">
        <f t="shared" si="294"/>
        <v>34062.400000000001</v>
      </c>
      <c r="CZ132" s="146">
        <f t="shared" si="295"/>
        <v>5.0649753909269171</v>
      </c>
      <c r="DA132" s="256">
        <f t="shared" si="296"/>
        <v>0.94809923557463083</v>
      </c>
      <c r="DB132" s="256">
        <f t="shared" si="297"/>
        <v>4.802099296342127</v>
      </c>
      <c r="DC132" s="120">
        <f t="shared" si="298"/>
        <v>45.998849351470817</v>
      </c>
      <c r="DD132" s="120">
        <f t="shared" si="299"/>
        <v>18.30905282210114</v>
      </c>
      <c r="DE132" s="256">
        <f t="shared" si="300"/>
        <v>18.490026659075514</v>
      </c>
      <c r="DF132" s="170">
        <f t="shared" si="407"/>
        <v>581.44737921621117</v>
      </c>
      <c r="DG132" s="256">
        <f t="shared" si="301"/>
        <v>12.696587290190818</v>
      </c>
      <c r="DH132" s="256">
        <v>0</v>
      </c>
      <c r="DI132" s="466">
        <f t="shared" si="408"/>
        <v>41562.400000000001</v>
      </c>
      <c r="DJ132" s="146">
        <f t="shared" si="302"/>
        <v>4.3213225246020928</v>
      </c>
      <c r="DK132" s="256">
        <f t="shared" si="409"/>
        <v>1.3031234883781539</v>
      </c>
      <c r="DL132" s="256">
        <f t="shared" si="303"/>
        <v>5.6312168826665703</v>
      </c>
      <c r="DM132" s="120">
        <f t="shared" si="304"/>
        <v>45.998849351470817</v>
      </c>
      <c r="DN132" s="120">
        <f t="shared" si="305"/>
        <v>18.30905282210114</v>
      </c>
      <c r="DO132" s="256">
        <f t="shared" si="306"/>
        <v>16.19008419150197</v>
      </c>
      <c r="DP132" s="170">
        <f t="shared" si="410"/>
        <v>509.12214438685442</v>
      </c>
      <c r="DQ132" s="256">
        <f t="shared" si="307"/>
        <v>14.881532634385682</v>
      </c>
      <c r="DR132" s="256">
        <v>0</v>
      </c>
      <c r="DS132" s="427">
        <f t="shared" si="308"/>
        <v>28562.400000000001</v>
      </c>
      <c r="DT132" s="176">
        <f t="shared" si="309"/>
        <v>8.4238811184179756</v>
      </c>
      <c r="DU132" s="256">
        <f t="shared" si="310"/>
        <v>0.88412334390137293</v>
      </c>
      <c r="DV132" s="256">
        <f t="shared" si="311"/>
        <v>7.4477499430433376</v>
      </c>
      <c r="DW132" s="120">
        <f t="shared" si="312"/>
        <v>45.998849351470817</v>
      </c>
      <c r="DX132" s="120">
        <f t="shared" si="313"/>
        <v>18.30905282210114</v>
      </c>
      <c r="DY132" s="256">
        <f t="shared" si="314"/>
        <v>23.089911594222595</v>
      </c>
      <c r="DZ132" s="256">
        <f t="shared" si="411"/>
        <v>24</v>
      </c>
      <c r="EA132" s="256">
        <f t="shared" si="412"/>
        <v>34</v>
      </c>
      <c r="EB132" s="170">
        <f t="shared" si="413"/>
        <v>726.09784887492435</v>
      </c>
      <c r="EC132" s="256">
        <f t="shared" si="315"/>
        <v>7.6339992539744115</v>
      </c>
      <c r="ED132" s="256">
        <v>0</v>
      </c>
      <c r="EE132" s="427">
        <f t="shared" si="420"/>
        <v>50296</v>
      </c>
      <c r="EF132" s="275">
        <f t="shared" si="316"/>
        <v>1.4791218309026481</v>
      </c>
      <c r="EG132" s="256">
        <f t="shared" si="317"/>
        <v>0.35859241387649188</v>
      </c>
      <c r="EH132" s="256">
        <f t="shared" si="318"/>
        <v>0.53040186776079679</v>
      </c>
      <c r="EI132" s="473">
        <f t="shared" si="319"/>
        <v>11.499712337867704</v>
      </c>
      <c r="EJ132" s="473">
        <f t="shared" si="320"/>
        <v>7.95</v>
      </c>
      <c r="EK132" s="473">
        <f t="shared" si="321"/>
        <v>31.8</v>
      </c>
      <c r="EL132" s="473">
        <f t="shared" si="322"/>
        <v>23.959534703372622</v>
      </c>
      <c r="EM132" s="473">
        <f t="shared" si="447"/>
        <v>8.9779456918339733</v>
      </c>
      <c r="EN132" s="473">
        <f t="shared" si="448"/>
        <v>34.499137013603111</v>
      </c>
      <c r="EO132" s="427">
        <f t="shared" si="325"/>
        <v>24051.775552539621</v>
      </c>
      <c r="EP132" s="261">
        <f t="shared" si="326"/>
        <v>1.4791218309026481</v>
      </c>
      <c r="EQ132" s="256">
        <f t="shared" si="449"/>
        <v>0.74991602933664692</v>
      </c>
      <c r="ER132" s="256">
        <f t="shared" si="328"/>
        <v>1.1092171703356652</v>
      </c>
      <c r="ES132" s="473">
        <f t="shared" si="329"/>
        <v>45.998849351470817</v>
      </c>
      <c r="ET132" s="473">
        <f t="shared" si="330"/>
        <v>7.95</v>
      </c>
      <c r="EU132" s="473">
        <f t="shared" si="331"/>
        <v>31.8</v>
      </c>
      <c r="EV132" s="473">
        <f t="shared" si="332"/>
        <v>23.959534703372622</v>
      </c>
      <c r="EW132" s="473">
        <f t="shared" si="450"/>
        <v>8.9779456918339733</v>
      </c>
      <c r="EX132" s="473">
        <f t="shared" si="451"/>
        <v>34.499137013603111</v>
      </c>
      <c r="EY132" s="572">
        <f t="shared" si="414"/>
        <v>11501</v>
      </c>
      <c r="EZ132" s="572"/>
      <c r="FA132" s="572"/>
      <c r="FB132" s="572"/>
      <c r="FC132" s="572"/>
      <c r="FD132" s="572"/>
      <c r="FE132" s="572"/>
      <c r="FF132" s="572"/>
      <c r="FG132" s="572"/>
      <c r="FH132" s="572"/>
      <c r="FI132" s="566"/>
      <c r="FJ132" s="276">
        <f t="shared" si="335"/>
        <v>1.2453396815549342</v>
      </c>
      <c r="FK132" s="256">
        <f t="shared" si="461"/>
        <v>2.1516387581197314E-2</v>
      </c>
      <c r="FL132" s="256">
        <f t="shared" si="337"/>
        <v>2.6795211258580805E-2</v>
      </c>
      <c r="FM132" s="483">
        <f t="shared" si="462"/>
        <v>0.45998849351470816</v>
      </c>
      <c r="FN132" s="483">
        <f t="shared" si="339"/>
        <v>1</v>
      </c>
      <c r="FO132" s="483">
        <f t="shared" si="340"/>
        <v>31.8</v>
      </c>
      <c r="FP132" s="483">
        <f t="shared" si="341"/>
        <v>31.909534703372621</v>
      </c>
      <c r="FQ132" s="483">
        <f t="shared" si="415"/>
        <v>100</v>
      </c>
      <c r="FR132" s="483">
        <f t="shared" si="463"/>
        <v>6.1122173772373412</v>
      </c>
      <c r="FS132" s="483">
        <f t="shared" si="464"/>
        <v>45.526627129248595</v>
      </c>
      <c r="FT132" s="484">
        <f t="shared" si="465"/>
        <v>1</v>
      </c>
      <c r="FU132" s="427">
        <f t="shared" si="345"/>
        <v>21519.525552539621</v>
      </c>
      <c r="FV132" s="276">
        <f t="shared" si="346"/>
        <v>1.8502687660971806</v>
      </c>
      <c r="FW132" s="256">
        <f t="shared" si="466"/>
        <v>0.61118981174820364</v>
      </c>
      <c r="FX132" s="256">
        <f t="shared" si="348"/>
        <v>1.1308654188345169</v>
      </c>
      <c r="FY132" s="483">
        <f t="shared" si="467"/>
        <v>18.629533987345681</v>
      </c>
      <c r="FZ132" s="483">
        <f t="shared" si="350"/>
        <v>10</v>
      </c>
      <c r="GA132" s="483">
        <f t="shared" si="351"/>
        <v>31.8</v>
      </c>
      <c r="GB132" s="483">
        <f t="shared" si="352"/>
        <v>31.909534703372621</v>
      </c>
      <c r="GC132" s="483">
        <f t="shared" si="353"/>
        <v>0</v>
      </c>
      <c r="GD132" s="483">
        <f t="shared" si="468"/>
        <v>7.3866635249409498</v>
      </c>
      <c r="GE132" s="483">
        <f t="shared" si="469"/>
        <v>27.369315364125136</v>
      </c>
      <c r="GF132" s="484">
        <f t="shared" si="470"/>
        <v>14</v>
      </c>
      <c r="GG132" s="493">
        <f t="shared" si="471"/>
        <v>0</v>
      </c>
      <c r="GH132" s="493">
        <f t="shared" si="358"/>
        <v>14</v>
      </c>
      <c r="GI132" s="427">
        <f t="shared" si="359"/>
        <v>28380.525552539621</v>
      </c>
      <c r="GJ132" s="185">
        <f t="shared" si="472"/>
        <v>1.234272511278286</v>
      </c>
      <c r="GK132" s="256">
        <f t="shared" si="416"/>
        <v>1.0768824948247833</v>
      </c>
      <c r="GL132" s="256">
        <f t="shared" si="361"/>
        <v>1.3291664612390111</v>
      </c>
      <c r="GM132" s="256">
        <f t="shared" si="362"/>
        <v>45.998849351470817</v>
      </c>
      <c r="GN132" s="256">
        <f t="shared" si="363"/>
        <v>31.8</v>
      </c>
      <c r="GO132" s="256">
        <f t="shared" si="364"/>
        <v>31.909534703372621</v>
      </c>
      <c r="GP132" s="256">
        <f t="shared" si="473"/>
        <v>45.998849351470817</v>
      </c>
      <c r="GQ132" s="256">
        <f t="shared" si="474"/>
        <v>6.1030176073670468</v>
      </c>
      <c r="GR132" s="427">
        <f t="shared" si="367"/>
        <v>37047.525552539621</v>
      </c>
      <c r="GS132" s="185">
        <f t="shared" si="368"/>
        <v>1.234272511278286</v>
      </c>
      <c r="GT132" s="256">
        <f t="shared" si="417"/>
        <v>0.58607660293125086</v>
      </c>
      <c r="GU132" s="256">
        <f t="shared" si="369"/>
        <v>0.72337824050140187</v>
      </c>
      <c r="GV132" s="256">
        <f t="shared" si="370"/>
        <v>45.998849351470817</v>
      </c>
      <c r="GW132" s="256">
        <f t="shared" si="371"/>
        <v>31.8</v>
      </c>
      <c r="GX132" s="256">
        <f t="shared" si="372"/>
        <v>31.909534703372621</v>
      </c>
      <c r="GY132" s="256">
        <f t="shared" si="475"/>
        <v>45.998849351470817</v>
      </c>
      <c r="GZ132" s="256">
        <f t="shared" si="476"/>
        <v>6.1030176073670468</v>
      </c>
      <c r="HA132" s="427">
        <f t="shared" si="375"/>
        <v>68072.725552539618</v>
      </c>
      <c r="HB132" s="185">
        <f t="shared" si="376"/>
        <v>1.234272511278286</v>
      </c>
      <c r="HC132" s="256">
        <f t="shared" si="418"/>
        <v>9.2848859938964495E-2</v>
      </c>
      <c r="HD132" s="256">
        <f t="shared" si="377"/>
        <v>0.11460079552619155</v>
      </c>
      <c r="HE132" s="256">
        <f t="shared" si="378"/>
        <v>45.998849351470817</v>
      </c>
      <c r="HF132" s="256">
        <f t="shared" si="379"/>
        <v>31.8</v>
      </c>
      <c r="HG132" s="256">
        <f t="shared" si="380"/>
        <v>31.909534703372621</v>
      </c>
      <c r="HH132" s="256">
        <f t="shared" si="477"/>
        <v>45.998849351470817</v>
      </c>
      <c r="HI132" s="256">
        <f t="shared" si="442"/>
        <v>6.1030176073670468</v>
      </c>
      <c r="HJ132" s="427">
        <f t="shared" si="382"/>
        <v>429685.74703372619</v>
      </c>
      <c r="HK132" s="185">
        <f t="shared" si="478"/>
        <v>1.234272511278286</v>
      </c>
      <c r="HL132" s="256">
        <f t="shared" si="419"/>
        <v>1.0773921616015063</v>
      </c>
      <c r="HM132" s="256">
        <f t="shared" si="384"/>
        <v>1.329795528931432</v>
      </c>
      <c r="HN132" s="256">
        <f t="shared" si="385"/>
        <v>45.998849351470817</v>
      </c>
      <c r="HO132" s="256">
        <f t="shared" si="386"/>
        <v>31.8</v>
      </c>
      <c r="HP132" s="256">
        <f t="shared" si="387"/>
        <v>31.909534703372621</v>
      </c>
      <c r="HQ132" s="256">
        <f t="shared" si="479"/>
        <v>45.998849351470817</v>
      </c>
      <c r="HR132" s="256">
        <f t="shared" si="443"/>
        <v>6.1030176073670468</v>
      </c>
      <c r="HS132" s="466">
        <f t="shared" si="389"/>
        <v>37030</v>
      </c>
    </row>
    <row r="133" spans="1:227" s="72" customFormat="1" hidden="1" outlineLevel="1" x14ac:dyDescent="0.3">
      <c r="B133" s="40" t="s">
        <v>239</v>
      </c>
      <c r="C133" s="40" t="s">
        <v>267</v>
      </c>
      <c r="D133" s="125">
        <v>420</v>
      </c>
      <c r="E133" s="123">
        <v>10.647970937774476</v>
      </c>
      <c r="F133" s="125">
        <f t="shared" si="251"/>
        <v>39.31763268773225</v>
      </c>
      <c r="G133" s="125">
        <f t="shared" si="252"/>
        <v>30.166481170160381</v>
      </c>
      <c r="H133" s="168">
        <f t="shared" ref="H133" si="492">ROUND($I133+$I133*0.1,1)</f>
        <v>29.1</v>
      </c>
      <c r="I133" s="121">
        <f t="shared" si="488"/>
        <v>26.46</v>
      </c>
      <c r="J133" s="373">
        <f t="shared" si="390"/>
        <v>29.815257437546084</v>
      </c>
      <c r="K133" s="114">
        <v>0.01</v>
      </c>
      <c r="L133" s="168">
        <f t="shared" si="391"/>
        <v>1351.1213982038573</v>
      </c>
      <c r="M133" s="373">
        <f t="shared" si="392"/>
        <v>1011.7800000000001</v>
      </c>
      <c r="N133" s="373">
        <f t="shared" si="393"/>
        <v>13.511213982038575</v>
      </c>
      <c r="O133" s="121">
        <v>103.64351394956498</v>
      </c>
      <c r="P133" s="116">
        <v>0.23100000000000001</v>
      </c>
      <c r="Q133" s="395">
        <f t="shared" si="253"/>
        <v>0.23274930080994369</v>
      </c>
      <c r="S133" s="189">
        <f t="shared" si="254"/>
        <v>1.4073265946197908</v>
      </c>
      <c r="T133" s="168">
        <f t="shared" si="255"/>
        <v>10.055493723386794</v>
      </c>
      <c r="U133" s="382">
        <f t="shared" si="256"/>
        <v>39.31763268773225</v>
      </c>
      <c r="V133" s="427">
        <f t="shared" si="394"/>
        <v>18725.441190007376</v>
      </c>
      <c r="W133" s="132"/>
      <c r="X133" s="255"/>
      <c r="Y133" s="255"/>
      <c r="Z133" s="255"/>
      <c r="AA133" s="111"/>
      <c r="AB133" s="111"/>
      <c r="AC133" s="111"/>
      <c r="AD133" s="111"/>
      <c r="AE133" s="111"/>
      <c r="AF133" s="111"/>
      <c r="AG133" s="111"/>
      <c r="AH133" s="460"/>
      <c r="AI133" s="188">
        <f t="shared" si="257"/>
        <v>5.4251709433047752</v>
      </c>
      <c r="AJ133" s="256">
        <f t="shared" si="395"/>
        <v>0.71101893502525426</v>
      </c>
      <c r="AK133" s="256">
        <f t="shared" si="258"/>
        <v>3.8573992664385153</v>
      </c>
      <c r="AL133" s="170">
        <f t="shared" si="259"/>
        <v>39.31763268773225</v>
      </c>
      <c r="AM133" s="170">
        <f t="shared" si="260"/>
        <v>29.488224515799189</v>
      </c>
      <c r="AN133" s="170">
        <f t="shared" si="261"/>
        <v>0</v>
      </c>
      <c r="AO133" s="170">
        <f t="shared" si="396"/>
        <v>0</v>
      </c>
      <c r="AP133" s="170">
        <f t="shared" si="397"/>
        <v>0</v>
      </c>
      <c r="AQ133" s="170">
        <f t="shared" si="262"/>
        <v>0.67035981573187053</v>
      </c>
      <c r="AR133" s="256">
        <f t="shared" si="439"/>
        <v>12.807728011528051</v>
      </c>
      <c r="AS133" s="256">
        <f t="shared" si="263"/>
        <v>0</v>
      </c>
      <c r="AT133" s="428">
        <f t="shared" si="445"/>
        <v>51426.757570517097</v>
      </c>
      <c r="AU133" s="112"/>
      <c r="AV133" s="256"/>
      <c r="AW133" s="256"/>
      <c r="AX133" s="120"/>
      <c r="AY133" s="120"/>
      <c r="AZ133" s="120"/>
      <c r="BA133" s="120"/>
      <c r="BB133" s="256"/>
      <c r="BC133" s="256"/>
      <c r="BD133" s="256"/>
      <c r="BE133" s="257"/>
      <c r="BF133" s="147">
        <f t="shared" si="265"/>
        <v>6.5286878591684614</v>
      </c>
      <c r="BG133" s="256">
        <f t="shared" si="266"/>
        <v>1.1407350176501205</v>
      </c>
      <c r="BH133" s="256">
        <f t="shared" si="267"/>
        <v>7.4475028602606628</v>
      </c>
      <c r="BI133" s="120">
        <f t="shared" si="268"/>
        <v>39.31763268773225</v>
      </c>
      <c r="BJ133" s="120">
        <f t="shared" si="269"/>
        <v>30.166481170160381</v>
      </c>
      <c r="BK133" s="256">
        <v>0</v>
      </c>
      <c r="BL133" s="170">
        <f t="shared" si="270"/>
        <v>29.1</v>
      </c>
      <c r="BM133" s="170">
        <f t="shared" si="398"/>
        <v>0</v>
      </c>
      <c r="BN133" s="170">
        <f t="shared" si="271"/>
        <v>0</v>
      </c>
      <c r="BO133" s="170">
        <f t="shared" si="440"/>
        <v>10.642891091862156</v>
      </c>
      <c r="BP133" s="170">
        <f t="shared" si="446"/>
        <v>0</v>
      </c>
      <c r="BQ133" s="390">
        <f t="shared" si="273"/>
        <v>25277.5</v>
      </c>
      <c r="BR133" s="428">
        <f t="shared" si="399"/>
        <v>33952</v>
      </c>
      <c r="BS133" s="146">
        <f t="shared" si="274"/>
        <v>6.4894318222122926</v>
      </c>
      <c r="BT133" s="256">
        <f t="shared" si="275"/>
        <v>0.92383138616459237</v>
      </c>
      <c r="BU133" s="256">
        <f t="shared" si="276"/>
        <v>5.9951407957349989</v>
      </c>
      <c r="BV133" s="170">
        <f t="shared" si="277"/>
        <v>39.31763268773225</v>
      </c>
      <c r="BW133" s="170">
        <f t="shared" si="278"/>
        <v>30.166481170160381</v>
      </c>
      <c r="BX133" s="170">
        <f t="shared" si="279"/>
        <v>1.28762498002542</v>
      </c>
      <c r="BY133" s="170">
        <f t="shared" si="400"/>
        <v>44.248281100529894</v>
      </c>
      <c r="BZ133" s="256">
        <f t="shared" si="280"/>
        <v>10.707272340863426</v>
      </c>
      <c r="CA133" s="256">
        <v>0</v>
      </c>
      <c r="CB133" s="466">
        <f t="shared" si="281"/>
        <v>41853.800000000003</v>
      </c>
      <c r="CC133" s="147">
        <f t="shared" si="282"/>
        <v>5.4251709433047752</v>
      </c>
      <c r="CD133" s="256">
        <f t="shared" si="283"/>
        <v>1.0716501031543011</v>
      </c>
      <c r="CE133" s="256">
        <f t="shared" si="401"/>
        <v>5.8138850010222791</v>
      </c>
      <c r="CF133" s="120">
        <f t="shared" si="284"/>
        <v>39.31763268773225</v>
      </c>
      <c r="CG133" s="120">
        <f t="shared" si="285"/>
        <v>29.488224515799189</v>
      </c>
      <c r="CH133" s="256">
        <v>0</v>
      </c>
      <c r="CI133" s="170">
        <f t="shared" si="402"/>
        <v>29.1</v>
      </c>
      <c r="CJ133" s="170">
        <f t="shared" si="403"/>
        <v>0</v>
      </c>
      <c r="CK133" s="170">
        <f t="shared" si="286"/>
        <v>1.054064292791298</v>
      </c>
      <c r="CL133" s="256">
        <f t="shared" si="441"/>
        <v>12.807728011528051</v>
      </c>
      <c r="CM133" s="256">
        <f t="shared" si="248"/>
        <v>0</v>
      </c>
      <c r="CN133" s="390">
        <f t="shared" si="404"/>
        <v>15277.5</v>
      </c>
      <c r="CO133" s="428">
        <f t="shared" si="405"/>
        <v>34120.650286846605</v>
      </c>
      <c r="CP133" s="146">
        <f t="shared" si="287"/>
        <v>5.4959931996893658</v>
      </c>
      <c r="CQ133" s="256">
        <f t="shared" si="288"/>
        <v>1.1530944770216496</v>
      </c>
      <c r="CR133" s="256">
        <f t="shared" si="289"/>
        <v>6.3373994043103519</v>
      </c>
      <c r="CS133" s="120">
        <f t="shared" si="290"/>
        <v>39.31763268773225</v>
      </c>
      <c r="CT133" s="120">
        <f t="shared" si="291"/>
        <v>30.166481170160381</v>
      </c>
      <c r="CU133" s="256">
        <f t="shared" si="292"/>
        <v>-0.67825665436119209</v>
      </c>
      <c r="CV133" s="170">
        <f t="shared" si="406"/>
        <v>-23.307788809662959</v>
      </c>
      <c r="CW133" s="256">
        <f t="shared" si="293"/>
        <v>12.642685558966827</v>
      </c>
      <c r="CX133" s="256">
        <v>0</v>
      </c>
      <c r="CY133" s="466">
        <f t="shared" si="294"/>
        <v>31853.8</v>
      </c>
      <c r="CZ133" s="146">
        <f t="shared" si="295"/>
        <v>6.4894318222122926</v>
      </c>
      <c r="DA133" s="256">
        <f t="shared" si="296"/>
        <v>0.98251894531800288</v>
      </c>
      <c r="DB133" s="256">
        <f t="shared" si="297"/>
        <v>6.3759897096731075</v>
      </c>
      <c r="DC133" s="120">
        <f t="shared" si="298"/>
        <v>39.31763268773225</v>
      </c>
      <c r="DD133" s="120">
        <f t="shared" si="299"/>
        <v>30.166481170160381</v>
      </c>
      <c r="DE133" s="256">
        <f t="shared" si="300"/>
        <v>1.28762498002542</v>
      </c>
      <c r="DF133" s="170">
        <f t="shared" si="407"/>
        <v>44.248281100529894</v>
      </c>
      <c r="DG133" s="256">
        <f t="shared" si="301"/>
        <v>10.707272340863426</v>
      </c>
      <c r="DH133" s="256">
        <v>0</v>
      </c>
      <c r="DI133" s="466">
        <f t="shared" si="408"/>
        <v>39353.800000000003</v>
      </c>
      <c r="DJ133" s="146">
        <f t="shared" si="302"/>
        <v>5.4959931996893658</v>
      </c>
      <c r="DK133" s="256">
        <f t="shared" si="409"/>
        <v>1.3937436290839356</v>
      </c>
      <c r="DL133" s="256">
        <f t="shared" si="303"/>
        <v>7.6600055075556881</v>
      </c>
      <c r="DM133" s="120">
        <f t="shared" si="304"/>
        <v>39.31763268773225</v>
      </c>
      <c r="DN133" s="120">
        <f t="shared" si="305"/>
        <v>30.166481170160381</v>
      </c>
      <c r="DO133" s="256">
        <f t="shared" si="306"/>
        <v>-0.67825665436119209</v>
      </c>
      <c r="DP133" s="170">
        <f t="shared" si="410"/>
        <v>-23.307788809662959</v>
      </c>
      <c r="DQ133" s="256">
        <f t="shared" si="307"/>
        <v>12.642685558966827</v>
      </c>
      <c r="DR133" s="256">
        <v>0</v>
      </c>
      <c r="DS133" s="427">
        <f t="shared" si="308"/>
        <v>26353.8</v>
      </c>
      <c r="DT133" s="176">
        <f t="shared" si="309"/>
        <v>10.194990086967273</v>
      </c>
      <c r="DU133" s="256">
        <f t="shared" si="310"/>
        <v>0.92613185112844143</v>
      </c>
      <c r="DV133" s="256">
        <f t="shared" si="311"/>
        <v>9.4419050414791101</v>
      </c>
      <c r="DW133" s="120">
        <f t="shared" si="312"/>
        <v>39.31763268773225</v>
      </c>
      <c r="DX133" s="120">
        <f t="shared" si="313"/>
        <v>30.166481170160381</v>
      </c>
      <c r="DY133" s="256">
        <f t="shared" si="314"/>
        <v>5.2193882487986443</v>
      </c>
      <c r="DZ133" s="256">
        <f t="shared" si="411"/>
        <v>20</v>
      </c>
      <c r="EA133" s="256">
        <f t="shared" si="412"/>
        <v>29</v>
      </c>
      <c r="EB133" s="170">
        <f t="shared" si="413"/>
        <v>179.3604209209156</v>
      </c>
      <c r="EC133" s="256">
        <f t="shared" si="315"/>
        <v>6.8155155880649039</v>
      </c>
      <c r="ED133" s="256">
        <v>0</v>
      </c>
      <c r="EE133" s="427">
        <f t="shared" si="420"/>
        <v>45952</v>
      </c>
      <c r="EF133" s="275">
        <f t="shared" si="316"/>
        <v>1.6543415058494537</v>
      </c>
      <c r="EG133" s="256">
        <f t="shared" si="317"/>
        <v>0.31329035707189451</v>
      </c>
      <c r="EH133" s="256">
        <f t="shared" si="318"/>
        <v>0.51828924108643104</v>
      </c>
      <c r="EI133" s="473">
        <f t="shared" si="319"/>
        <v>9.8294081719330624</v>
      </c>
      <c r="EJ133" s="473">
        <f t="shared" si="320"/>
        <v>7.2750000000000004</v>
      </c>
      <c r="EK133" s="473">
        <f t="shared" si="321"/>
        <v>29.1</v>
      </c>
      <c r="EL133" s="473">
        <f t="shared" si="322"/>
        <v>22.540257437546082</v>
      </c>
      <c r="EM133" s="473">
        <f t="shared" si="447"/>
        <v>12.512845766370059</v>
      </c>
      <c r="EN133" s="473">
        <f t="shared" si="448"/>
        <v>29.488224515799189</v>
      </c>
      <c r="EO133" s="427">
        <f t="shared" si="325"/>
        <v>23531.066190007372</v>
      </c>
      <c r="EP133" s="261">
        <f t="shared" si="326"/>
        <v>1.6543415058494537</v>
      </c>
      <c r="EQ133" s="256">
        <f t="shared" si="449"/>
        <v>0.70046616266328976</v>
      </c>
      <c r="ER133" s="256">
        <f t="shared" si="328"/>
        <v>1.1588102463369752</v>
      </c>
      <c r="ES133" s="473">
        <f t="shared" si="329"/>
        <v>39.31763268773225</v>
      </c>
      <c r="ET133" s="473">
        <f t="shared" si="330"/>
        <v>7.2750000000000004</v>
      </c>
      <c r="EU133" s="473">
        <f t="shared" si="331"/>
        <v>29.1</v>
      </c>
      <c r="EV133" s="473">
        <f t="shared" si="332"/>
        <v>22.540257437546082</v>
      </c>
      <c r="EW133" s="473">
        <f t="shared" si="450"/>
        <v>12.512845766370059</v>
      </c>
      <c r="EX133" s="473">
        <f t="shared" si="451"/>
        <v>29.488224515799189</v>
      </c>
      <c r="EY133" s="572">
        <f t="shared" si="414"/>
        <v>10524.5</v>
      </c>
      <c r="EZ133" s="572"/>
      <c r="FA133" s="572"/>
      <c r="FB133" s="572"/>
      <c r="FC133" s="572"/>
      <c r="FD133" s="572"/>
      <c r="FE133" s="572"/>
      <c r="FF133" s="572"/>
      <c r="FG133" s="572"/>
      <c r="FH133" s="572"/>
      <c r="FI133" s="566"/>
      <c r="FJ133" s="276">
        <f t="shared" si="335"/>
        <v>1.420688295852631</v>
      </c>
      <c r="FK133" s="256">
        <f t="shared" si="461"/>
        <v>2.206038115183416E-2</v>
      </c>
      <c r="FL133" s="256">
        <f t="shared" si="337"/>
        <v>3.1340925304458776E-2</v>
      </c>
      <c r="FM133" s="483">
        <f t="shared" si="462"/>
        <v>0.39317632687732251</v>
      </c>
      <c r="FN133" s="483">
        <f t="shared" si="339"/>
        <v>1</v>
      </c>
      <c r="FO133" s="483">
        <f t="shared" si="340"/>
        <v>29.1</v>
      </c>
      <c r="FP133" s="483">
        <f t="shared" si="341"/>
        <v>29.815257437546084</v>
      </c>
      <c r="FQ133" s="483">
        <f t="shared" si="415"/>
        <v>100</v>
      </c>
      <c r="FR133" s="483">
        <f t="shared" si="463"/>
        <v>10.063357249924341</v>
      </c>
      <c r="FS133" s="483">
        <f t="shared" si="464"/>
        <v>38.845410465510028</v>
      </c>
      <c r="FT133" s="484">
        <f t="shared" si="465"/>
        <v>1</v>
      </c>
      <c r="FU133" s="427">
        <f t="shared" si="345"/>
        <v>21049.441190007376</v>
      </c>
      <c r="FV133" s="276">
        <f t="shared" si="346"/>
        <v>2.0119003498336201</v>
      </c>
      <c r="FW133" s="256">
        <f t="shared" si="466"/>
        <v>0.56326194153123788</v>
      </c>
      <c r="FX133" s="256">
        <f t="shared" si="348"/>
        <v>1.1332268972146615</v>
      </c>
      <c r="FY133" s="483">
        <f t="shared" si="467"/>
        <v>15.923641238531562</v>
      </c>
      <c r="FZ133" s="483">
        <f t="shared" si="350"/>
        <v>8</v>
      </c>
      <c r="GA133" s="483">
        <f t="shared" si="351"/>
        <v>29.1</v>
      </c>
      <c r="GB133" s="483">
        <f t="shared" si="352"/>
        <v>29.815257437546084</v>
      </c>
      <c r="GC133" s="483">
        <f t="shared" si="353"/>
        <v>0</v>
      </c>
      <c r="GD133" s="483">
        <f t="shared" si="468"/>
        <v>11.142566916445416</v>
      </c>
      <c r="GE133" s="483">
        <f t="shared" si="469"/>
        <v>23.393991449200687</v>
      </c>
      <c r="GF133" s="484">
        <f t="shared" si="470"/>
        <v>12</v>
      </c>
      <c r="GG133" s="493">
        <f t="shared" si="471"/>
        <v>0</v>
      </c>
      <c r="GH133" s="493">
        <f t="shared" si="358"/>
        <v>12</v>
      </c>
      <c r="GI133" s="427">
        <f t="shared" si="359"/>
        <v>26340.441190007376</v>
      </c>
      <c r="GJ133" s="185">
        <f t="shared" si="472"/>
        <v>1.4073265946197908</v>
      </c>
      <c r="GK133" s="256">
        <f t="shared" si="416"/>
        <v>0.83967311856742166</v>
      </c>
      <c r="GL133" s="256">
        <f t="shared" si="361"/>
        <v>1.1816943105472695</v>
      </c>
      <c r="GM133" s="256">
        <f t="shared" si="362"/>
        <v>39.31763268773225</v>
      </c>
      <c r="GN133" s="256">
        <f t="shared" si="363"/>
        <v>29.1</v>
      </c>
      <c r="GO133" s="256">
        <f t="shared" si="364"/>
        <v>29.815257437546084</v>
      </c>
      <c r="GP133" s="256">
        <f t="shared" si="473"/>
        <v>39.31763268773225</v>
      </c>
      <c r="GQ133" s="256">
        <f t="shared" si="474"/>
        <v>10.055493723386794</v>
      </c>
      <c r="GR133" s="427">
        <f t="shared" si="367"/>
        <v>34849.441190007376</v>
      </c>
      <c r="GS133" s="185">
        <f t="shared" si="368"/>
        <v>1.4073265946197908</v>
      </c>
      <c r="GT133" s="256">
        <f t="shared" si="417"/>
        <v>0.43729109808481426</v>
      </c>
      <c r="GU133" s="256">
        <f t="shared" si="369"/>
        <v>0.61541139192525063</v>
      </c>
      <c r="GV133" s="256">
        <f t="shared" si="370"/>
        <v>39.31763268773225</v>
      </c>
      <c r="GW133" s="256">
        <f t="shared" si="371"/>
        <v>29.1</v>
      </c>
      <c r="GX133" s="256">
        <f t="shared" si="372"/>
        <v>29.815257437546084</v>
      </c>
      <c r="GY133" s="256">
        <f t="shared" si="475"/>
        <v>39.31763268773225</v>
      </c>
      <c r="GZ133" s="256">
        <f t="shared" si="476"/>
        <v>10.055493723386794</v>
      </c>
      <c r="HA133" s="427">
        <f t="shared" si="375"/>
        <v>66916.84119000737</v>
      </c>
      <c r="HB133" s="185">
        <f t="shared" si="376"/>
        <v>1.4073265946197908</v>
      </c>
      <c r="HC133" s="256">
        <f t="shared" si="418"/>
        <v>7.1746009273839034E-2</v>
      </c>
      <c r="HD133" s="256">
        <f t="shared" si="377"/>
        <v>0.10097006690891182</v>
      </c>
      <c r="HE133" s="256">
        <f t="shared" si="378"/>
        <v>39.31763268773225</v>
      </c>
      <c r="HF133" s="256">
        <f t="shared" si="379"/>
        <v>29.1</v>
      </c>
      <c r="HG133" s="256">
        <f t="shared" si="380"/>
        <v>29.815257437546084</v>
      </c>
      <c r="HH133" s="256">
        <f t="shared" si="477"/>
        <v>39.31763268773225</v>
      </c>
      <c r="HI133" s="256">
        <f t="shared" si="442"/>
        <v>10.055493723386794</v>
      </c>
      <c r="HJ133" s="427">
        <f t="shared" si="382"/>
        <v>407857.37437546084</v>
      </c>
      <c r="HK133" s="185">
        <f t="shared" si="478"/>
        <v>1.4073265946197908</v>
      </c>
      <c r="HL133" s="256">
        <f t="shared" si="419"/>
        <v>0.84243958440608757</v>
      </c>
      <c r="HM133" s="256">
        <f t="shared" si="384"/>
        <v>1.185587631495131</v>
      </c>
      <c r="HN133" s="256">
        <f t="shared" si="385"/>
        <v>39.31763268773225</v>
      </c>
      <c r="HO133" s="256">
        <f t="shared" si="386"/>
        <v>29.1</v>
      </c>
      <c r="HP133" s="256">
        <f t="shared" si="387"/>
        <v>29.815257437546084</v>
      </c>
      <c r="HQ133" s="256">
        <f t="shared" si="479"/>
        <v>39.31763268773225</v>
      </c>
      <c r="HR133" s="256">
        <f t="shared" si="443"/>
        <v>10.055493723386794</v>
      </c>
      <c r="HS133" s="466">
        <f t="shared" si="389"/>
        <v>34735</v>
      </c>
    </row>
    <row r="134" spans="1:227" s="109" customFormat="1" collapsed="1" x14ac:dyDescent="0.3">
      <c r="A134" s="109" t="s">
        <v>368</v>
      </c>
      <c r="B134" s="105" t="s">
        <v>237</v>
      </c>
      <c r="C134" s="105" t="s">
        <v>299</v>
      </c>
      <c r="D134" s="127">
        <v>420</v>
      </c>
      <c r="E134" s="129">
        <v>15.6</v>
      </c>
      <c r="F134" s="127">
        <f t="shared" si="251"/>
        <v>57.602999999999994</v>
      </c>
      <c r="G134" s="127">
        <f t="shared" si="252"/>
        <v>10.15497</v>
      </c>
      <c r="H134" s="169">
        <f t="shared" ref="H134:H135" si="493">I134</f>
        <v>26.46</v>
      </c>
      <c r="I134" s="130">
        <f t="shared" si="488"/>
        <v>26.46</v>
      </c>
      <c r="J134" s="375">
        <f t="shared" si="390"/>
        <v>28.623287671232877</v>
      </c>
      <c r="K134" s="131">
        <v>0.01</v>
      </c>
      <c r="L134" s="169">
        <f t="shared" si="391"/>
        <v>2176.9841269841268</v>
      </c>
      <c r="M134" s="375">
        <f t="shared" si="392"/>
        <v>354.78000000000003</v>
      </c>
      <c r="N134" s="375">
        <f t="shared" si="393"/>
        <v>21.769841269841269</v>
      </c>
      <c r="O134" s="130">
        <v>99.5</v>
      </c>
      <c r="P134" s="165">
        <v>8.1000000000000003E-2</v>
      </c>
      <c r="Q134" s="397">
        <f t="shared" si="253"/>
        <v>0.82370761939482318</v>
      </c>
      <c r="S134" s="285">
        <f t="shared" si="254"/>
        <v>1.1110051339616209</v>
      </c>
      <c r="T134" s="383">
        <f t="shared" si="255"/>
        <v>3.3849900000000002</v>
      </c>
      <c r="U134" s="384">
        <f t="shared" si="256"/>
        <v>57.602999999999994</v>
      </c>
      <c r="V134" s="436">
        <f t="shared" si="394"/>
        <v>18402.726027397261</v>
      </c>
      <c r="W134" s="192"/>
      <c r="X134" s="286"/>
      <c r="Y134" s="286"/>
      <c r="Z134" s="286"/>
      <c r="AA134" s="69"/>
      <c r="AB134" s="69"/>
      <c r="AC134" s="69"/>
      <c r="AD134" s="69"/>
      <c r="AE134" s="69"/>
      <c r="AF134" s="69"/>
      <c r="AG134" s="69"/>
      <c r="AH134" s="462"/>
      <c r="AI134" s="187">
        <f t="shared" si="257"/>
        <v>3.6111712991025828</v>
      </c>
      <c r="AJ134" s="287">
        <f t="shared" si="395"/>
        <v>0.8706686681774225</v>
      </c>
      <c r="AK134" s="287">
        <f t="shared" si="258"/>
        <v>3.1441337055501783</v>
      </c>
      <c r="AL134" s="173">
        <f t="shared" si="259"/>
        <v>57.602999999999994</v>
      </c>
      <c r="AM134" s="173">
        <f t="shared" si="260"/>
        <v>10.15497</v>
      </c>
      <c r="AN134" s="173">
        <f t="shared" si="261"/>
        <v>33.047279999999994</v>
      </c>
      <c r="AO134" s="173">
        <f t="shared" si="396"/>
        <v>17</v>
      </c>
      <c r="AP134" s="173">
        <f t="shared" si="397"/>
        <v>24</v>
      </c>
      <c r="AQ134" s="173">
        <f t="shared" si="262"/>
        <v>0</v>
      </c>
      <c r="AR134" s="287">
        <f t="shared" si="439"/>
        <v>18.763432799999997</v>
      </c>
      <c r="AS134" s="287">
        <f t="shared" si="263"/>
        <v>0</v>
      </c>
      <c r="AT134" s="430">
        <f t="shared" si="445"/>
        <v>48496.7</v>
      </c>
      <c r="AU134" s="113"/>
      <c r="AV134" s="287"/>
      <c r="AW134" s="287"/>
      <c r="AX134" s="172"/>
      <c r="AY134" s="172"/>
      <c r="AZ134" s="172"/>
      <c r="BA134" s="172"/>
      <c r="BB134" s="287"/>
      <c r="BC134" s="287"/>
      <c r="BD134" s="287"/>
      <c r="BE134" s="288"/>
      <c r="BF134" s="148">
        <f t="shared" si="265"/>
        <v>1.4997870374175688</v>
      </c>
      <c r="BG134" s="287">
        <f t="shared" si="266"/>
        <v>0.71800153113615317</v>
      </c>
      <c r="BH134" s="287">
        <f t="shared" si="267"/>
        <v>1.0768493892439694</v>
      </c>
      <c r="BI134" s="172">
        <f t="shared" si="268"/>
        <v>16.882637625000001</v>
      </c>
      <c r="BJ134" s="172">
        <f t="shared" si="269"/>
        <v>10.15497</v>
      </c>
      <c r="BK134" s="287">
        <v>0</v>
      </c>
      <c r="BL134" s="173">
        <f t="shared" si="270"/>
        <v>7.7550577497265776</v>
      </c>
      <c r="BM134" s="173">
        <f t="shared" si="398"/>
        <v>18.704942250273422</v>
      </c>
      <c r="BN134" s="173">
        <f t="shared" si="271"/>
        <v>0</v>
      </c>
      <c r="BO134" s="173">
        <f t="shared" si="440"/>
        <v>4.4580318300000004</v>
      </c>
      <c r="BP134" s="173">
        <f t="shared" si="446"/>
        <v>40.720362374999993</v>
      </c>
      <c r="BQ134" s="392">
        <f t="shared" si="273"/>
        <v>14071.405318606454</v>
      </c>
      <c r="BR134" s="430">
        <f t="shared" si="399"/>
        <v>22018.88869231681</v>
      </c>
      <c r="BS134" s="148">
        <f t="shared" si="274"/>
        <v>4.2276622393243866</v>
      </c>
      <c r="BT134" s="287">
        <f t="shared" si="275"/>
        <v>1.1326745238860612</v>
      </c>
      <c r="BU134" s="287">
        <f t="shared" si="276"/>
        <v>4.7885653140778288</v>
      </c>
      <c r="BV134" s="173">
        <f t="shared" si="277"/>
        <v>57.602999999999994</v>
      </c>
      <c r="BW134" s="173">
        <f t="shared" si="278"/>
        <v>10.15497</v>
      </c>
      <c r="BX134" s="173">
        <f t="shared" si="279"/>
        <v>35.927430000000001</v>
      </c>
      <c r="BY134" s="173">
        <f t="shared" si="400"/>
        <v>1357.8015873015875</v>
      </c>
      <c r="BZ134" s="287">
        <f t="shared" si="280"/>
        <v>16.027290299999997</v>
      </c>
      <c r="CA134" s="287">
        <v>0</v>
      </c>
      <c r="CB134" s="468">
        <f t="shared" si="281"/>
        <v>39694.28</v>
      </c>
      <c r="CC134" s="148">
        <f t="shared" si="282"/>
        <v>1.4982939842395768</v>
      </c>
      <c r="CD134" s="287">
        <f t="shared" si="283"/>
        <v>1.2749063350420105</v>
      </c>
      <c r="CE134" s="287">
        <f t="shared" si="401"/>
        <v>1.9101844922623707</v>
      </c>
      <c r="CF134" s="172">
        <f t="shared" si="284"/>
        <v>18.008146800000002</v>
      </c>
      <c r="CG134" s="172">
        <f t="shared" si="285"/>
        <v>10.15497</v>
      </c>
      <c r="CH134" s="287">
        <v>0</v>
      </c>
      <c r="CI134" s="173">
        <f t="shared" si="402"/>
        <v>8.2720615997083495</v>
      </c>
      <c r="CJ134" s="173">
        <f t="shared" si="403"/>
        <v>18.18793840029165</v>
      </c>
      <c r="CK134" s="173">
        <f t="shared" si="286"/>
        <v>0</v>
      </c>
      <c r="CL134" s="287">
        <f t="shared" si="441"/>
        <v>5.628561372000001</v>
      </c>
      <c r="CM134" s="287">
        <f t="shared" si="248"/>
        <v>39.594853199999989</v>
      </c>
      <c r="CN134" s="392">
        <f t="shared" si="404"/>
        <v>4342.8323398468838</v>
      </c>
      <c r="CO134" s="430">
        <f t="shared" si="405"/>
        <v>12365.281271804595</v>
      </c>
      <c r="CP134" s="148">
        <f t="shared" si="287"/>
        <v>3.6111712991025828</v>
      </c>
      <c r="CQ134" s="287">
        <f t="shared" si="288"/>
        <v>1.4219761246947225</v>
      </c>
      <c r="CR134" s="287">
        <f t="shared" si="289"/>
        <v>5.1349993695066969</v>
      </c>
      <c r="CS134" s="172">
        <f t="shared" si="290"/>
        <v>57.602999999999994</v>
      </c>
      <c r="CT134" s="172">
        <f t="shared" si="291"/>
        <v>10.15497</v>
      </c>
      <c r="CU134" s="287">
        <f t="shared" si="292"/>
        <v>33.047279999999994</v>
      </c>
      <c r="CV134" s="173">
        <f t="shared" si="406"/>
        <v>1248.9523809523805</v>
      </c>
      <c r="CW134" s="287">
        <f t="shared" si="293"/>
        <v>18.763432799999997</v>
      </c>
      <c r="CX134" s="287">
        <v>0</v>
      </c>
      <c r="CY134" s="468">
        <f t="shared" si="294"/>
        <v>29694.28</v>
      </c>
      <c r="CZ134" s="148">
        <f t="shared" si="295"/>
        <v>4.2276622393243866</v>
      </c>
      <c r="DA134" s="287">
        <f t="shared" si="296"/>
        <v>1.2088068299749317</v>
      </c>
      <c r="DB134" s="287">
        <f t="shared" si="297"/>
        <v>5.1104269897224333</v>
      </c>
      <c r="DC134" s="172">
        <f t="shared" si="298"/>
        <v>57.602999999999994</v>
      </c>
      <c r="DD134" s="172">
        <f t="shared" si="299"/>
        <v>10.15497</v>
      </c>
      <c r="DE134" s="287">
        <f t="shared" si="300"/>
        <v>35.927430000000001</v>
      </c>
      <c r="DF134" s="173">
        <f t="shared" si="407"/>
        <v>1357.8015873015875</v>
      </c>
      <c r="DG134" s="287">
        <f t="shared" si="301"/>
        <v>16.027290299999997</v>
      </c>
      <c r="DH134" s="287">
        <v>0</v>
      </c>
      <c r="DI134" s="468">
        <f t="shared" si="408"/>
        <v>37194.28</v>
      </c>
      <c r="DJ134" s="148">
        <f t="shared" si="302"/>
        <v>3.6111712991025828</v>
      </c>
      <c r="DK134" s="287">
        <f t="shared" si="409"/>
        <v>1.7452289218774024</v>
      </c>
      <c r="DL134" s="287">
        <f t="shared" si="303"/>
        <v>6.3023205930474191</v>
      </c>
      <c r="DM134" s="172">
        <f t="shared" si="304"/>
        <v>57.602999999999994</v>
      </c>
      <c r="DN134" s="172">
        <f t="shared" si="305"/>
        <v>10.15497</v>
      </c>
      <c r="DO134" s="287">
        <f t="shared" si="306"/>
        <v>33.047279999999994</v>
      </c>
      <c r="DP134" s="173">
        <f t="shared" si="410"/>
        <v>1248.9523809523805</v>
      </c>
      <c r="DQ134" s="287">
        <f t="shared" si="307"/>
        <v>18.763432799999997</v>
      </c>
      <c r="DR134" s="287">
        <v>0</v>
      </c>
      <c r="DS134" s="436">
        <f t="shared" si="308"/>
        <v>24194.28</v>
      </c>
      <c r="DT134" s="289">
        <f t="shared" si="309"/>
        <v>7.2823786285275274</v>
      </c>
      <c r="DU134" s="287">
        <f t="shared" si="310"/>
        <v>1.0451438306856051</v>
      </c>
      <c r="DV134" s="287">
        <f t="shared" si="311"/>
        <v>7.6111330963222432</v>
      </c>
      <c r="DW134" s="172">
        <f t="shared" si="312"/>
        <v>57.602999999999994</v>
      </c>
      <c r="DX134" s="172">
        <f t="shared" si="313"/>
        <v>10.15497</v>
      </c>
      <c r="DY134" s="287">
        <f t="shared" si="314"/>
        <v>41.687729999999995</v>
      </c>
      <c r="DZ134" s="287">
        <f t="shared" si="411"/>
        <v>29</v>
      </c>
      <c r="EA134" s="287">
        <f t="shared" si="412"/>
        <v>42</v>
      </c>
      <c r="EB134" s="173">
        <f t="shared" si="413"/>
        <v>1575.4999999999998</v>
      </c>
      <c r="EC134" s="287">
        <f t="shared" si="315"/>
        <v>9.3043733999999994</v>
      </c>
      <c r="ED134" s="287">
        <v>0</v>
      </c>
      <c r="EE134" s="436">
        <f t="shared" si="420"/>
        <v>49451.199999999997</v>
      </c>
      <c r="EF134" s="290">
        <f t="shared" si="316"/>
        <v>1.3500984883116396</v>
      </c>
      <c r="EG134" s="287">
        <f t="shared" si="317"/>
        <v>0.46636866773842878</v>
      </c>
      <c r="EH134" s="287">
        <f t="shared" si="318"/>
        <v>0.62964363330956596</v>
      </c>
      <c r="EI134" s="475">
        <f t="shared" si="319"/>
        <v>14.400749999999999</v>
      </c>
      <c r="EJ134" s="475">
        <f t="shared" si="320"/>
        <v>6.6150000000000002</v>
      </c>
      <c r="EK134" s="475">
        <f t="shared" si="321"/>
        <v>26.46</v>
      </c>
      <c r="EL134" s="475">
        <f t="shared" si="322"/>
        <v>22.008287671232878</v>
      </c>
      <c r="EM134" s="475">
        <f>(($EG$9*F134)/$EF$8+($G134/COP_KM))*Ek</f>
        <v>6.9851774999999998</v>
      </c>
      <c r="EN134" s="475">
        <f t="shared" si="448"/>
        <v>43.202249999999992</v>
      </c>
      <c r="EO134" s="436">
        <f t="shared" si="325"/>
        <v>23158.851027397264</v>
      </c>
      <c r="EP134" s="291">
        <f t="shared" si="326"/>
        <v>1.3500984883116396</v>
      </c>
      <c r="EQ134" s="287">
        <f t="shared" si="449"/>
        <v>1.1286208031599743</v>
      </c>
      <c r="ER134" s="287">
        <f t="shared" si="328"/>
        <v>1.5237492402233499</v>
      </c>
      <c r="ES134" s="475">
        <f t="shared" si="329"/>
        <v>57.602999999999994</v>
      </c>
      <c r="ET134" s="475">
        <f t="shared" si="330"/>
        <v>6.6150000000000002</v>
      </c>
      <c r="EU134" s="475">
        <f t="shared" si="331"/>
        <v>26.46</v>
      </c>
      <c r="EV134" s="475">
        <f t="shared" si="332"/>
        <v>22.008287671232878</v>
      </c>
      <c r="EW134" s="475">
        <f t="shared" si="450"/>
        <v>6.9851774999999998</v>
      </c>
      <c r="EX134" s="475">
        <f t="shared" si="451"/>
        <v>43.202249999999992</v>
      </c>
      <c r="EY134" s="574">
        <f t="shared" si="414"/>
        <v>9569.7000000000007</v>
      </c>
      <c r="EZ134" s="588"/>
      <c r="FA134" s="588"/>
      <c r="FB134" s="588"/>
      <c r="FC134" s="588"/>
      <c r="FD134" s="588"/>
      <c r="FE134" s="588"/>
      <c r="FF134" s="588"/>
      <c r="FG134" s="588"/>
      <c r="FH134" s="588"/>
      <c r="FI134" s="576"/>
      <c r="FJ134" s="292">
        <f t="shared" si="335"/>
        <v>1.1194615158883763</v>
      </c>
      <c r="FK134" s="287">
        <f t="shared" si="461"/>
        <v>2.2227418918610731E-2</v>
      </c>
      <c r="FL134" s="287">
        <f t="shared" si="337"/>
        <v>2.4882740076913944E-2</v>
      </c>
      <c r="FM134" s="487">
        <f t="shared" si="462"/>
        <v>0.57602999999999993</v>
      </c>
      <c r="FN134" s="487">
        <f t="shared" si="339"/>
        <v>1</v>
      </c>
      <c r="FO134" s="487">
        <f t="shared" si="340"/>
        <v>26.46</v>
      </c>
      <c r="FP134" s="487">
        <f t="shared" si="341"/>
        <v>28.623287671232877</v>
      </c>
      <c r="FQ134" s="487">
        <f t="shared" si="415"/>
        <v>100</v>
      </c>
      <c r="FR134" s="487">
        <f t="shared" si="463"/>
        <v>3.3965106</v>
      </c>
      <c r="FS134" s="487">
        <f t="shared" si="464"/>
        <v>57.130777777777766</v>
      </c>
      <c r="FT134" s="488">
        <f t="shared" si="465"/>
        <v>1</v>
      </c>
      <c r="FU134" s="436">
        <f t="shared" si="345"/>
        <v>20726.726027397261</v>
      </c>
      <c r="FV134" s="292">
        <f t="shared" si="346"/>
        <v>1.7318523359039735</v>
      </c>
      <c r="FW134" s="287">
        <f t="shared" si="466"/>
        <v>0.72081043354577867</v>
      </c>
      <c r="FX134" s="287">
        <f t="shared" si="348"/>
        <v>1.2483372330802127</v>
      </c>
      <c r="FY134" s="487">
        <f t="shared" si="467"/>
        <v>23.329215000000001</v>
      </c>
      <c r="FZ134" s="487">
        <f t="shared" si="350"/>
        <v>13</v>
      </c>
      <c r="GA134" s="487">
        <f t="shared" si="351"/>
        <v>26.46</v>
      </c>
      <c r="GB134" s="487">
        <f t="shared" si="352"/>
        <v>28.623287671232877</v>
      </c>
      <c r="GC134" s="487">
        <f t="shared" si="353"/>
        <v>100</v>
      </c>
      <c r="GD134" s="487">
        <f t="shared" si="468"/>
        <v>4.8507804119999998</v>
      </c>
      <c r="GE134" s="487">
        <f t="shared" si="469"/>
        <v>34.273784999999997</v>
      </c>
      <c r="GF134" s="488">
        <f t="shared" si="470"/>
        <v>17</v>
      </c>
      <c r="GG134" s="495">
        <f t="shared" si="471"/>
        <v>1</v>
      </c>
      <c r="GH134" s="495">
        <f t="shared" si="358"/>
        <v>18</v>
      </c>
      <c r="GI134" s="436">
        <f t="shared" si="359"/>
        <v>30331.726027397261</v>
      </c>
      <c r="GJ134" s="186">
        <f t="shared" si="472"/>
        <v>1.1110051339616209</v>
      </c>
      <c r="GK134" s="287">
        <f t="shared" si="416"/>
        <v>1.6511192226373237</v>
      </c>
      <c r="GL134" s="287">
        <f t="shared" si="361"/>
        <v>1.8344019331327872</v>
      </c>
      <c r="GM134" s="287">
        <f t="shared" si="362"/>
        <v>57.602999999999994</v>
      </c>
      <c r="GN134" s="287">
        <f t="shared" si="363"/>
        <v>26.46</v>
      </c>
      <c r="GO134" s="287">
        <f t="shared" si="364"/>
        <v>28.623287671232877</v>
      </c>
      <c r="GP134" s="287">
        <f t="shared" si="473"/>
        <v>57.602999999999994</v>
      </c>
      <c r="GQ134" s="287">
        <f t="shared" si="474"/>
        <v>3.3849900000000002</v>
      </c>
      <c r="GR134" s="436">
        <f t="shared" si="367"/>
        <v>32837.126027397258</v>
      </c>
      <c r="GS134" s="186">
        <f t="shared" si="368"/>
        <v>1.1110051339616209</v>
      </c>
      <c r="GT134" s="287">
        <f t="shared" si="417"/>
        <v>0.82243745700084647</v>
      </c>
      <c r="GU134" s="287">
        <f t="shared" si="369"/>
        <v>0.91373223709028029</v>
      </c>
      <c r="GV134" s="287">
        <f t="shared" si="370"/>
        <v>57.602999999999994</v>
      </c>
      <c r="GW134" s="287">
        <f t="shared" si="371"/>
        <v>26.46</v>
      </c>
      <c r="GX134" s="287">
        <f t="shared" si="372"/>
        <v>28.623287671232877</v>
      </c>
      <c r="GY134" s="287">
        <f t="shared" si="475"/>
        <v>57.602999999999994</v>
      </c>
      <c r="GZ134" s="287">
        <f t="shared" si="476"/>
        <v>3.3849900000000002</v>
      </c>
      <c r="HA134" s="436">
        <f t="shared" si="375"/>
        <v>65923.566027397261</v>
      </c>
      <c r="HB134" s="186">
        <f t="shared" si="376"/>
        <v>1.1110051339616209</v>
      </c>
      <c r="HC134" s="287">
        <f t="shared" si="418"/>
        <v>0.13723585419313789</v>
      </c>
      <c r="HD134" s="287">
        <f t="shared" si="377"/>
        <v>0.15246973857218463</v>
      </c>
      <c r="HE134" s="287">
        <f t="shared" si="378"/>
        <v>57.602999999999994</v>
      </c>
      <c r="HF134" s="287">
        <f t="shared" si="379"/>
        <v>26.46</v>
      </c>
      <c r="HG134" s="287">
        <f t="shared" si="380"/>
        <v>28.623287671232877</v>
      </c>
      <c r="HH134" s="287">
        <f t="shared" si="477"/>
        <v>57.602999999999994</v>
      </c>
      <c r="HI134" s="287">
        <f t="shared" si="442"/>
        <v>3.3849900000000002</v>
      </c>
      <c r="HJ134" s="436">
        <f t="shared" si="382"/>
        <v>395071.75671232876</v>
      </c>
      <c r="HK134" s="186">
        <f t="shared" si="478"/>
        <v>1.1110051339616209</v>
      </c>
      <c r="HL134" s="287">
        <f t="shared" si="419"/>
        <v>1.6687085654488933</v>
      </c>
      <c r="HM134" s="287">
        <f t="shared" si="384"/>
        <v>1.8539437832994521</v>
      </c>
      <c r="HN134" s="287">
        <f t="shared" si="385"/>
        <v>57.602999999999994</v>
      </c>
      <c r="HO134" s="287">
        <f t="shared" si="386"/>
        <v>26.46</v>
      </c>
      <c r="HP134" s="287">
        <f t="shared" si="387"/>
        <v>28.623287671232877</v>
      </c>
      <c r="HQ134" s="287">
        <f t="shared" si="479"/>
        <v>57.602999999999994</v>
      </c>
      <c r="HR134" s="287">
        <f t="shared" si="443"/>
        <v>3.3849900000000002</v>
      </c>
      <c r="HS134" s="468">
        <f t="shared" si="389"/>
        <v>32491</v>
      </c>
    </row>
    <row r="135" spans="1:227" s="72" customFormat="1" hidden="1" outlineLevel="3" x14ac:dyDescent="0.3">
      <c r="B135" s="40" t="s">
        <v>240</v>
      </c>
      <c r="C135" s="40" t="s">
        <v>241</v>
      </c>
      <c r="D135" s="117">
        <v>500</v>
      </c>
      <c r="E135" s="132">
        <v>35.187434092627839</v>
      </c>
      <c r="F135" s="125">
        <f t="shared" si="251"/>
        <v>154.67809569884318</v>
      </c>
      <c r="G135" s="125">
        <f t="shared" si="252"/>
        <v>50.206130096292448</v>
      </c>
      <c r="H135" s="168">
        <f t="shared" si="493"/>
        <v>63</v>
      </c>
      <c r="I135" s="528">
        <f t="shared" ref="I135:I146" si="494">$L$5*$P$10*$D135/1000</f>
        <v>63</v>
      </c>
      <c r="J135" s="373">
        <f t="shared" si="390"/>
        <v>75.411755131417408</v>
      </c>
      <c r="K135" s="114">
        <v>0.114</v>
      </c>
      <c r="L135" s="168">
        <f t="shared" si="391"/>
        <v>2455.2078682356064</v>
      </c>
      <c r="M135" s="373">
        <f t="shared" si="392"/>
        <v>665.76</v>
      </c>
      <c r="N135" s="373">
        <f t="shared" si="393"/>
        <v>279.89369697885911</v>
      </c>
      <c r="O135" s="121">
        <v>220.20232498373883</v>
      </c>
      <c r="P135" s="116">
        <v>0.152</v>
      </c>
      <c r="Q135" s="395">
        <f t="shared" si="253"/>
        <v>0.67541538529124823</v>
      </c>
      <c r="S135" s="189">
        <f t="shared" si="254"/>
        <v>1.1952632598206177</v>
      </c>
      <c r="T135" s="168">
        <f t="shared" si="255"/>
        <v>16.735376698764149</v>
      </c>
      <c r="U135" s="382">
        <f t="shared" si="256"/>
        <v>154.67809569884318</v>
      </c>
      <c r="V135" s="427">
        <f t="shared" si="394"/>
        <v>27715.880821026785</v>
      </c>
      <c r="W135" s="132"/>
      <c r="X135" s="255"/>
      <c r="Y135" s="255"/>
      <c r="Z135" s="255"/>
      <c r="AA135" s="111"/>
      <c r="AB135" s="111"/>
      <c r="AC135" s="111"/>
      <c r="AD135" s="111"/>
      <c r="AE135" s="111"/>
      <c r="AF135" s="111"/>
      <c r="AG135" s="111"/>
      <c r="AH135" s="460"/>
      <c r="AI135" s="188">
        <f t="shared" si="257"/>
        <v>4.0850197259449983</v>
      </c>
      <c r="AJ135" s="256">
        <f t="shared" si="395"/>
        <v>1.2061317686099282</v>
      </c>
      <c r="AK135" s="256">
        <f t="shared" si="258"/>
        <v>4.927072066860485</v>
      </c>
      <c r="AL135" s="170">
        <f t="shared" si="259"/>
        <v>154.67809569884318</v>
      </c>
      <c r="AM135" s="170">
        <f t="shared" si="260"/>
        <v>50.206130096292448</v>
      </c>
      <c r="AN135" s="170">
        <f t="shared" si="261"/>
        <v>65.802441677839937</v>
      </c>
      <c r="AO135" s="170">
        <f t="shared" si="396"/>
        <v>34</v>
      </c>
      <c r="AP135" s="170">
        <f t="shared" si="397"/>
        <v>48</v>
      </c>
      <c r="AQ135" s="170">
        <f t="shared" si="262"/>
        <v>0</v>
      </c>
      <c r="AR135" s="256">
        <f t="shared" si="439"/>
        <v>50.155015040408216</v>
      </c>
      <c r="AS135" s="256">
        <f t="shared" si="263"/>
        <v>0</v>
      </c>
      <c r="AT135" s="428">
        <f t="shared" si="445"/>
        <v>100535</v>
      </c>
      <c r="AU135" s="112"/>
      <c r="AV135" s="256"/>
      <c r="AW135" s="256"/>
      <c r="AX135" s="120"/>
      <c r="AY135" s="120"/>
      <c r="AZ135" s="120"/>
      <c r="BA135" s="120"/>
      <c r="BB135" s="256"/>
      <c r="BC135" s="256"/>
      <c r="BD135" s="256"/>
      <c r="BE135" s="257"/>
      <c r="BF135" s="146">
        <f t="shared" si="265"/>
        <v>2.1971287743606251</v>
      </c>
      <c r="BG135" s="256">
        <f t="shared" si="266"/>
        <v>1.8867343569969774</v>
      </c>
      <c r="BH135" s="256">
        <f t="shared" si="267"/>
        <v>4.1453983453328513</v>
      </c>
      <c r="BI135" s="120">
        <f t="shared" si="268"/>
        <v>83.467691285086204</v>
      </c>
      <c r="BJ135" s="120">
        <f t="shared" si="269"/>
        <v>50.206130096292448</v>
      </c>
      <c r="BK135" s="256">
        <v>0</v>
      </c>
      <c r="BL135" s="170">
        <f t="shared" si="270"/>
        <v>33.996181083057884</v>
      </c>
      <c r="BM135" s="170">
        <f t="shared" si="398"/>
        <v>29.003818916942116</v>
      </c>
      <c r="BN135" s="170">
        <f t="shared" si="271"/>
        <v>0</v>
      </c>
      <c r="BO135" s="170">
        <f t="shared" si="440"/>
        <v>22.040491112272388</v>
      </c>
      <c r="BP135" s="170">
        <f t="shared" si="446"/>
        <v>71.210404413756976</v>
      </c>
      <c r="BQ135" s="390">
        <f t="shared" si="273"/>
        <v>27847.995068605389</v>
      </c>
      <c r="BR135" s="428">
        <f t="shared" si="399"/>
        <v>41427.441325648782</v>
      </c>
      <c r="BS135" s="146">
        <f t="shared" si="274"/>
        <v>4.7861417661421379</v>
      </c>
      <c r="BT135" s="256">
        <f t="shared" si="275"/>
        <v>1.8482074457187596</v>
      </c>
      <c r="BU135" s="256">
        <f t="shared" si="276"/>
        <v>8.8457828484494332</v>
      </c>
      <c r="BV135" s="170">
        <f t="shared" si="277"/>
        <v>154.67809569884318</v>
      </c>
      <c r="BW135" s="170">
        <f t="shared" si="278"/>
        <v>50.206130096292448</v>
      </c>
      <c r="BX135" s="170">
        <f t="shared" si="279"/>
        <v>73.536346462782092</v>
      </c>
      <c r="BY135" s="170">
        <f t="shared" si="400"/>
        <v>1167.2435946473347</v>
      </c>
      <c r="BZ135" s="256">
        <f t="shared" si="280"/>
        <v>42.807805494713172</v>
      </c>
      <c r="CA135" s="256">
        <v>0</v>
      </c>
      <c r="CB135" s="466">
        <f t="shared" si="281"/>
        <v>69584</v>
      </c>
      <c r="CC135" s="146">
        <f t="shared" si="282"/>
        <v>2.1918969367947532</v>
      </c>
      <c r="CD135" s="256">
        <f t="shared" si="283"/>
        <v>2.36569369333849</v>
      </c>
      <c r="CE135" s="256">
        <f t="shared" si="401"/>
        <v>5.1853567598233026</v>
      </c>
      <c r="CF135" s="120">
        <f t="shared" si="284"/>
        <v>89.032204037425274</v>
      </c>
      <c r="CG135" s="120">
        <f t="shared" si="285"/>
        <v>50.206130096292448</v>
      </c>
      <c r="CH135" s="256">
        <v>0</v>
      </c>
      <c r="CI135" s="170">
        <f t="shared" si="402"/>
        <v>36.26259315526174</v>
      </c>
      <c r="CJ135" s="170">
        <f t="shared" si="403"/>
        <v>26.73740684473826</v>
      </c>
      <c r="CK135" s="170">
        <f t="shared" si="286"/>
        <v>0</v>
      </c>
      <c r="CL135" s="256">
        <f t="shared" si="441"/>
        <v>27.827584374705026</v>
      </c>
      <c r="CM135" s="256">
        <f t="shared" si="248"/>
        <v>65.645891661417906</v>
      </c>
      <c r="CN135" s="390">
        <f t="shared" si="404"/>
        <v>19037.861406512413</v>
      </c>
      <c r="CO135" s="428">
        <f t="shared" si="405"/>
        <v>32945.937414025364</v>
      </c>
      <c r="CP135" s="146">
        <f t="shared" si="287"/>
        <v>4.0850197259449983</v>
      </c>
      <c r="CQ135" s="256">
        <f t="shared" si="288"/>
        <v>2.0350842064513817</v>
      </c>
      <c r="CR135" s="256">
        <f t="shared" si="289"/>
        <v>8.3133591273130172</v>
      </c>
      <c r="CS135" s="120">
        <f t="shared" si="290"/>
        <v>154.67809569884318</v>
      </c>
      <c r="CT135" s="120">
        <f t="shared" si="291"/>
        <v>50.206130096292448</v>
      </c>
      <c r="CU135" s="256">
        <f t="shared" si="292"/>
        <v>65.802441677839937</v>
      </c>
      <c r="CV135" s="170">
        <f t="shared" si="406"/>
        <v>1044.4832012355546</v>
      </c>
      <c r="CW135" s="256">
        <f t="shared" si="293"/>
        <v>50.155015040408216</v>
      </c>
      <c r="CX135" s="256">
        <v>0</v>
      </c>
      <c r="CY135" s="466">
        <f t="shared" si="294"/>
        <v>59584</v>
      </c>
      <c r="CZ135" s="146">
        <f t="shared" si="295"/>
        <v>4.7861417661421379</v>
      </c>
      <c r="DA135" s="256">
        <f t="shared" si="296"/>
        <v>1.9170840573444363</v>
      </c>
      <c r="DB135" s="256">
        <f t="shared" si="297"/>
        <v>9.1754360760614357</v>
      </c>
      <c r="DC135" s="120">
        <f t="shared" si="298"/>
        <v>154.67809569884318</v>
      </c>
      <c r="DD135" s="120">
        <f t="shared" si="299"/>
        <v>50.206130096292448</v>
      </c>
      <c r="DE135" s="256">
        <f t="shared" si="300"/>
        <v>73.536346462782092</v>
      </c>
      <c r="DF135" s="170">
        <f t="shared" si="407"/>
        <v>1167.2435946473347</v>
      </c>
      <c r="DG135" s="256">
        <f t="shared" si="301"/>
        <v>42.807805494713172</v>
      </c>
      <c r="DH135" s="256">
        <v>0</v>
      </c>
      <c r="DI135" s="466">
        <f t="shared" si="408"/>
        <v>67084</v>
      </c>
      <c r="DJ135" s="146">
        <f t="shared" si="302"/>
        <v>4.0850197259449983</v>
      </c>
      <c r="DK135" s="256">
        <f t="shared" si="409"/>
        <v>2.2420393712964857</v>
      </c>
      <c r="DL135" s="256">
        <f t="shared" si="303"/>
        <v>9.1587750580914662</v>
      </c>
      <c r="DM135" s="120">
        <f t="shared" si="304"/>
        <v>154.67809569884318</v>
      </c>
      <c r="DN135" s="120">
        <f t="shared" si="305"/>
        <v>50.206130096292448</v>
      </c>
      <c r="DO135" s="256">
        <f t="shared" si="306"/>
        <v>65.802441677839937</v>
      </c>
      <c r="DP135" s="170">
        <f t="shared" si="410"/>
        <v>1044.4832012355546</v>
      </c>
      <c r="DQ135" s="256">
        <f t="shared" si="307"/>
        <v>50.155015040408216</v>
      </c>
      <c r="DR135" s="256">
        <v>0</v>
      </c>
      <c r="DS135" s="427">
        <f t="shared" si="308"/>
        <v>54084</v>
      </c>
      <c r="DT135" s="176">
        <f t="shared" si="309"/>
        <v>8.0525927859011865</v>
      </c>
      <c r="DU135" s="256">
        <f t="shared" si="310"/>
        <v>1.3724164222947</v>
      </c>
      <c r="DV135" s="256">
        <f t="shared" si="311"/>
        <v>11.051510581422617</v>
      </c>
      <c r="DW135" s="120">
        <f t="shared" si="312"/>
        <v>154.67809569884318</v>
      </c>
      <c r="DX135" s="120">
        <f t="shared" si="313"/>
        <v>50.206130096292448</v>
      </c>
      <c r="DY135" s="256">
        <f t="shared" si="314"/>
        <v>89.00415603266643</v>
      </c>
      <c r="DZ135" s="256">
        <f t="shared" si="411"/>
        <v>80</v>
      </c>
      <c r="EA135" s="256">
        <f t="shared" si="412"/>
        <v>114</v>
      </c>
      <c r="EB135" s="170">
        <f t="shared" si="413"/>
        <v>1412.7643814708956</v>
      </c>
      <c r="EC135" s="256">
        <f t="shared" si="315"/>
        <v>25.44326172234307</v>
      </c>
      <c r="ED135" s="256">
        <v>0</v>
      </c>
      <c r="EE135" s="427">
        <f t="shared" si="420"/>
        <v>106360</v>
      </c>
      <c r="EF135" s="275">
        <f t="shared" si="316"/>
        <v>1.4386792580375993</v>
      </c>
      <c r="EG135" s="256">
        <f t="shared" si="317"/>
        <v>0.87468795475937933</v>
      </c>
      <c r="EH135" s="256">
        <f t="shared" si="318"/>
        <v>1.2583954177676491</v>
      </c>
      <c r="EI135" s="473">
        <f t="shared" si="319"/>
        <v>38.669523924710795</v>
      </c>
      <c r="EJ135" s="473">
        <f t="shared" si="320"/>
        <v>15.75</v>
      </c>
      <c r="EK135" s="473">
        <f t="shared" si="321"/>
        <v>63</v>
      </c>
      <c r="EL135" s="473">
        <f t="shared" si="322"/>
        <v>59.661755131417408</v>
      </c>
      <c r="EM135" s="473">
        <f t="shared" si="447"/>
        <v>26.40275767994185</v>
      </c>
      <c r="EN135" s="473">
        <f t="shared" si="448"/>
        <v>116.00857177413238</v>
      </c>
      <c r="EO135" s="427">
        <f t="shared" si="325"/>
        <v>33157.130821026789</v>
      </c>
      <c r="EP135" s="261">
        <f t="shared" si="326"/>
        <v>1.4386792580375993</v>
      </c>
      <c r="EQ135" s="256">
        <f t="shared" si="449"/>
        <v>1.2728612220115472</v>
      </c>
      <c r="ER135" s="256">
        <f t="shared" si="328"/>
        <v>1.8312390384684047</v>
      </c>
      <c r="ES135" s="473">
        <f t="shared" si="329"/>
        <v>154.67809569884318</v>
      </c>
      <c r="ET135" s="473">
        <f t="shared" si="330"/>
        <v>15.75</v>
      </c>
      <c r="EU135" s="473">
        <f t="shared" si="331"/>
        <v>63</v>
      </c>
      <c r="EV135" s="473">
        <f t="shared" si="332"/>
        <v>59.661755131417408</v>
      </c>
      <c r="EW135" s="473">
        <f t="shared" si="450"/>
        <v>26.40275767994185</v>
      </c>
      <c r="EX135" s="473">
        <f t="shared" si="451"/>
        <v>116.00857177413238</v>
      </c>
      <c r="EY135" s="572">
        <f t="shared" si="414"/>
        <v>22785</v>
      </c>
      <c r="EZ135" s="589"/>
      <c r="FA135" s="589"/>
      <c r="FB135" s="589"/>
      <c r="FC135" s="589"/>
      <c r="FD135" s="589"/>
      <c r="FE135" s="589"/>
      <c r="FF135" s="589"/>
      <c r="FG135" s="589"/>
      <c r="FH135" s="589"/>
      <c r="FI135" s="577"/>
      <c r="FJ135" s="276">
        <f t="shared" si="335"/>
        <v>1.3278827240665196</v>
      </c>
      <c r="FK135" s="256">
        <f t="shared" si="461"/>
        <v>0.28994632341192922</v>
      </c>
      <c r="FL135" s="256">
        <f t="shared" si="337"/>
        <v>0.38501471376530466</v>
      </c>
      <c r="FM135" s="483">
        <f t="shared" si="462"/>
        <v>17.633302909668124</v>
      </c>
      <c r="FN135" s="483">
        <f t="shared" si="339"/>
        <v>26</v>
      </c>
      <c r="FO135" s="483">
        <f t="shared" si="340"/>
        <v>63</v>
      </c>
      <c r="FP135" s="483">
        <f t="shared" si="341"/>
        <v>75.411755131417408</v>
      </c>
      <c r="FQ135" s="483">
        <f t="shared" si="415"/>
        <v>3700</v>
      </c>
      <c r="FR135" s="483">
        <f t="shared" si="463"/>
        <v>17.088042756957513</v>
      </c>
      <c r="FS135" s="483">
        <f t="shared" si="464"/>
        <v>137.20587347662098</v>
      </c>
      <c r="FT135" s="484">
        <f t="shared" si="465"/>
        <v>37</v>
      </c>
      <c r="FU135" s="427">
        <f t="shared" si="345"/>
        <v>59043.880821026789</v>
      </c>
      <c r="FV135" s="276">
        <f t="shared" si="346"/>
        <v>2.0503265412434786</v>
      </c>
      <c r="FW135" s="256">
        <f t="shared" si="466"/>
        <v>0.99608432345859799</v>
      </c>
      <c r="FX135" s="256">
        <f t="shared" si="348"/>
        <v>2.0422981257037174</v>
      </c>
      <c r="FY135" s="483">
        <f t="shared" si="467"/>
        <v>70.687889734371339</v>
      </c>
      <c r="FZ135" s="483">
        <f t="shared" si="350"/>
        <v>45</v>
      </c>
      <c r="GA135" s="483">
        <f t="shared" si="351"/>
        <v>63</v>
      </c>
      <c r="GB135" s="483">
        <f t="shared" si="352"/>
        <v>75.411755131417408</v>
      </c>
      <c r="GC135" s="483">
        <f t="shared" si="353"/>
        <v>1900</v>
      </c>
      <c r="GD135" s="483">
        <f t="shared" si="468"/>
        <v>15.937401503789193</v>
      </c>
      <c r="GE135" s="483">
        <f t="shared" si="469"/>
        <v>83.990205964471841</v>
      </c>
      <c r="GF135" s="484">
        <f t="shared" si="470"/>
        <v>45</v>
      </c>
      <c r="GG135" s="493">
        <f t="shared" si="471"/>
        <v>19</v>
      </c>
      <c r="GH135" s="493">
        <f t="shared" si="358"/>
        <v>64</v>
      </c>
      <c r="GI135" s="427">
        <f t="shared" si="359"/>
        <v>71766.880821026789</v>
      </c>
      <c r="GJ135" s="185">
        <f t="shared" si="472"/>
        <v>1.1952632598206177</v>
      </c>
      <c r="GK135" s="256">
        <f t="shared" si="416"/>
        <v>2.1048426796427666</v>
      </c>
      <c r="GL135" s="256">
        <f t="shared" si="361"/>
        <v>2.5158411226793773</v>
      </c>
      <c r="GM135" s="256">
        <f t="shared" si="362"/>
        <v>154.67809569884318</v>
      </c>
      <c r="GN135" s="256">
        <f t="shared" si="363"/>
        <v>63</v>
      </c>
      <c r="GO135" s="256">
        <f t="shared" si="364"/>
        <v>75.411755131417408</v>
      </c>
      <c r="GP135" s="256">
        <f t="shared" si="473"/>
        <v>154.67809569884318</v>
      </c>
      <c r="GQ135" s="256">
        <f t="shared" si="474"/>
        <v>16.735376698764149</v>
      </c>
      <c r="GR135" s="427">
        <f t="shared" si="367"/>
        <v>65535.880821026789</v>
      </c>
      <c r="GS135" s="185">
        <f t="shared" si="368"/>
        <v>1.1952632598206177</v>
      </c>
      <c r="GT135" s="256">
        <f t="shared" si="417"/>
        <v>1.6321128459453864</v>
      </c>
      <c r="GU135" s="256">
        <f t="shared" si="369"/>
        <v>1.9508045206397882</v>
      </c>
      <c r="GV135" s="256">
        <f t="shared" si="370"/>
        <v>154.67809569884318</v>
      </c>
      <c r="GW135" s="256">
        <f t="shared" si="371"/>
        <v>63</v>
      </c>
      <c r="GX135" s="256">
        <f t="shared" si="372"/>
        <v>75.411755131417408</v>
      </c>
      <c r="GY135" s="256">
        <f t="shared" si="475"/>
        <v>154.67809569884318</v>
      </c>
      <c r="GZ135" s="256">
        <f t="shared" si="476"/>
        <v>16.735376698764149</v>
      </c>
      <c r="HA135" s="427">
        <f t="shared" si="375"/>
        <v>84517.880821026789</v>
      </c>
      <c r="HB135" s="185">
        <f t="shared" si="376"/>
        <v>1.1952632598206177</v>
      </c>
      <c r="HC135" s="256">
        <f t="shared" si="418"/>
        <v>0.15765935312237395</v>
      </c>
      <c r="HD135" s="256">
        <f t="shared" si="377"/>
        <v>0.18844443235425856</v>
      </c>
      <c r="HE135" s="256">
        <f t="shared" si="378"/>
        <v>154.67809569884318</v>
      </c>
      <c r="HF135" s="256">
        <f t="shared" si="379"/>
        <v>63</v>
      </c>
      <c r="HG135" s="256">
        <f t="shared" si="380"/>
        <v>75.411755131417408</v>
      </c>
      <c r="HH135" s="256">
        <f t="shared" si="477"/>
        <v>154.67809569884318</v>
      </c>
      <c r="HI135" s="256">
        <f t="shared" si="442"/>
        <v>16.735376698764149</v>
      </c>
      <c r="HJ135" s="427">
        <f t="shared" si="382"/>
        <v>874941.55131417408</v>
      </c>
      <c r="HK135" s="185">
        <f t="shared" si="478"/>
        <v>1.1952632598206177</v>
      </c>
      <c r="HL135" s="256">
        <f t="shared" si="419"/>
        <v>2.1706171361145401</v>
      </c>
      <c r="HM135" s="256">
        <f t="shared" si="384"/>
        <v>2.5944589139347585</v>
      </c>
      <c r="HN135" s="256">
        <f t="shared" si="385"/>
        <v>154.67809569884318</v>
      </c>
      <c r="HO135" s="256">
        <f t="shared" si="386"/>
        <v>63</v>
      </c>
      <c r="HP135" s="256">
        <f t="shared" si="387"/>
        <v>75.411755131417408</v>
      </c>
      <c r="HQ135" s="256">
        <f t="shared" si="479"/>
        <v>154.67809569884318</v>
      </c>
      <c r="HR135" s="256">
        <f t="shared" si="443"/>
        <v>16.735376698764149</v>
      </c>
      <c r="HS135" s="466">
        <f t="shared" si="389"/>
        <v>63550</v>
      </c>
    </row>
    <row r="136" spans="1:227" s="72" customFormat="1" hidden="1" outlineLevel="3" x14ac:dyDescent="0.3">
      <c r="B136" s="40" t="s">
        <v>240</v>
      </c>
      <c r="C136" s="40" t="s">
        <v>241</v>
      </c>
      <c r="D136" s="117">
        <v>1000</v>
      </c>
      <c r="E136" s="132">
        <v>25.99062910607881</v>
      </c>
      <c r="F136" s="125">
        <f t="shared" si="251"/>
        <v>228.50094755760952</v>
      </c>
      <c r="G136" s="125">
        <f t="shared" si="252"/>
        <v>69.811436766760366</v>
      </c>
      <c r="H136" s="168">
        <f t="shared" si="427"/>
        <v>126</v>
      </c>
      <c r="I136" s="528">
        <f t="shared" si="494"/>
        <v>126</v>
      </c>
      <c r="J136" s="373">
        <f t="shared" si="390"/>
        <v>104.85976442976504</v>
      </c>
      <c r="K136" s="114">
        <v>0.114</v>
      </c>
      <c r="L136" s="168">
        <f t="shared" si="391"/>
        <v>1813.4995837905517</v>
      </c>
      <c r="M136" s="373">
        <f t="shared" si="392"/>
        <v>665.76</v>
      </c>
      <c r="N136" s="373">
        <f t="shared" si="393"/>
        <v>206.73895255212292</v>
      </c>
      <c r="O136" s="121">
        <v>153.09525606745694</v>
      </c>
      <c r="P136" s="116">
        <v>0.152</v>
      </c>
      <c r="Q136" s="395">
        <f t="shared" si="253"/>
        <v>0.69448075593139702</v>
      </c>
      <c r="S136" s="189">
        <f t="shared" si="254"/>
        <v>1.1848540102235521</v>
      </c>
      <c r="T136" s="168">
        <f t="shared" si="255"/>
        <v>23.270478922253456</v>
      </c>
      <c r="U136" s="382">
        <f t="shared" si="256"/>
        <v>228.50094755760952</v>
      </c>
      <c r="V136" s="427">
        <f t="shared" si="394"/>
        <v>35577.562308762404</v>
      </c>
      <c r="W136" s="132"/>
      <c r="X136" s="255"/>
      <c r="Y136" s="255"/>
      <c r="Z136" s="255"/>
      <c r="AA136" s="111"/>
      <c r="AB136" s="111"/>
      <c r="AC136" s="111"/>
      <c r="AD136" s="111"/>
      <c r="AE136" s="111"/>
      <c r="AF136" s="111"/>
      <c r="AG136" s="111"/>
      <c r="AH136" s="460"/>
      <c r="AI136" s="188">
        <f t="shared" si="257"/>
        <v>3.6975183620586498</v>
      </c>
      <c r="AJ136" s="256">
        <f t="shared" si="395"/>
        <v>1.103109898377753</v>
      </c>
      <c r="AK136" s="256">
        <f t="shared" si="258"/>
        <v>4.0787691046203927</v>
      </c>
      <c r="AL136" s="170">
        <f t="shared" si="259"/>
        <v>218.7713783620348</v>
      </c>
      <c r="AM136" s="170">
        <f t="shared" si="260"/>
        <v>69.811436766760366</v>
      </c>
      <c r="AN136" s="170">
        <f t="shared" si="261"/>
        <v>94.267097004765745</v>
      </c>
      <c r="AO136" s="170">
        <f t="shared" si="396"/>
        <v>48</v>
      </c>
      <c r="AP136" s="170">
        <f t="shared" si="397"/>
        <v>69</v>
      </c>
      <c r="AQ136" s="170">
        <f t="shared" si="262"/>
        <v>0</v>
      </c>
      <c r="AR136" s="256">
        <f t="shared" si="439"/>
        <v>70.949512045898786</v>
      </c>
      <c r="AS136" s="256">
        <f t="shared" si="263"/>
        <v>9.7295691955747259</v>
      </c>
      <c r="AT136" s="428">
        <f t="shared" si="445"/>
        <v>155100</v>
      </c>
      <c r="AU136" s="112"/>
      <c r="AV136" s="256"/>
      <c r="AW136" s="256"/>
      <c r="AX136" s="120"/>
      <c r="AY136" s="120"/>
      <c r="AZ136" s="120"/>
      <c r="BA136" s="120"/>
      <c r="BB136" s="256"/>
      <c r="BC136" s="256"/>
      <c r="BD136" s="256"/>
      <c r="BE136" s="257"/>
      <c r="BF136" s="146">
        <f t="shared" si="265"/>
        <v>2.0848372268197526</v>
      </c>
      <c r="BG136" s="256">
        <f t="shared" si="266"/>
        <v>1.6803694936347133</v>
      </c>
      <c r="BH136" s="256">
        <f t="shared" si="267"/>
        <v>3.5032968751419076</v>
      </c>
      <c r="BI136" s="120">
        <f t="shared" si="268"/>
        <v>116.06151362473912</v>
      </c>
      <c r="BJ136" s="120">
        <f t="shared" si="269"/>
        <v>69.811436766760366</v>
      </c>
      <c r="BK136" s="256">
        <v>0</v>
      </c>
      <c r="BL136" s="170">
        <f t="shared" si="270"/>
        <v>63.998643651270626</v>
      </c>
      <c r="BM136" s="170">
        <f t="shared" si="398"/>
        <v>62.001356348729374</v>
      </c>
      <c r="BN136" s="170">
        <f t="shared" si="271"/>
        <v>0</v>
      </c>
      <c r="BO136" s="170">
        <f t="shared" si="440"/>
        <v>30.647220740607803</v>
      </c>
      <c r="BP136" s="170">
        <f t="shared" si="446"/>
        <v>112.4394339328704</v>
      </c>
      <c r="BQ136" s="390">
        <f t="shared" si="273"/>
        <v>43599.287916917077</v>
      </c>
      <c r="BR136" s="428">
        <f t="shared" si="399"/>
        <v>64679.091246351323</v>
      </c>
      <c r="BS136" s="146">
        <f t="shared" si="274"/>
        <v>4.7140051318311738</v>
      </c>
      <c r="BT136" s="256">
        <f t="shared" si="275"/>
        <v>1.3630028397103116</v>
      </c>
      <c r="BU136" s="256">
        <f t="shared" si="276"/>
        <v>6.4252023810948717</v>
      </c>
      <c r="BV136" s="170">
        <f t="shared" si="277"/>
        <v>228.50094755760952</v>
      </c>
      <c r="BW136" s="170">
        <f t="shared" si="278"/>
        <v>69.811436766760366</v>
      </c>
      <c r="BX136" s="170">
        <f t="shared" si="279"/>
        <v>112.98932127932726</v>
      </c>
      <c r="BY136" s="170">
        <f t="shared" si="400"/>
        <v>896.74064507402579</v>
      </c>
      <c r="BZ136" s="256">
        <f t="shared" si="280"/>
        <v>63.282150948463062</v>
      </c>
      <c r="CA136" s="256">
        <v>0</v>
      </c>
      <c r="CB136" s="466">
        <f t="shared" si="281"/>
        <v>138289.71594179573</v>
      </c>
      <c r="CC136" s="146">
        <f t="shared" si="282"/>
        <v>2.0803374433270387</v>
      </c>
      <c r="CD136" s="256">
        <f t="shared" si="283"/>
        <v>1.8835525136885232</v>
      </c>
      <c r="CE136" s="256">
        <f t="shared" si="401"/>
        <v>3.9184248206989993</v>
      </c>
      <c r="CF136" s="120">
        <f t="shared" si="284"/>
        <v>123.79894786638839</v>
      </c>
      <c r="CG136" s="120">
        <f t="shared" si="285"/>
        <v>69.811436766760366</v>
      </c>
      <c r="CH136" s="256">
        <v>0</v>
      </c>
      <c r="CI136" s="170">
        <f t="shared" si="402"/>
        <v>68.26521989468867</v>
      </c>
      <c r="CJ136" s="170">
        <f t="shared" si="403"/>
        <v>57.73478010531133</v>
      </c>
      <c r="CK136" s="170">
        <f t="shared" si="286"/>
        <v>0</v>
      </c>
      <c r="CL136" s="256">
        <f t="shared" si="441"/>
        <v>38.694152351923044</v>
      </c>
      <c r="CM136" s="256">
        <f t="shared" si="248"/>
        <v>104.70199969122113</v>
      </c>
      <c r="CN136" s="390">
        <f t="shared" si="404"/>
        <v>35839.240444711555</v>
      </c>
      <c r="CO136" s="428">
        <f t="shared" si="405"/>
        <v>57537.697329441413</v>
      </c>
      <c r="CP136" s="146">
        <f t="shared" si="287"/>
        <v>4.0238561803148363</v>
      </c>
      <c r="CQ136" s="256">
        <f t="shared" si="288"/>
        <v>1.567975336911219</v>
      </c>
      <c r="CR136" s="256">
        <f t="shared" si="289"/>
        <v>6.3093072500114467</v>
      </c>
      <c r="CS136" s="120">
        <f t="shared" si="290"/>
        <v>228.50094755760952</v>
      </c>
      <c r="CT136" s="120">
        <f t="shared" si="291"/>
        <v>69.811436766760366</v>
      </c>
      <c r="CU136" s="256">
        <f t="shared" si="292"/>
        <v>101.56427390144678</v>
      </c>
      <c r="CV136" s="170">
        <f t="shared" si="406"/>
        <v>806.06566588449823</v>
      </c>
      <c r="CW136" s="256">
        <f t="shared" si="293"/>
        <v>74.135945957449508</v>
      </c>
      <c r="CX136" s="256">
        <v>0</v>
      </c>
      <c r="CY136" s="466">
        <f t="shared" si="294"/>
        <v>113289.71594179573</v>
      </c>
      <c r="CZ136" s="146">
        <f t="shared" si="295"/>
        <v>4.7140051318311738</v>
      </c>
      <c r="DA136" s="256">
        <f t="shared" si="296"/>
        <v>1.5669608499416836</v>
      </c>
      <c r="DB136" s="256">
        <f t="shared" si="297"/>
        <v>7.3866614880036341</v>
      </c>
      <c r="DC136" s="120">
        <f t="shared" si="298"/>
        <v>228.50094755760952</v>
      </c>
      <c r="DD136" s="120">
        <f t="shared" si="299"/>
        <v>69.811436766760366</v>
      </c>
      <c r="DE136" s="256">
        <f t="shared" si="300"/>
        <v>112.98932127932726</v>
      </c>
      <c r="DF136" s="170">
        <f t="shared" si="407"/>
        <v>896.74064507402579</v>
      </c>
      <c r="DG136" s="256">
        <f t="shared" si="301"/>
        <v>63.282150948463062</v>
      </c>
      <c r="DH136" s="256">
        <v>0</v>
      </c>
      <c r="DI136" s="466">
        <f t="shared" si="408"/>
        <v>120289.71594179573</v>
      </c>
      <c r="DJ136" s="146">
        <f t="shared" si="302"/>
        <v>4.0238561803148363</v>
      </c>
      <c r="DK136" s="256">
        <f t="shared" si="409"/>
        <v>1.6403725781115739</v>
      </c>
      <c r="DL136" s="256">
        <f t="shared" si="303"/>
        <v>6.6006233364532383</v>
      </c>
      <c r="DM136" s="120">
        <f t="shared" si="304"/>
        <v>228.50094755760952</v>
      </c>
      <c r="DN136" s="120">
        <f t="shared" si="305"/>
        <v>69.811436766760366</v>
      </c>
      <c r="DO136" s="256">
        <f t="shared" si="306"/>
        <v>101.56427390144678</v>
      </c>
      <c r="DP136" s="170">
        <f t="shared" si="410"/>
        <v>806.06566588449823</v>
      </c>
      <c r="DQ136" s="256">
        <f t="shared" si="307"/>
        <v>74.135945957449508</v>
      </c>
      <c r="DR136" s="256">
        <v>0</v>
      </c>
      <c r="DS136" s="427">
        <f t="shared" si="308"/>
        <v>108289.71594179573</v>
      </c>
      <c r="DT136" s="176">
        <f t="shared" si="309"/>
        <v>7.9551287690434913</v>
      </c>
      <c r="DU136" s="256">
        <f t="shared" si="310"/>
        <v>1.024890032266591</v>
      </c>
      <c r="DV136" s="256">
        <f t="shared" si="311"/>
        <v>8.1531321807898696</v>
      </c>
      <c r="DW136" s="120">
        <f t="shared" si="312"/>
        <v>228.50094755760952</v>
      </c>
      <c r="DX136" s="120">
        <f t="shared" si="313"/>
        <v>69.811436766760366</v>
      </c>
      <c r="DY136" s="256">
        <f t="shared" si="314"/>
        <v>135.83941603508822</v>
      </c>
      <c r="DZ136" s="256">
        <f t="shared" si="411"/>
        <v>118</v>
      </c>
      <c r="EA136" s="256">
        <f t="shared" si="412"/>
        <v>168</v>
      </c>
      <c r="EB136" s="170">
        <f t="shared" si="413"/>
        <v>1078.090603453081</v>
      </c>
      <c r="EC136" s="256">
        <f t="shared" si="315"/>
        <v>37.499378449437515</v>
      </c>
      <c r="ED136" s="256">
        <v>0</v>
      </c>
      <c r="EE136" s="427">
        <f t="shared" si="420"/>
        <v>209068.33053742663</v>
      </c>
      <c r="EF136" s="275">
        <f t="shared" si="316"/>
        <v>1.427827289463907</v>
      </c>
      <c r="EG136" s="256">
        <f t="shared" si="317"/>
        <v>1.0152574504174532</v>
      </c>
      <c r="EH136" s="256">
        <f t="shared" si="318"/>
        <v>1.4496122935375892</v>
      </c>
      <c r="EI136" s="473">
        <f t="shared" si="319"/>
        <v>57.12523688940238</v>
      </c>
      <c r="EJ136" s="473">
        <f t="shared" si="320"/>
        <v>31.5</v>
      </c>
      <c r="EK136" s="473">
        <f t="shared" si="321"/>
        <v>126</v>
      </c>
      <c r="EL136" s="473">
        <f t="shared" si="322"/>
        <v>73.359764429765036</v>
      </c>
      <c r="EM136" s="473">
        <f t="shared" si="447"/>
        <v>37.551788144604053</v>
      </c>
      <c r="EN136" s="473">
        <f t="shared" si="448"/>
        <v>171.37571066820715</v>
      </c>
      <c r="EO136" s="427">
        <f t="shared" si="325"/>
        <v>42200.062308762404</v>
      </c>
      <c r="EP136" s="261">
        <f t="shared" si="326"/>
        <v>1.427827289463907</v>
      </c>
      <c r="EQ136" s="256">
        <f t="shared" si="449"/>
        <v>0.94017835565178376</v>
      </c>
      <c r="ER136" s="256">
        <f t="shared" si="328"/>
        <v>1.3424123131629195</v>
      </c>
      <c r="ES136" s="473">
        <f t="shared" si="329"/>
        <v>228.50094755760952</v>
      </c>
      <c r="ET136" s="473">
        <f t="shared" si="330"/>
        <v>31.5</v>
      </c>
      <c r="EU136" s="473">
        <f t="shared" si="331"/>
        <v>126</v>
      </c>
      <c r="EV136" s="473">
        <f t="shared" si="332"/>
        <v>73.359764429765036</v>
      </c>
      <c r="EW136" s="473">
        <f t="shared" si="450"/>
        <v>37.551788144604053</v>
      </c>
      <c r="EX136" s="473">
        <f t="shared" si="451"/>
        <v>171.37571066820715</v>
      </c>
      <c r="EY136" s="572">
        <f t="shared" si="414"/>
        <v>45570</v>
      </c>
      <c r="EZ136" s="589"/>
      <c r="FA136" s="589"/>
      <c r="FB136" s="589"/>
      <c r="FC136" s="589"/>
      <c r="FD136" s="589"/>
      <c r="FE136" s="589"/>
      <c r="FF136" s="589"/>
      <c r="FG136" s="589"/>
      <c r="FH136" s="589"/>
      <c r="FI136" s="577"/>
      <c r="FJ136" s="276">
        <f t="shared" si="335"/>
        <v>1.3180988803769784</v>
      </c>
      <c r="FK136" s="256">
        <f t="shared" si="461"/>
        <v>0.31149185390715622</v>
      </c>
      <c r="FL136" s="256">
        <f t="shared" si="337"/>
        <v>0.41057706388157195</v>
      </c>
      <c r="FM136" s="483">
        <f t="shared" si="462"/>
        <v>26.049108021567488</v>
      </c>
      <c r="FN136" s="483">
        <f t="shared" si="339"/>
        <v>39</v>
      </c>
      <c r="FO136" s="483">
        <f t="shared" si="340"/>
        <v>126</v>
      </c>
      <c r="FP136" s="483">
        <f t="shared" si="341"/>
        <v>104.85976442976504</v>
      </c>
      <c r="FQ136" s="483">
        <f t="shared" si="415"/>
        <v>5500</v>
      </c>
      <c r="FR136" s="483">
        <f t="shared" si="463"/>
        <v>23.791461082684805</v>
      </c>
      <c r="FS136" s="483">
        <f t="shared" si="464"/>
        <v>202.52872533538729</v>
      </c>
      <c r="FT136" s="484">
        <f t="shared" si="465"/>
        <v>55</v>
      </c>
      <c r="FU136" s="427">
        <f t="shared" si="345"/>
        <v>81707.562308762397</v>
      </c>
      <c r="FV136" s="276">
        <f t="shared" si="346"/>
        <v>2.0428153775578162</v>
      </c>
      <c r="FW136" s="256">
        <f t="shared" si="466"/>
        <v>1.0532057834925161</v>
      </c>
      <c r="FX136" s="256">
        <f t="shared" si="348"/>
        <v>2.1515049702513398</v>
      </c>
      <c r="FY136" s="483">
        <f t="shared" si="467"/>
        <v>104.42493303382756</v>
      </c>
      <c r="FZ136" s="483">
        <f t="shared" si="350"/>
        <v>67</v>
      </c>
      <c r="GA136" s="483">
        <f t="shared" si="351"/>
        <v>126</v>
      </c>
      <c r="GB136" s="483">
        <f t="shared" si="352"/>
        <v>104.85976442976504</v>
      </c>
      <c r="GC136" s="483">
        <f t="shared" si="353"/>
        <v>2800</v>
      </c>
      <c r="GD136" s="483">
        <f t="shared" si="468"/>
        <v>21.954012272375223</v>
      </c>
      <c r="GE136" s="483">
        <f t="shared" si="469"/>
        <v>124.07601452378195</v>
      </c>
      <c r="GF136" s="484">
        <f t="shared" si="470"/>
        <v>67</v>
      </c>
      <c r="GG136" s="493">
        <f t="shared" si="471"/>
        <v>28</v>
      </c>
      <c r="GH136" s="493">
        <f t="shared" si="358"/>
        <v>95</v>
      </c>
      <c r="GI136" s="427">
        <f t="shared" si="359"/>
        <v>100399.5623087624</v>
      </c>
      <c r="GJ136" s="185">
        <f t="shared" si="472"/>
        <v>1.1848540102235521</v>
      </c>
      <c r="GK136" s="256">
        <f t="shared" si="416"/>
        <v>1.8047385510966254</v>
      </c>
      <c r="GL136" s="256">
        <f t="shared" si="361"/>
        <v>2.1383517096718796</v>
      </c>
      <c r="GM136" s="256">
        <f t="shared" si="362"/>
        <v>228.50094755760952</v>
      </c>
      <c r="GN136" s="256">
        <f t="shared" si="363"/>
        <v>126</v>
      </c>
      <c r="GO136" s="256">
        <f t="shared" si="364"/>
        <v>104.85976442976504</v>
      </c>
      <c r="GP136" s="256">
        <f t="shared" si="473"/>
        <v>228.50094755760952</v>
      </c>
      <c r="GQ136" s="256">
        <f t="shared" si="474"/>
        <v>23.270478922253456</v>
      </c>
      <c r="GR136" s="427">
        <f t="shared" si="367"/>
        <v>113717.5623087624</v>
      </c>
      <c r="GS136" s="185">
        <f t="shared" si="368"/>
        <v>1.1848540102235521</v>
      </c>
      <c r="GT136" s="256">
        <f t="shared" si="417"/>
        <v>1.8935920858077875</v>
      </c>
      <c r="GU136" s="256">
        <f t="shared" si="369"/>
        <v>2.2436301765969375</v>
      </c>
      <c r="GV136" s="256">
        <f t="shared" si="370"/>
        <v>228.50094755760952</v>
      </c>
      <c r="GW136" s="256">
        <f t="shared" si="371"/>
        <v>126</v>
      </c>
      <c r="GX136" s="256">
        <f t="shared" si="372"/>
        <v>104.85976442976504</v>
      </c>
      <c r="GY136" s="256">
        <f t="shared" si="475"/>
        <v>228.50094755760952</v>
      </c>
      <c r="GZ136" s="256">
        <f t="shared" si="476"/>
        <v>23.270478922253456</v>
      </c>
      <c r="HA136" s="427">
        <f t="shared" si="375"/>
        <v>108381.5623087624</v>
      </c>
      <c r="HB136" s="185">
        <f t="shared" si="376"/>
        <v>1.1848540102235521</v>
      </c>
      <c r="HC136" s="256">
        <f t="shared" si="418"/>
        <v>0.17245016744696251</v>
      </c>
      <c r="HD136" s="256">
        <f t="shared" si="377"/>
        <v>0.20432827246325658</v>
      </c>
      <c r="HE136" s="256">
        <f t="shared" si="378"/>
        <v>228.50094755760952</v>
      </c>
      <c r="HF136" s="256">
        <f t="shared" si="379"/>
        <v>126</v>
      </c>
      <c r="HG136" s="256">
        <f t="shared" si="380"/>
        <v>104.85976442976504</v>
      </c>
      <c r="HH136" s="256">
        <f t="shared" si="477"/>
        <v>228.50094755760952</v>
      </c>
      <c r="HI136" s="256">
        <f t="shared" si="442"/>
        <v>23.270478922253456</v>
      </c>
      <c r="HJ136" s="427">
        <f t="shared" si="382"/>
        <v>1190085.6442976503</v>
      </c>
      <c r="HK136" s="185">
        <f t="shared" si="478"/>
        <v>1.1848540102235521</v>
      </c>
      <c r="HL136" s="256">
        <f t="shared" si="419"/>
        <v>1.7526086134530834</v>
      </c>
      <c r="HM136" s="256">
        <f t="shared" si="384"/>
        <v>2.0765853440022251</v>
      </c>
      <c r="HN136" s="256">
        <f t="shared" si="385"/>
        <v>228.50094755760952</v>
      </c>
      <c r="HO136" s="256">
        <f t="shared" si="386"/>
        <v>126</v>
      </c>
      <c r="HP136" s="256">
        <f t="shared" si="387"/>
        <v>104.85976442976504</v>
      </c>
      <c r="HQ136" s="256">
        <f t="shared" si="479"/>
        <v>228.50094755760952</v>
      </c>
      <c r="HR136" s="256">
        <f t="shared" si="443"/>
        <v>23.270478922253456</v>
      </c>
      <c r="HS136" s="466">
        <f t="shared" si="389"/>
        <v>117100</v>
      </c>
    </row>
    <row r="137" spans="1:227" s="72" customFormat="1" hidden="1" outlineLevel="3" x14ac:dyDescent="0.3">
      <c r="B137" s="40" t="s">
        <v>240</v>
      </c>
      <c r="C137" s="40" t="s">
        <v>241</v>
      </c>
      <c r="D137" s="117">
        <v>2000</v>
      </c>
      <c r="E137" s="132">
        <v>20.839147135517685</v>
      </c>
      <c r="F137" s="125">
        <f t="shared" si="251"/>
        <v>366.42167046618596</v>
      </c>
      <c r="G137" s="125">
        <f t="shared" si="252"/>
        <v>121.70002856613361</v>
      </c>
      <c r="H137" s="168">
        <f t="shared" si="427"/>
        <v>252</v>
      </c>
      <c r="I137" s="528">
        <f t="shared" si="494"/>
        <v>252</v>
      </c>
      <c r="J137" s="373">
        <f t="shared" si="390"/>
        <v>182.79864901185655</v>
      </c>
      <c r="K137" s="114">
        <v>0.114</v>
      </c>
      <c r="L137" s="168">
        <f t="shared" si="391"/>
        <v>1454.0542478816903</v>
      </c>
      <c r="M137" s="373">
        <f t="shared" si="392"/>
        <v>665.76</v>
      </c>
      <c r="N137" s="373">
        <f t="shared" si="393"/>
        <v>165.76218425851269</v>
      </c>
      <c r="O137" s="121">
        <v>133.44301377865526</v>
      </c>
      <c r="P137" s="116">
        <v>0.152</v>
      </c>
      <c r="Q137" s="395">
        <f t="shared" si="253"/>
        <v>0.66786891066977905</v>
      </c>
      <c r="S137" s="189">
        <f t="shared" si="254"/>
        <v>1.1993505540005518</v>
      </c>
      <c r="T137" s="168">
        <f t="shared" si="255"/>
        <v>40.566676188711206</v>
      </c>
      <c r="U137" s="382">
        <f t="shared" si="256"/>
        <v>366.42167046618596</v>
      </c>
      <c r="V137" s="427">
        <f t="shared" si="394"/>
        <v>54347.78384189705</v>
      </c>
      <c r="W137" s="132"/>
      <c r="X137" s="255"/>
      <c r="Y137" s="255"/>
      <c r="Z137" s="255"/>
      <c r="AA137" s="111"/>
      <c r="AB137" s="111"/>
      <c r="AC137" s="111"/>
      <c r="AD137" s="111"/>
      <c r="AE137" s="111"/>
      <c r="AF137" s="111"/>
      <c r="AG137" s="111"/>
      <c r="AH137" s="460"/>
      <c r="AI137" s="262">
        <f t="shared" si="257"/>
        <v>2.3418075855123313</v>
      </c>
      <c r="AJ137" s="256">
        <f t="shared" si="395"/>
        <v>1.3343437001898661</v>
      </c>
      <c r="AK137" s="256">
        <f t="shared" si="258"/>
        <v>3.1247761987852205</v>
      </c>
      <c r="AL137" s="170">
        <f t="shared" si="259"/>
        <v>233.11028418420753</v>
      </c>
      <c r="AM137" s="170">
        <f t="shared" si="260"/>
        <v>121.70002856613361</v>
      </c>
      <c r="AN137" s="170">
        <f t="shared" si="261"/>
        <v>53.132684572022029</v>
      </c>
      <c r="AO137" s="170">
        <f t="shared" si="396"/>
        <v>27</v>
      </c>
      <c r="AP137" s="170">
        <f t="shared" si="397"/>
        <v>39</v>
      </c>
      <c r="AQ137" s="170">
        <f t="shared" si="262"/>
        <v>0</v>
      </c>
      <c r="AR137" s="256">
        <f t="shared" si="439"/>
        <v>75.126617784666635</v>
      </c>
      <c r="AS137" s="256">
        <f t="shared" si="263"/>
        <v>133.31138628197843</v>
      </c>
      <c r="AT137" s="428">
        <f t="shared" si="445"/>
        <v>148800</v>
      </c>
      <c r="AU137" s="112"/>
      <c r="AV137" s="256"/>
      <c r="AW137" s="256"/>
      <c r="AX137" s="120"/>
      <c r="AY137" s="120"/>
      <c r="AZ137" s="120"/>
      <c r="BA137" s="120"/>
      <c r="BB137" s="256"/>
      <c r="BC137" s="256"/>
      <c r="BD137" s="256"/>
      <c r="BE137" s="257"/>
      <c r="BF137" s="146">
        <f t="shared" si="265"/>
        <v>2.244013960610328</v>
      </c>
      <c r="BG137" s="256">
        <f t="shared" si="266"/>
        <v>1.3676829502018872</v>
      </c>
      <c r="BH137" s="256">
        <f t="shared" si="267"/>
        <v>3.0690996339417551</v>
      </c>
      <c r="BI137" s="120">
        <f t="shared" si="268"/>
        <v>202.32629749119715</v>
      </c>
      <c r="BJ137" s="120">
        <f t="shared" si="269"/>
        <v>121.70002856613361</v>
      </c>
      <c r="BK137" s="256">
        <v>0</v>
      </c>
      <c r="BL137" s="170">
        <f t="shared" si="270"/>
        <v>139.14631987489608</v>
      </c>
      <c r="BM137" s="170">
        <f t="shared" si="398"/>
        <v>112.85368012510392</v>
      </c>
      <c r="BN137" s="170">
        <f t="shared" si="271"/>
        <v>0</v>
      </c>
      <c r="BO137" s="170">
        <f t="shared" si="440"/>
        <v>53.426312540532663</v>
      </c>
      <c r="BP137" s="170">
        <f t="shared" si="446"/>
        <v>164.09537297498881</v>
      </c>
      <c r="BQ137" s="390">
        <f t="shared" si="273"/>
        <v>100254.91110745183</v>
      </c>
      <c r="BR137" s="428">
        <f t="shared" si="399"/>
        <v>138531.12748931177</v>
      </c>
      <c r="BS137" s="147">
        <f t="shared" si="274"/>
        <v>4.8147224263322306</v>
      </c>
      <c r="BT137" s="256">
        <f t="shared" si="275"/>
        <v>1.3665695243850144</v>
      </c>
      <c r="BU137" s="256">
        <f t="shared" si="276"/>
        <v>6.5796529361986993</v>
      </c>
      <c r="BV137" s="170">
        <f t="shared" si="277"/>
        <v>366.42167046618596</v>
      </c>
      <c r="BW137" s="170">
        <f t="shared" si="278"/>
        <v>121.70002856613361</v>
      </c>
      <c r="BX137" s="170">
        <f t="shared" si="279"/>
        <v>171.43730780681517</v>
      </c>
      <c r="BY137" s="170">
        <f t="shared" si="400"/>
        <v>680.30677701117122</v>
      </c>
      <c r="BZ137" s="256">
        <f t="shared" si="280"/>
        <v>101.38106744487074</v>
      </c>
      <c r="CA137" s="256">
        <v>0</v>
      </c>
      <c r="CB137" s="466">
        <f t="shared" si="281"/>
        <v>223630.97797571353</v>
      </c>
      <c r="CC137" s="146">
        <f t="shared" si="282"/>
        <v>2.2384617212729938</v>
      </c>
      <c r="CD137" s="256">
        <f t="shared" si="283"/>
        <v>1.5825047585283536</v>
      </c>
      <c r="CE137" s="256">
        <f t="shared" si="401"/>
        <v>3.5423763256980818</v>
      </c>
      <c r="CF137" s="120">
        <f t="shared" si="284"/>
        <v>215.81471732394363</v>
      </c>
      <c r="CG137" s="120">
        <f t="shared" si="285"/>
        <v>121.70002856613361</v>
      </c>
      <c r="CH137" s="256">
        <v>0</v>
      </c>
      <c r="CI137" s="170">
        <f t="shared" si="402"/>
        <v>148.42274119988917</v>
      </c>
      <c r="CJ137" s="170">
        <f t="shared" si="403"/>
        <v>103.57725880011083</v>
      </c>
      <c r="CK137" s="170">
        <f t="shared" si="286"/>
        <v>0</v>
      </c>
      <c r="CL137" s="256">
        <f t="shared" si="441"/>
        <v>67.454269166589</v>
      </c>
      <c r="CM137" s="256">
        <f t="shared" si="248"/>
        <v>150.60695314224233</v>
      </c>
      <c r="CN137" s="390">
        <f t="shared" si="404"/>
        <v>79763.572194122564</v>
      </c>
      <c r="CO137" s="428">
        <f t="shared" si="405"/>
        <v>119384.86966810649</v>
      </c>
      <c r="CP137" s="147">
        <f t="shared" si="287"/>
        <v>4.1092494173538139</v>
      </c>
      <c r="CQ137" s="256">
        <f t="shared" si="288"/>
        <v>1.4509431147145682</v>
      </c>
      <c r="CR137" s="256">
        <f t="shared" si="289"/>
        <v>5.9622871487543669</v>
      </c>
      <c r="CS137" s="120">
        <f t="shared" si="290"/>
        <v>366.42167046618596</v>
      </c>
      <c r="CT137" s="120">
        <f t="shared" si="291"/>
        <v>121.70002856613361</v>
      </c>
      <c r="CU137" s="256">
        <f t="shared" si="292"/>
        <v>153.11622428350586</v>
      </c>
      <c r="CV137" s="170">
        <f t="shared" si="406"/>
        <v>607.60406461708669</v>
      </c>
      <c r="CW137" s="256">
        <f t="shared" si="293"/>
        <v>118.78609679201456</v>
      </c>
      <c r="CX137" s="256">
        <v>0</v>
      </c>
      <c r="CY137" s="466">
        <f t="shared" si="294"/>
        <v>198630.97797571353</v>
      </c>
      <c r="CZ137" s="147">
        <f t="shared" si="295"/>
        <v>4.8147224263322306</v>
      </c>
      <c r="DA137" s="256">
        <f t="shared" si="296"/>
        <v>1.4861928013887131</v>
      </c>
      <c r="DB137" s="256">
        <f t="shared" si="297"/>
        <v>7.1556058106997593</v>
      </c>
      <c r="DC137" s="120">
        <f t="shared" si="298"/>
        <v>366.42167046618596</v>
      </c>
      <c r="DD137" s="120">
        <f t="shared" si="299"/>
        <v>121.70002856613361</v>
      </c>
      <c r="DE137" s="256">
        <f t="shared" si="300"/>
        <v>171.43730780681517</v>
      </c>
      <c r="DF137" s="170">
        <f t="shared" si="407"/>
        <v>680.30677701117122</v>
      </c>
      <c r="DG137" s="256">
        <f t="shared" si="301"/>
        <v>101.38106744487074</v>
      </c>
      <c r="DH137" s="256">
        <v>0</v>
      </c>
      <c r="DI137" s="466">
        <f t="shared" si="408"/>
        <v>205630.97797571353</v>
      </c>
      <c r="DJ137" s="147">
        <f t="shared" si="302"/>
        <v>4.1092494173538139</v>
      </c>
      <c r="DK137" s="256">
        <f t="shared" si="409"/>
        <v>1.4884098240676695</v>
      </c>
      <c r="DL137" s="256">
        <f t="shared" si="303"/>
        <v>6.1162472023337635</v>
      </c>
      <c r="DM137" s="120">
        <f t="shared" si="304"/>
        <v>366.42167046618596</v>
      </c>
      <c r="DN137" s="120">
        <f t="shared" si="305"/>
        <v>121.70002856613361</v>
      </c>
      <c r="DO137" s="256">
        <f t="shared" si="306"/>
        <v>153.11622428350586</v>
      </c>
      <c r="DP137" s="170">
        <f t="shared" si="410"/>
        <v>607.60406461708669</v>
      </c>
      <c r="DQ137" s="256">
        <f t="shared" si="307"/>
        <v>118.78609679201456</v>
      </c>
      <c r="DR137" s="256">
        <v>0</v>
      </c>
      <c r="DS137" s="427">
        <f t="shared" si="308"/>
        <v>193630.97797571353</v>
      </c>
      <c r="DT137" s="176">
        <f t="shared" si="309"/>
        <v>8.0910463820043788</v>
      </c>
      <c r="DU137" s="256">
        <f t="shared" si="310"/>
        <v>1.0561794521150214</v>
      </c>
      <c r="DV137" s="256">
        <f t="shared" si="311"/>
        <v>8.5455969347826102</v>
      </c>
      <c r="DW137" s="120">
        <f t="shared" si="312"/>
        <v>366.42167046618596</v>
      </c>
      <c r="DX137" s="120">
        <f t="shared" si="313"/>
        <v>121.70002856613361</v>
      </c>
      <c r="DY137" s="256">
        <f t="shared" si="314"/>
        <v>208.07947485343379</v>
      </c>
      <c r="DZ137" s="256">
        <f t="shared" si="411"/>
        <v>188</v>
      </c>
      <c r="EA137" s="256">
        <f t="shared" si="412"/>
        <v>269</v>
      </c>
      <c r="EB137" s="170">
        <f t="shared" si="413"/>
        <v>825.71220179934051</v>
      </c>
      <c r="EC137" s="256">
        <f t="shared" si="315"/>
        <v>60.328624504980056</v>
      </c>
      <c r="ED137" s="256">
        <v>0</v>
      </c>
      <c r="EE137" s="427">
        <f t="shared" si="420"/>
        <v>328220.47565470409</v>
      </c>
      <c r="EF137" s="275">
        <f t="shared" si="316"/>
        <v>1.4429334229336332</v>
      </c>
      <c r="EG137" s="256">
        <f t="shared" si="317"/>
        <v>1.084810410101688</v>
      </c>
      <c r="EH137" s="256">
        <f t="shared" si="318"/>
        <v>1.565309198282067</v>
      </c>
      <c r="EI137" s="473">
        <f t="shared" si="319"/>
        <v>91.60541761654649</v>
      </c>
      <c r="EJ137" s="473">
        <f t="shared" si="320"/>
        <v>63</v>
      </c>
      <c r="EK137" s="473">
        <f t="shared" si="321"/>
        <v>252</v>
      </c>
      <c r="EL137" s="473">
        <f t="shared" si="322"/>
        <v>119.79864901185655</v>
      </c>
      <c r="EM137" s="473">
        <f t="shared" si="447"/>
        <v>63.468030592847825</v>
      </c>
      <c r="EN137" s="473">
        <f t="shared" si="448"/>
        <v>274.81625284963945</v>
      </c>
      <c r="EO137" s="427">
        <f t="shared" si="325"/>
        <v>63332.78384189705</v>
      </c>
      <c r="EP137" s="261">
        <f t="shared" si="326"/>
        <v>1.4429334229336332</v>
      </c>
      <c r="EQ137" s="256">
        <f t="shared" si="449"/>
        <v>0.75382996721977058</v>
      </c>
      <c r="ER137" s="256">
        <f t="shared" si="328"/>
        <v>1.087726454910372</v>
      </c>
      <c r="ES137" s="473">
        <f t="shared" si="329"/>
        <v>366.42167046618596</v>
      </c>
      <c r="ET137" s="473">
        <f t="shared" si="330"/>
        <v>63</v>
      </c>
      <c r="EU137" s="473">
        <f t="shared" si="331"/>
        <v>252</v>
      </c>
      <c r="EV137" s="473">
        <f t="shared" si="332"/>
        <v>119.79864901185655</v>
      </c>
      <c r="EW137" s="473">
        <f t="shared" si="450"/>
        <v>63.468030592847825</v>
      </c>
      <c r="EX137" s="473">
        <f t="shared" si="451"/>
        <v>274.81625284963945</v>
      </c>
      <c r="EY137" s="572">
        <f t="shared" si="414"/>
        <v>91140</v>
      </c>
      <c r="EZ137" s="589"/>
      <c r="FA137" s="589"/>
      <c r="FB137" s="589"/>
      <c r="FC137" s="589"/>
      <c r="FD137" s="589"/>
      <c r="FE137" s="589"/>
      <c r="FF137" s="589"/>
      <c r="FG137" s="589"/>
      <c r="FH137" s="589"/>
      <c r="FI137" s="577"/>
      <c r="FJ137" s="276">
        <f t="shared" si="335"/>
        <v>1.3326891488511825</v>
      </c>
      <c r="FK137" s="256">
        <f t="shared" si="461"/>
        <v>0.32034129246161902</v>
      </c>
      <c r="FL137" s="256">
        <f t="shared" si="337"/>
        <v>0.42691536439256278</v>
      </c>
      <c r="FM137" s="483">
        <f t="shared" si="462"/>
        <v>41.772070433145203</v>
      </c>
      <c r="FN137" s="483">
        <f t="shared" si="339"/>
        <v>62</v>
      </c>
      <c r="FO137" s="483">
        <f t="shared" si="340"/>
        <v>252</v>
      </c>
      <c r="FP137" s="483">
        <f t="shared" si="341"/>
        <v>182.79864901185655</v>
      </c>
      <c r="FQ137" s="483">
        <f t="shared" si="415"/>
        <v>8800</v>
      </c>
      <c r="FR137" s="483">
        <f t="shared" si="463"/>
        <v>41.402117597374108</v>
      </c>
      <c r="FS137" s="483">
        <f t="shared" si="464"/>
        <v>324.86611491063042</v>
      </c>
      <c r="FT137" s="484">
        <f t="shared" si="465"/>
        <v>88</v>
      </c>
      <c r="FU137" s="427">
        <f t="shared" si="345"/>
        <v>127114.78384189705</v>
      </c>
      <c r="FV137" s="276">
        <f t="shared" si="346"/>
        <v>2.0550264290117717</v>
      </c>
      <c r="FW137" s="256">
        <f t="shared" si="466"/>
        <v>1.0862375178225141</v>
      </c>
      <c r="FX137" s="256">
        <f t="shared" si="348"/>
        <v>2.2322468073094117</v>
      </c>
      <c r="FY137" s="483">
        <f t="shared" si="467"/>
        <v>167.45470340304698</v>
      </c>
      <c r="FZ137" s="483">
        <f t="shared" si="350"/>
        <v>106</v>
      </c>
      <c r="GA137" s="483">
        <f t="shared" si="351"/>
        <v>252</v>
      </c>
      <c r="GB137" s="483">
        <f t="shared" si="352"/>
        <v>182.79864901185655</v>
      </c>
      <c r="GC137" s="483">
        <f t="shared" si="353"/>
        <v>4400</v>
      </c>
      <c r="GD137" s="483">
        <f t="shared" si="468"/>
        <v>38.558785472826798</v>
      </c>
      <c r="GE137" s="483">
        <f t="shared" si="469"/>
        <v>198.96696706313898</v>
      </c>
      <c r="GF137" s="484">
        <f t="shared" si="470"/>
        <v>108</v>
      </c>
      <c r="GG137" s="493">
        <f t="shared" si="471"/>
        <v>44</v>
      </c>
      <c r="GH137" s="493">
        <f t="shared" si="358"/>
        <v>152</v>
      </c>
      <c r="GI137" s="427">
        <f t="shared" si="359"/>
        <v>156008.78384189704</v>
      </c>
      <c r="GJ137" s="185">
        <f t="shared" si="472"/>
        <v>1.1993505540005518</v>
      </c>
      <c r="GK137" s="256">
        <f t="shared" si="416"/>
        <v>1.5289184188167662</v>
      </c>
      <c r="GL137" s="256">
        <f t="shared" si="361"/>
        <v>1.8337091526295362</v>
      </c>
      <c r="GM137" s="256">
        <f t="shared" si="362"/>
        <v>366.42167046618596</v>
      </c>
      <c r="GN137" s="256">
        <f t="shared" si="363"/>
        <v>252</v>
      </c>
      <c r="GO137" s="256">
        <f t="shared" si="364"/>
        <v>182.79864901185655</v>
      </c>
      <c r="GP137" s="256">
        <f t="shared" si="473"/>
        <v>366.42167046618596</v>
      </c>
      <c r="GQ137" s="256">
        <f t="shared" si="474"/>
        <v>40.566676188711206</v>
      </c>
      <c r="GR137" s="427">
        <f t="shared" si="367"/>
        <v>213127.78384189704</v>
      </c>
      <c r="GS137" s="185">
        <f t="shared" si="368"/>
        <v>1.1993505540005518</v>
      </c>
      <c r="GT137" s="256">
        <f t="shared" si="417"/>
        <v>2.0473964967630343</v>
      </c>
      <c r="GU137" s="256">
        <f t="shared" si="369"/>
        <v>2.4555461226515343</v>
      </c>
      <c r="GV137" s="256">
        <f t="shared" si="370"/>
        <v>366.42167046618596</v>
      </c>
      <c r="GW137" s="256">
        <f t="shared" si="371"/>
        <v>252</v>
      </c>
      <c r="GX137" s="256">
        <f t="shared" si="372"/>
        <v>182.79864901185655</v>
      </c>
      <c r="GY137" s="256">
        <f t="shared" si="475"/>
        <v>366.42167046618596</v>
      </c>
      <c r="GZ137" s="256">
        <f t="shared" si="476"/>
        <v>40.566676188711206</v>
      </c>
      <c r="HA137" s="427">
        <f t="shared" si="375"/>
        <v>159155.78384189704</v>
      </c>
      <c r="HB137" s="185">
        <f t="shared" si="376"/>
        <v>1.1993505540005518</v>
      </c>
      <c r="HC137" s="256">
        <f t="shared" si="418"/>
        <v>0.16205221342164788</v>
      </c>
      <c r="HD137" s="256">
        <f t="shared" si="377"/>
        <v>0.19435741194426903</v>
      </c>
      <c r="HE137" s="256">
        <f t="shared" si="378"/>
        <v>366.42167046618596</v>
      </c>
      <c r="HF137" s="256">
        <f t="shared" si="379"/>
        <v>252</v>
      </c>
      <c r="HG137" s="256">
        <f t="shared" si="380"/>
        <v>182.79864901185655</v>
      </c>
      <c r="HH137" s="256">
        <f t="shared" si="477"/>
        <v>366.42167046618596</v>
      </c>
      <c r="HI137" s="256">
        <f t="shared" si="442"/>
        <v>40.566676188711206</v>
      </c>
      <c r="HJ137" s="427">
        <f t="shared" si="382"/>
        <v>2010802.4901185655</v>
      </c>
      <c r="HK137" s="185">
        <f t="shared" si="478"/>
        <v>1.1993505540005518</v>
      </c>
      <c r="HL137" s="256">
        <f t="shared" si="419"/>
        <v>1.4534121065007795</v>
      </c>
      <c r="HM137" s="256">
        <f t="shared" si="384"/>
        <v>1.7431506151228189</v>
      </c>
      <c r="HN137" s="256">
        <f t="shared" si="385"/>
        <v>366.42167046618596</v>
      </c>
      <c r="HO137" s="256">
        <f t="shared" si="386"/>
        <v>252</v>
      </c>
      <c r="HP137" s="256">
        <f t="shared" si="387"/>
        <v>182.79864901185655</v>
      </c>
      <c r="HQ137" s="256">
        <f t="shared" si="479"/>
        <v>366.42167046618596</v>
      </c>
      <c r="HR137" s="256">
        <f t="shared" si="443"/>
        <v>40.566676188711206</v>
      </c>
      <c r="HS137" s="466">
        <f t="shared" si="389"/>
        <v>224200</v>
      </c>
    </row>
    <row r="138" spans="1:227" s="72" customFormat="1" hidden="1" outlineLevel="3" x14ac:dyDescent="0.3">
      <c r="B138" s="40" t="s">
        <v>240</v>
      </c>
      <c r="C138" s="40" t="s">
        <v>241</v>
      </c>
      <c r="D138" s="117">
        <v>5000</v>
      </c>
      <c r="E138" s="132">
        <v>15.383660218931736</v>
      </c>
      <c r="F138" s="125">
        <f t="shared" si="251"/>
        <v>676.24006379054083</v>
      </c>
      <c r="G138" s="125">
        <f t="shared" si="252"/>
        <v>238.16971614428931</v>
      </c>
      <c r="H138" s="168">
        <f t="shared" si="427"/>
        <v>630</v>
      </c>
      <c r="I138" s="528">
        <f t="shared" si="494"/>
        <v>630</v>
      </c>
      <c r="J138" s="373">
        <f t="shared" si="390"/>
        <v>357.74110211531075</v>
      </c>
      <c r="K138" s="114">
        <v>0.114</v>
      </c>
      <c r="L138" s="168">
        <f t="shared" si="391"/>
        <v>1073.3969266516522</v>
      </c>
      <c r="M138" s="373">
        <f t="shared" si="392"/>
        <v>665.76</v>
      </c>
      <c r="N138" s="373">
        <f t="shared" si="393"/>
        <v>122.36724963828834</v>
      </c>
      <c r="O138" s="121">
        <v>104.46040181767074</v>
      </c>
      <c r="P138" s="116">
        <v>0.152</v>
      </c>
      <c r="Q138" s="395">
        <f t="shared" si="253"/>
        <v>0.64780300828485049</v>
      </c>
      <c r="S138" s="189">
        <f t="shared" si="254"/>
        <v>1.210129054220616</v>
      </c>
      <c r="T138" s="168">
        <f t="shared" si="255"/>
        <v>79.38990538142977</v>
      </c>
      <c r="U138" s="382">
        <f t="shared" si="256"/>
        <v>676.24006379054083</v>
      </c>
      <c r="V138" s="427">
        <f t="shared" si="394"/>
        <v>101238.57633844973</v>
      </c>
      <c r="W138" s="132"/>
      <c r="X138" s="255"/>
      <c r="Y138" s="255"/>
      <c r="Z138" s="255"/>
      <c r="AA138" s="111"/>
      <c r="AB138" s="111"/>
      <c r="AC138" s="111"/>
      <c r="AD138" s="111"/>
      <c r="AE138" s="111"/>
      <c r="AF138" s="111"/>
      <c r="AG138" s="111"/>
      <c r="AH138" s="460"/>
      <c r="AI138" s="262">
        <f t="shared" si="257"/>
        <v>1.5991118614884057</v>
      </c>
      <c r="AJ138" s="256">
        <f t="shared" si="395"/>
        <v>1.0037777324965058</v>
      </c>
      <c r="AK138" s="256">
        <f t="shared" si="258"/>
        <v>1.6051528783330984</v>
      </c>
      <c r="AL138" s="170">
        <f t="shared" si="259"/>
        <v>197.64133887554232</v>
      </c>
      <c r="AM138" s="170">
        <f t="shared" si="260"/>
        <v>148.23100415665675</v>
      </c>
      <c r="AN138" s="170">
        <f t="shared" si="261"/>
        <v>0</v>
      </c>
      <c r="AO138" s="170">
        <f t="shared" si="396"/>
        <v>0</v>
      </c>
      <c r="AP138" s="170">
        <f t="shared" si="397"/>
        <v>0</v>
      </c>
      <c r="AQ138" s="170">
        <f t="shared" si="262"/>
        <v>135.0917928196836</v>
      </c>
      <c r="AR138" s="256">
        <f t="shared" si="439"/>
        <v>93.224799102717725</v>
      </c>
      <c r="AS138" s="256">
        <f t="shared" si="263"/>
        <v>478.59872491499851</v>
      </c>
      <c r="AT138" s="428">
        <f t="shared" si="445"/>
        <v>183114.68685114937</v>
      </c>
      <c r="AU138" s="112"/>
      <c r="AV138" s="256"/>
      <c r="AW138" s="256"/>
      <c r="AX138" s="120"/>
      <c r="AY138" s="120"/>
      <c r="AZ138" s="120"/>
      <c r="BA138" s="120"/>
      <c r="BB138" s="256"/>
      <c r="BC138" s="256"/>
      <c r="BD138" s="256"/>
      <c r="BE138" s="257"/>
      <c r="BF138" s="146">
        <f t="shared" si="265"/>
        <v>2.3760814035892004</v>
      </c>
      <c r="BG138" s="256">
        <f t="shared" si="266"/>
        <v>1.4324369263371366</v>
      </c>
      <c r="BH138" s="256">
        <f t="shared" si="267"/>
        <v>3.4035867424841437</v>
      </c>
      <c r="BI138" s="120">
        <f t="shared" si="268"/>
        <v>395.95715308988099</v>
      </c>
      <c r="BJ138" s="120">
        <f t="shared" si="269"/>
        <v>238.16971614428931</v>
      </c>
      <c r="BK138" s="256">
        <v>0</v>
      </c>
      <c r="BL138" s="170">
        <f t="shared" si="270"/>
        <v>368.88232419765478</v>
      </c>
      <c r="BM138" s="170">
        <f t="shared" si="398"/>
        <v>261.11767580234522</v>
      </c>
      <c r="BN138" s="170">
        <f t="shared" si="271"/>
        <v>0</v>
      </c>
      <c r="BO138" s="170">
        <f t="shared" si="440"/>
        <v>104.55650538734301</v>
      </c>
      <c r="BP138" s="170">
        <f t="shared" si="446"/>
        <v>280.28291070065984</v>
      </c>
      <c r="BQ138" s="390">
        <f t="shared" si="273"/>
        <v>168365.03324540274</v>
      </c>
      <c r="BR138" s="428">
        <f t="shared" si="399"/>
        <v>258852.97025406267</v>
      </c>
      <c r="BS138" s="147">
        <f t="shared" si="274"/>
        <v>4.8907936421203333</v>
      </c>
      <c r="BT138" s="256">
        <f t="shared" si="275"/>
        <v>1.4273811781658357</v>
      </c>
      <c r="BU138" s="256">
        <f t="shared" si="276"/>
        <v>6.9810267910557</v>
      </c>
      <c r="BV138" s="170">
        <f t="shared" si="277"/>
        <v>676.24006379054083</v>
      </c>
      <c r="BW138" s="170">
        <f t="shared" si="278"/>
        <v>238.16971614428931</v>
      </c>
      <c r="BX138" s="170">
        <f t="shared" si="279"/>
        <v>302.82233488814336</v>
      </c>
      <c r="BY138" s="170">
        <f t="shared" si="400"/>
        <v>480.67037283832281</v>
      </c>
      <c r="BZ138" s="256">
        <f t="shared" si="280"/>
        <v>186.96552069990852</v>
      </c>
      <c r="CA138" s="256">
        <v>0</v>
      </c>
      <c r="CB138" s="466">
        <f t="shared" si="281"/>
        <v>398397.04850444203</v>
      </c>
      <c r="CC138" s="146">
        <f t="shared" si="282"/>
        <v>2.369579975707151</v>
      </c>
      <c r="CD138" s="256">
        <f t="shared" si="283"/>
        <v>1.5282870976039642</v>
      </c>
      <c r="CE138" s="256">
        <f t="shared" si="401"/>
        <v>3.6213985036139538</v>
      </c>
      <c r="CF138" s="120">
        <f t="shared" si="284"/>
        <v>422.35429662920637</v>
      </c>
      <c r="CG138" s="120">
        <f t="shared" si="285"/>
        <v>238.16971614428931</v>
      </c>
      <c r="CH138" s="256">
        <v>0</v>
      </c>
      <c r="CI138" s="170">
        <f t="shared" si="402"/>
        <v>393.47447914416506</v>
      </c>
      <c r="CJ138" s="170">
        <f t="shared" si="403"/>
        <v>236.52552085583494</v>
      </c>
      <c r="CK138" s="170">
        <f t="shared" si="286"/>
        <v>0</v>
      </c>
      <c r="CL138" s="256">
        <f t="shared" si="441"/>
        <v>132.00953466824143</v>
      </c>
      <c r="CM138" s="256">
        <f t="shared" si="248"/>
        <v>253.88576716133446</v>
      </c>
      <c r="CN138" s="390">
        <f t="shared" si="404"/>
        <v>147873.69433207344</v>
      </c>
      <c r="CO138" s="428">
        <f t="shared" si="405"/>
        <v>241927.49380797739</v>
      </c>
      <c r="CP138" s="147">
        <f t="shared" si="287"/>
        <v>4.1737305192249057</v>
      </c>
      <c r="CQ138" s="256">
        <f t="shared" si="288"/>
        <v>1.4369236382317803</v>
      </c>
      <c r="CR138" s="256">
        <f t="shared" si="289"/>
        <v>5.9973320426836692</v>
      </c>
      <c r="CS138" s="120">
        <f t="shared" si="290"/>
        <v>676.24006379054083</v>
      </c>
      <c r="CT138" s="120">
        <f t="shared" si="291"/>
        <v>238.16971614428931</v>
      </c>
      <c r="CU138" s="256">
        <f t="shared" si="292"/>
        <v>269.01033169861637</v>
      </c>
      <c r="CV138" s="170">
        <f t="shared" si="406"/>
        <v>427.00052650574025</v>
      </c>
      <c r="CW138" s="256">
        <f t="shared" si="293"/>
        <v>219.08692372995924</v>
      </c>
      <c r="CX138" s="256">
        <v>0</v>
      </c>
      <c r="CY138" s="466">
        <f t="shared" si="294"/>
        <v>373397.04850444203</v>
      </c>
      <c r="CZ138" s="147">
        <f t="shared" si="295"/>
        <v>4.8907936421203333</v>
      </c>
      <c r="DA138" s="256">
        <f t="shared" si="296"/>
        <v>1.4949233983486641</v>
      </c>
      <c r="DB138" s="256">
        <f t="shared" si="297"/>
        <v>7.3113618521005685</v>
      </c>
      <c r="DC138" s="120">
        <f t="shared" si="298"/>
        <v>676.24006379054083</v>
      </c>
      <c r="DD138" s="120">
        <f t="shared" si="299"/>
        <v>238.16971614428931</v>
      </c>
      <c r="DE138" s="256">
        <f t="shared" si="300"/>
        <v>302.82233488814336</v>
      </c>
      <c r="DF138" s="170">
        <f t="shared" si="407"/>
        <v>480.67037283832281</v>
      </c>
      <c r="DG138" s="256">
        <f t="shared" si="301"/>
        <v>186.96552069990852</v>
      </c>
      <c r="DH138" s="256">
        <v>0</v>
      </c>
      <c r="DI138" s="466">
        <f t="shared" si="408"/>
        <v>380397.04850444203</v>
      </c>
      <c r="DJ138" s="147">
        <f t="shared" si="302"/>
        <v>4.1737305192249057</v>
      </c>
      <c r="DK138" s="256">
        <f t="shared" si="409"/>
        <v>1.4564260154096806</v>
      </c>
      <c r="DL138" s="256">
        <f t="shared" si="303"/>
        <v>6.0787297095085071</v>
      </c>
      <c r="DM138" s="120">
        <f t="shared" si="304"/>
        <v>676.24006379054083</v>
      </c>
      <c r="DN138" s="120">
        <f t="shared" si="305"/>
        <v>238.16971614428931</v>
      </c>
      <c r="DO138" s="256">
        <f t="shared" si="306"/>
        <v>269.01033169861637</v>
      </c>
      <c r="DP138" s="170">
        <f t="shared" si="410"/>
        <v>427.00052650574025</v>
      </c>
      <c r="DQ138" s="256">
        <f t="shared" si="307"/>
        <v>219.08692372995924</v>
      </c>
      <c r="DR138" s="256">
        <v>0</v>
      </c>
      <c r="DS138" s="427">
        <f t="shared" si="308"/>
        <v>368397.04850444203</v>
      </c>
      <c r="DT138" s="176">
        <f t="shared" si="309"/>
        <v>8.192951483542485</v>
      </c>
      <c r="DU138" s="256">
        <f t="shared" si="310"/>
        <v>1.1349575549489883</v>
      </c>
      <c r="DV138" s="256">
        <f t="shared" si="311"/>
        <v>9.2986521835770652</v>
      </c>
      <c r="DW138" s="120">
        <f t="shared" si="312"/>
        <v>676.24006379054083</v>
      </c>
      <c r="DX138" s="120">
        <f t="shared" si="313"/>
        <v>238.16971614428931</v>
      </c>
      <c r="DY138" s="256">
        <f t="shared" si="314"/>
        <v>370.44634126719745</v>
      </c>
      <c r="DZ138" s="256">
        <f t="shared" si="411"/>
        <v>348</v>
      </c>
      <c r="EA138" s="256">
        <f t="shared" si="412"/>
        <v>497</v>
      </c>
      <c r="EB138" s="170">
        <f t="shared" si="413"/>
        <v>588.01006550348802</v>
      </c>
      <c r="EC138" s="256">
        <f t="shared" si="315"/>
        <v>111.60932440179124</v>
      </c>
      <c r="ED138" s="256">
        <v>0</v>
      </c>
      <c r="EE138" s="427">
        <f t="shared" si="420"/>
        <v>567440.29057467752</v>
      </c>
      <c r="EF138" s="275">
        <f t="shared" si="316"/>
        <v>1.4541331862179743</v>
      </c>
      <c r="EG138" s="256">
        <f t="shared" si="317"/>
        <v>1.0808443321661707</v>
      </c>
      <c r="EH138" s="256">
        <f t="shared" si="318"/>
        <v>1.5716916125384324</v>
      </c>
      <c r="EI138" s="473">
        <f t="shared" si="319"/>
        <v>169.06001594763521</v>
      </c>
      <c r="EJ138" s="473">
        <f t="shared" si="320"/>
        <v>157.5</v>
      </c>
      <c r="EK138" s="473">
        <f t="shared" si="321"/>
        <v>630</v>
      </c>
      <c r="EL138" s="473">
        <f t="shared" si="322"/>
        <v>200.24110211531075</v>
      </c>
      <c r="EM138" s="473">
        <f t="shared" si="447"/>
        <v>121.65490936833856</v>
      </c>
      <c r="EN138" s="473">
        <f t="shared" si="448"/>
        <v>507.18004784290565</v>
      </c>
      <c r="EO138" s="427">
        <f t="shared" si="325"/>
        <v>117311.07633844973</v>
      </c>
      <c r="EP138" s="261">
        <f t="shared" si="326"/>
        <v>1.4541331862179743</v>
      </c>
      <c r="EQ138" s="256">
        <f t="shared" si="449"/>
        <v>0.55648458178945082</v>
      </c>
      <c r="ER138" s="256">
        <f t="shared" si="328"/>
        <v>0.80920269799867106</v>
      </c>
      <c r="ES138" s="473">
        <f t="shared" si="329"/>
        <v>676.24006379054083</v>
      </c>
      <c r="ET138" s="473">
        <f t="shared" si="330"/>
        <v>157.5</v>
      </c>
      <c r="EU138" s="473">
        <f t="shared" si="331"/>
        <v>630</v>
      </c>
      <c r="EV138" s="473">
        <f t="shared" si="332"/>
        <v>200.24110211531075</v>
      </c>
      <c r="EW138" s="473">
        <f t="shared" si="450"/>
        <v>121.65490936833856</v>
      </c>
      <c r="EX138" s="473">
        <f t="shared" si="451"/>
        <v>507.18004784290565</v>
      </c>
      <c r="EY138" s="572">
        <f t="shared" si="414"/>
        <v>227850</v>
      </c>
      <c r="EZ138" s="589"/>
      <c r="FA138" s="589"/>
      <c r="FB138" s="589"/>
      <c r="FC138" s="589"/>
      <c r="FD138" s="589"/>
      <c r="FE138" s="589"/>
      <c r="FF138" s="589"/>
      <c r="FG138" s="589"/>
      <c r="FH138" s="589"/>
      <c r="FI138" s="577"/>
      <c r="FJ138" s="276">
        <f t="shared" si="335"/>
        <v>1.3443257162904332</v>
      </c>
      <c r="FK138" s="256">
        <f t="shared" si="461"/>
        <v>0.32182869440450979</v>
      </c>
      <c r="FL138" s="256">
        <f t="shared" si="337"/>
        <v>0.43264259012815753</v>
      </c>
      <c r="FM138" s="483">
        <f t="shared" si="462"/>
        <v>77.091367272121659</v>
      </c>
      <c r="FN138" s="483">
        <f t="shared" si="339"/>
        <v>114</v>
      </c>
      <c r="FO138" s="483">
        <f t="shared" si="340"/>
        <v>630</v>
      </c>
      <c r="FP138" s="483">
        <f t="shared" si="341"/>
        <v>357.74110211531075</v>
      </c>
      <c r="FQ138" s="483">
        <f t="shared" si="415"/>
        <v>16300</v>
      </c>
      <c r="FR138" s="483">
        <f t="shared" si="463"/>
        <v>80.931732726872198</v>
      </c>
      <c r="FS138" s="483">
        <f t="shared" si="464"/>
        <v>599.26784156831866</v>
      </c>
      <c r="FT138" s="484">
        <f t="shared" si="465"/>
        <v>163</v>
      </c>
      <c r="FU138" s="427">
        <f t="shared" si="345"/>
        <v>234380.57633844973</v>
      </c>
      <c r="FV138" s="276">
        <f t="shared" si="346"/>
        <v>2.0653551693430865</v>
      </c>
      <c r="FW138" s="256">
        <f t="shared" si="466"/>
        <v>1.0822370301736715</v>
      </c>
      <c r="FX138" s="256">
        <f t="shared" si="348"/>
        <v>2.2352038447237024</v>
      </c>
      <c r="FY138" s="483">
        <f t="shared" si="467"/>
        <v>309.04170915227712</v>
      </c>
      <c r="FZ138" s="483">
        <f t="shared" si="350"/>
        <v>197</v>
      </c>
      <c r="GA138" s="483">
        <f t="shared" si="351"/>
        <v>630</v>
      </c>
      <c r="GB138" s="483">
        <f t="shared" si="352"/>
        <v>357.74110211531075</v>
      </c>
      <c r="GC138" s="483">
        <f t="shared" si="353"/>
        <v>8200</v>
      </c>
      <c r="GD138" s="483">
        <f t="shared" si="468"/>
        <v>75.538949583203518</v>
      </c>
      <c r="GE138" s="483">
        <f t="shared" si="469"/>
        <v>367.19835463826371</v>
      </c>
      <c r="GF138" s="484">
        <f t="shared" si="470"/>
        <v>199</v>
      </c>
      <c r="GG138" s="493">
        <f t="shared" si="471"/>
        <v>82</v>
      </c>
      <c r="GH138" s="493">
        <f t="shared" si="358"/>
        <v>281</v>
      </c>
      <c r="GI138" s="427">
        <f t="shared" si="359"/>
        <v>289116.57633844973</v>
      </c>
      <c r="GJ138" s="185">
        <f t="shared" si="472"/>
        <v>1.210129054220616</v>
      </c>
      <c r="GK138" s="256">
        <f t="shared" si="416"/>
        <v>1.1890900332128762</v>
      </c>
      <c r="GL138" s="256">
        <f t="shared" si="361"/>
        <v>1.4389523972750589</v>
      </c>
      <c r="GM138" s="256">
        <f t="shared" si="362"/>
        <v>676.24006379054083</v>
      </c>
      <c r="GN138" s="256">
        <f t="shared" si="363"/>
        <v>630</v>
      </c>
      <c r="GO138" s="256">
        <f t="shared" si="364"/>
        <v>357.74110211531075</v>
      </c>
      <c r="GP138" s="256">
        <f t="shared" si="473"/>
        <v>676.24006379054083</v>
      </c>
      <c r="GQ138" s="256">
        <f t="shared" si="474"/>
        <v>79.38990538142977</v>
      </c>
      <c r="GR138" s="427">
        <f t="shared" si="367"/>
        <v>501938.57633844973</v>
      </c>
      <c r="GS138" s="185">
        <f t="shared" si="368"/>
        <v>1.210129054220616</v>
      </c>
      <c r="GT138" s="256">
        <f t="shared" si="417"/>
        <v>1.9759417714408944</v>
      </c>
      <c r="GU138" s="256">
        <f t="shared" si="369"/>
        <v>2.391144547068778</v>
      </c>
      <c r="GV138" s="256">
        <f t="shared" si="370"/>
        <v>676.24006379054083</v>
      </c>
      <c r="GW138" s="256">
        <f t="shared" si="371"/>
        <v>630</v>
      </c>
      <c r="GX138" s="256">
        <f t="shared" si="372"/>
        <v>357.74110211531075</v>
      </c>
      <c r="GY138" s="256">
        <f t="shared" si="475"/>
        <v>676.24006379054083</v>
      </c>
      <c r="GZ138" s="256">
        <f t="shared" si="476"/>
        <v>79.38990538142977</v>
      </c>
      <c r="HA138" s="427">
        <f t="shared" si="375"/>
        <v>302058.57633844973</v>
      </c>
      <c r="HB138" s="185">
        <f t="shared" si="376"/>
        <v>1.210129054220616</v>
      </c>
      <c r="HC138" s="256">
        <f t="shared" si="418"/>
        <v>0.15366059031260454</v>
      </c>
      <c r="HD138" s="256">
        <f t="shared" si="377"/>
        <v>0.18594914482597369</v>
      </c>
      <c r="HE138" s="256">
        <f t="shared" si="378"/>
        <v>676.24006379054083</v>
      </c>
      <c r="HF138" s="256">
        <f t="shared" si="379"/>
        <v>630</v>
      </c>
      <c r="HG138" s="256">
        <f t="shared" si="380"/>
        <v>357.74110211531075</v>
      </c>
      <c r="HH138" s="256">
        <f t="shared" si="477"/>
        <v>676.24006379054083</v>
      </c>
      <c r="HI138" s="256">
        <f t="shared" si="442"/>
        <v>79.38990538142977</v>
      </c>
      <c r="HJ138" s="427">
        <f t="shared" si="382"/>
        <v>3884211.0211531078</v>
      </c>
      <c r="HK138" s="185">
        <f t="shared" si="478"/>
        <v>1.210129054220616</v>
      </c>
      <c r="HL138" s="256">
        <f t="shared" si="419"/>
        <v>1.094134112573989</v>
      </c>
      <c r="HM138" s="256">
        <f t="shared" si="384"/>
        <v>1.3240434788396742</v>
      </c>
      <c r="HN138" s="256">
        <f t="shared" si="385"/>
        <v>676.24006379054083</v>
      </c>
      <c r="HO138" s="256">
        <f t="shared" si="386"/>
        <v>630</v>
      </c>
      <c r="HP138" s="256">
        <f t="shared" si="387"/>
        <v>357.74110211531075</v>
      </c>
      <c r="HQ138" s="256">
        <f t="shared" si="479"/>
        <v>676.24006379054083</v>
      </c>
      <c r="HR138" s="256">
        <f t="shared" si="443"/>
        <v>79.38990538142977</v>
      </c>
      <c r="HS138" s="466">
        <f t="shared" si="389"/>
        <v>545500</v>
      </c>
    </row>
    <row r="139" spans="1:227" s="72" customFormat="1" hidden="1" outlineLevel="3" x14ac:dyDescent="0.3">
      <c r="B139" s="40" t="s">
        <v>240</v>
      </c>
      <c r="C139" s="40" t="s">
        <v>241</v>
      </c>
      <c r="D139" s="117">
        <v>10000</v>
      </c>
      <c r="E139" s="132">
        <v>11.356366946907869</v>
      </c>
      <c r="F139" s="125">
        <f t="shared" si="251"/>
        <v>998.41392741565005</v>
      </c>
      <c r="G139" s="125">
        <f t="shared" si="252"/>
        <v>384.42462431860622</v>
      </c>
      <c r="H139" s="168">
        <f t="shared" si="427"/>
        <v>1260</v>
      </c>
      <c r="I139" s="528">
        <f t="shared" si="494"/>
        <v>1260</v>
      </c>
      <c r="J139" s="373">
        <f t="shared" si="390"/>
        <v>577.42223071167723</v>
      </c>
      <c r="K139" s="114">
        <v>0.114</v>
      </c>
      <c r="L139" s="168">
        <f t="shared" si="391"/>
        <v>792.39200588543656</v>
      </c>
      <c r="M139" s="373">
        <f t="shared" si="392"/>
        <v>665.76</v>
      </c>
      <c r="N139" s="373">
        <f t="shared" si="393"/>
        <v>90.332688670939774</v>
      </c>
      <c r="O139" s="121">
        <v>84.303645683904875</v>
      </c>
      <c r="P139" s="116">
        <v>0.152</v>
      </c>
      <c r="Q139" s="395">
        <f t="shared" si="253"/>
        <v>0.61496468171906193</v>
      </c>
      <c r="S139" s="189">
        <f t="shared" si="254"/>
        <v>1.2274926445827898</v>
      </c>
      <c r="T139" s="168">
        <f t="shared" si="255"/>
        <v>128.14154143953542</v>
      </c>
      <c r="U139" s="382">
        <f t="shared" si="256"/>
        <v>998.41392741565005</v>
      </c>
      <c r="V139" s="427">
        <f t="shared" si="394"/>
        <v>167887.55691386835</v>
      </c>
      <c r="W139" s="132"/>
      <c r="X139" s="255"/>
      <c r="Y139" s="255"/>
      <c r="Z139" s="255"/>
      <c r="AA139" s="111"/>
      <c r="AB139" s="111"/>
      <c r="AC139" s="111"/>
      <c r="AD139" s="111"/>
      <c r="AE139" s="111"/>
      <c r="AF139" s="111"/>
      <c r="AG139" s="111"/>
      <c r="AH139" s="460"/>
      <c r="AI139" s="262">
        <f t="shared" si="257"/>
        <v>1.4038696941984719</v>
      </c>
      <c r="AJ139" s="256">
        <f t="shared" si="395"/>
        <v>0.54868363598322145</v>
      </c>
      <c r="AK139" s="256">
        <f t="shared" si="258"/>
        <v>0.77028032825947079</v>
      </c>
      <c r="AL139" s="170">
        <f t="shared" si="259"/>
        <v>152.18957573355209</v>
      </c>
      <c r="AM139" s="170">
        <f t="shared" si="260"/>
        <v>114.14218180016407</v>
      </c>
      <c r="AN139" s="170">
        <f t="shared" si="261"/>
        <v>0</v>
      </c>
      <c r="AO139" s="170">
        <f t="shared" si="396"/>
        <v>0</v>
      </c>
      <c r="AP139" s="170">
        <f t="shared" si="397"/>
        <v>0</v>
      </c>
      <c r="AQ139" s="170">
        <f t="shared" si="262"/>
        <v>405.97579085322366</v>
      </c>
      <c r="AR139" s="256">
        <f t="shared" si="439"/>
        <v>138.79481174088406</v>
      </c>
      <c r="AS139" s="256">
        <f t="shared" si="263"/>
        <v>846.2243516820979</v>
      </c>
      <c r="AT139" s="428">
        <f t="shared" si="445"/>
        <v>257956.12653651577</v>
      </c>
      <c r="AU139" s="112"/>
      <c r="AV139" s="256"/>
      <c r="AW139" s="256"/>
      <c r="AX139" s="120"/>
      <c r="AY139" s="120"/>
      <c r="AZ139" s="120"/>
      <c r="BA139" s="120"/>
      <c r="BB139" s="256"/>
      <c r="BC139" s="256"/>
      <c r="BD139" s="256"/>
      <c r="BE139" s="257"/>
      <c r="BF139" s="146">
        <f t="shared" si="265"/>
        <v>2.6186632556599689</v>
      </c>
      <c r="BG139" s="256">
        <f t="shared" si="266"/>
        <v>1.4652014281191417</v>
      </c>
      <c r="BH139" s="256">
        <f t="shared" si="267"/>
        <v>3.8368691419561074</v>
      </c>
      <c r="BI139" s="120">
        <f t="shared" si="268"/>
        <v>639.10593792968291</v>
      </c>
      <c r="BJ139" s="120">
        <f t="shared" si="269"/>
        <v>384.42462431860622</v>
      </c>
      <c r="BK139" s="256">
        <v>0</v>
      </c>
      <c r="BL139" s="170">
        <f t="shared" si="270"/>
        <v>806.55273296899509</v>
      </c>
      <c r="BM139" s="170">
        <f t="shared" si="398"/>
        <v>453.44726703100491</v>
      </c>
      <c r="BN139" s="170">
        <f t="shared" si="271"/>
        <v>0</v>
      </c>
      <c r="BO139" s="170">
        <f t="shared" si="440"/>
        <v>168.76241007586816</v>
      </c>
      <c r="BP139" s="170">
        <f t="shared" si="446"/>
        <v>359.30798948596714</v>
      </c>
      <c r="BQ139" s="390">
        <f t="shared" si="273"/>
        <v>223015.92384994659</v>
      </c>
      <c r="BR139" s="428">
        <f t="shared" si="399"/>
        <v>408466.07013045088</v>
      </c>
      <c r="BS139" s="147">
        <f t="shared" si="274"/>
        <v>5.0155244963895358</v>
      </c>
      <c r="BT139" s="256">
        <f t="shared" si="275"/>
        <v>1.3475291759118313</v>
      </c>
      <c r="BU139" s="256">
        <f t="shared" si="276"/>
        <v>6.7585655913853939</v>
      </c>
      <c r="BV139" s="170">
        <f t="shared" si="277"/>
        <v>998.41392741565005</v>
      </c>
      <c r="BW139" s="170">
        <f t="shared" si="278"/>
        <v>384.42462431860622</v>
      </c>
      <c r="BX139" s="170">
        <f t="shared" si="279"/>
        <v>414.30651761391391</v>
      </c>
      <c r="BY139" s="170">
        <f t="shared" si="400"/>
        <v>328.8146965189793</v>
      </c>
      <c r="BZ139" s="256">
        <f t="shared" si="280"/>
        <v>275.71165343319592</v>
      </c>
      <c r="CA139" s="256">
        <v>0</v>
      </c>
      <c r="CB139" s="466">
        <f t="shared" si="281"/>
        <v>631410.3105383598</v>
      </c>
      <c r="CC139" s="146">
        <f t="shared" si="282"/>
        <v>2.6102390290705899</v>
      </c>
      <c r="CD139" s="256">
        <f t="shared" si="283"/>
        <v>1.5078926250815612</v>
      </c>
      <c r="CE139" s="256">
        <f t="shared" si="401"/>
        <v>3.9359601816355974</v>
      </c>
      <c r="CF139" s="120">
        <f t="shared" si="284"/>
        <v>681.71300045832845</v>
      </c>
      <c r="CG139" s="120">
        <f t="shared" si="285"/>
        <v>384.42462431860622</v>
      </c>
      <c r="CH139" s="256">
        <v>0</v>
      </c>
      <c r="CI139" s="170">
        <f t="shared" si="402"/>
        <v>860.32291516692817</v>
      </c>
      <c r="CJ139" s="170">
        <f t="shared" si="403"/>
        <v>399.67708483307183</v>
      </c>
      <c r="CK139" s="170">
        <f t="shared" si="286"/>
        <v>0</v>
      </c>
      <c r="CL139" s="256">
        <f t="shared" si="441"/>
        <v>213.0737551056595</v>
      </c>
      <c r="CM139" s="256">
        <f t="shared" si="248"/>
        <v>316.7009269573216</v>
      </c>
      <c r="CN139" s="390">
        <f t="shared" si="404"/>
        <v>202524.58493661735</v>
      </c>
      <c r="CO139" s="428">
        <f t="shared" si="405"/>
        <v>395771.40763582196</v>
      </c>
      <c r="CP139" s="147">
        <f t="shared" si="287"/>
        <v>4.2794278686893099</v>
      </c>
      <c r="CQ139" s="256">
        <f t="shared" si="288"/>
        <v>1.3248771333661615</v>
      </c>
      <c r="CR139" s="256">
        <f t="shared" si="289"/>
        <v>5.669716127116355</v>
      </c>
      <c r="CS139" s="120">
        <f t="shared" si="290"/>
        <v>998.41392741565005</v>
      </c>
      <c r="CT139" s="120">
        <f t="shared" si="291"/>
        <v>384.42462431860622</v>
      </c>
      <c r="CU139" s="256">
        <f t="shared" si="292"/>
        <v>364.38582124313132</v>
      </c>
      <c r="CV139" s="170">
        <f t="shared" si="406"/>
        <v>289.19509622470741</v>
      </c>
      <c r="CW139" s="256">
        <f t="shared" si="293"/>
        <v>323.13631498543936</v>
      </c>
      <c r="CX139" s="256">
        <v>0</v>
      </c>
      <c r="CY139" s="466">
        <f t="shared" si="294"/>
        <v>606410.3105383598</v>
      </c>
      <c r="CZ139" s="147">
        <f t="shared" si="295"/>
        <v>5.0155244963895358</v>
      </c>
      <c r="DA139" s="256">
        <f t="shared" si="296"/>
        <v>1.387071265031796</v>
      </c>
      <c r="DB139" s="256">
        <f t="shared" si="297"/>
        <v>6.9568899080049951</v>
      </c>
      <c r="DC139" s="120">
        <f t="shared" si="298"/>
        <v>998.41392741565005</v>
      </c>
      <c r="DD139" s="120">
        <f t="shared" si="299"/>
        <v>384.42462431860622</v>
      </c>
      <c r="DE139" s="256">
        <f t="shared" si="300"/>
        <v>414.30651761391391</v>
      </c>
      <c r="DF139" s="170">
        <f t="shared" si="407"/>
        <v>328.8146965189793</v>
      </c>
      <c r="DG139" s="256">
        <f t="shared" si="301"/>
        <v>275.71165343319592</v>
      </c>
      <c r="DH139" s="256">
        <v>0</v>
      </c>
      <c r="DI139" s="466">
        <f t="shared" si="408"/>
        <v>613410.3105383598</v>
      </c>
      <c r="DJ139" s="147">
        <f t="shared" si="302"/>
        <v>4.2794278686893099</v>
      </c>
      <c r="DK139" s="256">
        <f t="shared" si="409"/>
        <v>1.3358918857752131</v>
      </c>
      <c r="DL139" s="256">
        <f t="shared" si="303"/>
        <v>5.7168529655423637</v>
      </c>
      <c r="DM139" s="120">
        <f t="shared" si="304"/>
        <v>998.41392741565005</v>
      </c>
      <c r="DN139" s="120">
        <f t="shared" si="305"/>
        <v>384.42462431860622</v>
      </c>
      <c r="DO139" s="256">
        <f t="shared" si="306"/>
        <v>364.38582124313132</v>
      </c>
      <c r="DP139" s="170">
        <f t="shared" si="410"/>
        <v>289.19509622470741</v>
      </c>
      <c r="DQ139" s="256">
        <f t="shared" si="307"/>
        <v>323.13631498543936</v>
      </c>
      <c r="DR139" s="256">
        <v>0</v>
      </c>
      <c r="DS139" s="427">
        <f t="shared" si="308"/>
        <v>601410.3105383598</v>
      </c>
      <c r="DT139" s="176">
        <f t="shared" si="309"/>
        <v>8.3586566928981973</v>
      </c>
      <c r="DU139" s="256">
        <f t="shared" si="310"/>
        <v>1.1408296997251164</v>
      </c>
      <c r="DV139" s="256">
        <f t="shared" si="311"/>
        <v>9.5358038050643845</v>
      </c>
      <c r="DW139" s="120">
        <f t="shared" si="312"/>
        <v>998.41392741565005</v>
      </c>
      <c r="DX139" s="120">
        <f t="shared" si="313"/>
        <v>384.42462431860622</v>
      </c>
      <c r="DY139" s="256">
        <f t="shared" si="314"/>
        <v>514.14791035547887</v>
      </c>
      <c r="DZ139" s="256">
        <f t="shared" si="411"/>
        <v>514</v>
      </c>
      <c r="EA139" s="256">
        <f t="shared" si="412"/>
        <v>734</v>
      </c>
      <c r="EB139" s="170">
        <f t="shared" si="413"/>
        <v>408.05389710752291</v>
      </c>
      <c r="EC139" s="256">
        <f t="shared" si="315"/>
        <v>165.43789301804483</v>
      </c>
      <c r="ED139" s="256">
        <v>0</v>
      </c>
      <c r="EE139" s="427">
        <f t="shared" si="420"/>
        <v>842472.43569195503</v>
      </c>
      <c r="EF139" s="275">
        <f t="shared" si="316"/>
        <v>1.472118321401015</v>
      </c>
      <c r="EG139" s="256">
        <f t="shared" si="317"/>
        <v>0.95622499057820209</v>
      </c>
      <c r="EH139" s="256">
        <f t="shared" si="318"/>
        <v>1.4076763280116842</v>
      </c>
      <c r="EI139" s="473">
        <f t="shared" si="319"/>
        <v>249.60348185391251</v>
      </c>
      <c r="EJ139" s="473">
        <f t="shared" si="320"/>
        <v>315</v>
      </c>
      <c r="EK139" s="473">
        <f t="shared" si="321"/>
        <v>1260</v>
      </c>
      <c r="EL139" s="473">
        <f t="shared" si="322"/>
        <v>262.42223071167723</v>
      </c>
      <c r="EM139" s="473">
        <f t="shared" si="447"/>
        <v>190.54241190301354</v>
      </c>
      <c r="EN139" s="473">
        <f t="shared" si="448"/>
        <v>748.81044556173754</v>
      </c>
      <c r="EO139" s="427">
        <f t="shared" si="325"/>
        <v>195772.55691386835</v>
      </c>
      <c r="EP139" s="261">
        <f t="shared" si="326"/>
        <v>1.472118321401015</v>
      </c>
      <c r="EQ139" s="256">
        <f t="shared" si="449"/>
        <v>0.41080230719867084</v>
      </c>
      <c r="ER139" s="256">
        <f t="shared" si="328"/>
        <v>0.60474960290097135</v>
      </c>
      <c r="ES139" s="473">
        <f t="shared" si="329"/>
        <v>998.41392741565005</v>
      </c>
      <c r="ET139" s="473">
        <f t="shared" si="330"/>
        <v>315</v>
      </c>
      <c r="EU139" s="473">
        <f t="shared" si="331"/>
        <v>1260</v>
      </c>
      <c r="EV139" s="473">
        <f t="shared" si="332"/>
        <v>262.42223071167723</v>
      </c>
      <c r="EW139" s="473">
        <f t="shared" si="450"/>
        <v>190.54241190301354</v>
      </c>
      <c r="EX139" s="473">
        <f t="shared" si="451"/>
        <v>748.81044556173754</v>
      </c>
      <c r="EY139" s="572">
        <f t="shared" si="414"/>
        <v>455700</v>
      </c>
      <c r="EZ139" s="589"/>
      <c r="FA139" s="589"/>
      <c r="FB139" s="589"/>
      <c r="FC139" s="589"/>
      <c r="FD139" s="589"/>
      <c r="FE139" s="589"/>
      <c r="FF139" s="589"/>
      <c r="FG139" s="589"/>
      <c r="FH139" s="589"/>
      <c r="FI139" s="577"/>
      <c r="FJ139" s="276">
        <f t="shared" si="335"/>
        <v>1.3623672172313195</v>
      </c>
      <c r="FK139" s="256">
        <f t="shared" si="461"/>
        <v>0.3060863826629896</v>
      </c>
      <c r="FL139" s="256">
        <f t="shared" si="337"/>
        <v>0.41700205338097796</v>
      </c>
      <c r="FM139" s="483">
        <f t="shared" si="462"/>
        <v>113.81918772538411</v>
      </c>
      <c r="FN139" s="483">
        <f t="shared" si="339"/>
        <v>169</v>
      </c>
      <c r="FO139" s="483">
        <f t="shared" si="340"/>
        <v>1260</v>
      </c>
      <c r="FP139" s="483">
        <f t="shared" si="341"/>
        <v>577.42223071167723</v>
      </c>
      <c r="FQ139" s="483">
        <f t="shared" si="415"/>
        <v>24100</v>
      </c>
      <c r="FR139" s="483">
        <f t="shared" si="463"/>
        <v>130.41792519404311</v>
      </c>
      <c r="FS139" s="483">
        <f t="shared" si="464"/>
        <v>884.60837186009462</v>
      </c>
      <c r="FT139" s="484">
        <f t="shared" si="465"/>
        <v>241</v>
      </c>
      <c r="FU139" s="427">
        <f t="shared" si="345"/>
        <v>364371.55691386835</v>
      </c>
      <c r="FV139" s="276">
        <f t="shared" si="346"/>
        <v>2.0798971473999002</v>
      </c>
      <c r="FW139" s="256">
        <f t="shared" si="466"/>
        <v>1.0399935727430902</v>
      </c>
      <c r="FX139" s="256">
        <f t="shared" si="348"/>
        <v>2.1630796652625839</v>
      </c>
      <c r="FY139" s="483">
        <f t="shared" si="467"/>
        <v>456.27516482895214</v>
      </c>
      <c r="FZ139" s="483">
        <f t="shared" si="350"/>
        <v>290</v>
      </c>
      <c r="GA139" s="483">
        <f t="shared" si="351"/>
        <v>1260</v>
      </c>
      <c r="GB139" s="483">
        <f t="shared" si="352"/>
        <v>577.42223071167723</v>
      </c>
      <c r="GC139" s="483">
        <f t="shared" si="353"/>
        <v>12100</v>
      </c>
      <c r="GD139" s="483">
        <f t="shared" si="468"/>
        <v>122.72034040450355</v>
      </c>
      <c r="GE139" s="483">
        <f t="shared" si="469"/>
        <v>542.13876258669791</v>
      </c>
      <c r="GF139" s="484">
        <f t="shared" si="470"/>
        <v>293</v>
      </c>
      <c r="GG139" s="493">
        <f t="shared" si="471"/>
        <v>121</v>
      </c>
      <c r="GH139" s="493">
        <f t="shared" si="358"/>
        <v>414</v>
      </c>
      <c r="GI139" s="427">
        <f t="shared" si="359"/>
        <v>443941.55691386835</v>
      </c>
      <c r="GJ139" s="185">
        <f t="shared" si="472"/>
        <v>1.2274926445827898</v>
      </c>
      <c r="GK139" s="256">
        <f t="shared" si="416"/>
        <v>0.89553769214730627</v>
      </c>
      <c r="GL139" s="256">
        <f t="shared" si="361"/>
        <v>1.0992659300574652</v>
      </c>
      <c r="GM139" s="256">
        <f t="shared" si="362"/>
        <v>998.41392741565005</v>
      </c>
      <c r="GN139" s="256">
        <f t="shared" si="363"/>
        <v>1260</v>
      </c>
      <c r="GO139" s="256">
        <f t="shared" si="364"/>
        <v>577.42223071167723</v>
      </c>
      <c r="GP139" s="256">
        <f t="shared" si="473"/>
        <v>998.41392741565005</v>
      </c>
      <c r="GQ139" s="256">
        <f t="shared" si="474"/>
        <v>128.14154143953542</v>
      </c>
      <c r="GR139" s="427">
        <f t="shared" si="367"/>
        <v>971787.55691386829</v>
      </c>
      <c r="GS139" s="185">
        <f t="shared" si="368"/>
        <v>1.2274926445827898</v>
      </c>
      <c r="GT139" s="256">
        <f t="shared" si="417"/>
        <v>1.6459750860269333</v>
      </c>
      <c r="GU139" s="256">
        <f t="shared" si="369"/>
        <v>2.0204223112645856</v>
      </c>
      <c r="GV139" s="256">
        <f t="shared" si="370"/>
        <v>998.41392741565005</v>
      </c>
      <c r="GW139" s="256">
        <f t="shared" si="371"/>
        <v>1260</v>
      </c>
      <c r="GX139" s="256">
        <f t="shared" si="372"/>
        <v>577.42223071167723</v>
      </c>
      <c r="GY139" s="256">
        <f t="shared" si="475"/>
        <v>998.41392741565005</v>
      </c>
      <c r="GZ139" s="256">
        <f t="shared" si="476"/>
        <v>128.14154143953542</v>
      </c>
      <c r="HA139" s="427">
        <f t="shared" si="375"/>
        <v>528727.55691386829</v>
      </c>
      <c r="HB139" s="185">
        <f t="shared" si="376"/>
        <v>1.2274926445827898</v>
      </c>
      <c r="HC139" s="256">
        <f t="shared" si="418"/>
        <v>0.13840953019870128</v>
      </c>
      <c r="HD139" s="256">
        <f t="shared" si="377"/>
        <v>0.16989668025906535</v>
      </c>
      <c r="HE139" s="256">
        <f t="shared" si="378"/>
        <v>998.41392741565005</v>
      </c>
      <c r="HF139" s="256">
        <f t="shared" si="379"/>
        <v>1260</v>
      </c>
      <c r="HG139" s="256">
        <f t="shared" si="380"/>
        <v>577.42223071167723</v>
      </c>
      <c r="HH139" s="256">
        <f t="shared" si="477"/>
        <v>998.41392741565005</v>
      </c>
      <c r="HI139" s="256">
        <f t="shared" si="442"/>
        <v>128.14154143953542</v>
      </c>
      <c r="HJ139" s="427">
        <f t="shared" si="382"/>
        <v>6287662.307116772</v>
      </c>
      <c r="HK139" s="185">
        <f t="shared" si="478"/>
        <v>1.2274926445827898</v>
      </c>
      <c r="HL139" s="256">
        <f t="shared" si="419"/>
        <v>0.80506233670315874</v>
      </c>
      <c r="HM139" s="256">
        <f t="shared" si="384"/>
        <v>0.98820809673376075</v>
      </c>
      <c r="HN139" s="256">
        <f t="shared" si="385"/>
        <v>998.41392741565005</v>
      </c>
      <c r="HO139" s="256">
        <f t="shared" si="386"/>
        <v>1260</v>
      </c>
      <c r="HP139" s="256">
        <f t="shared" si="387"/>
        <v>577.42223071167723</v>
      </c>
      <c r="HQ139" s="256">
        <f t="shared" si="479"/>
        <v>998.41392741565005</v>
      </c>
      <c r="HR139" s="256">
        <f t="shared" si="443"/>
        <v>128.14154143953542</v>
      </c>
      <c r="HS139" s="466">
        <f t="shared" si="389"/>
        <v>1081000</v>
      </c>
    </row>
    <row r="140" spans="1:227" s="72" customFormat="1" hidden="1" outlineLevel="3" x14ac:dyDescent="0.3">
      <c r="B140" s="40" t="s">
        <v>240</v>
      </c>
      <c r="C140" s="40" t="s">
        <v>241</v>
      </c>
      <c r="D140" s="117">
        <v>20000</v>
      </c>
      <c r="E140" s="132">
        <v>7.8105583165090886</v>
      </c>
      <c r="F140" s="125">
        <f t="shared" si="251"/>
        <v>1373.3565039861815</v>
      </c>
      <c r="G140" s="125">
        <f t="shared" si="252"/>
        <v>616.4309138020194</v>
      </c>
      <c r="H140" s="168">
        <f t="shared" si="427"/>
        <v>2520</v>
      </c>
      <c r="I140" s="528">
        <f t="shared" si="494"/>
        <v>2520</v>
      </c>
      <c r="J140" s="373">
        <f t="shared" si="390"/>
        <v>925.90560232218729</v>
      </c>
      <c r="K140" s="114">
        <v>0.114</v>
      </c>
      <c r="L140" s="168">
        <f t="shared" si="391"/>
        <v>544.98273967705609</v>
      </c>
      <c r="M140" s="373">
        <f t="shared" si="392"/>
        <v>665.76</v>
      </c>
      <c r="N140" s="373">
        <f t="shared" si="393"/>
        <v>62.128032323184399</v>
      </c>
      <c r="O140" s="121">
        <v>67.591108969519667</v>
      </c>
      <c r="P140" s="116">
        <v>0.152</v>
      </c>
      <c r="Q140" s="395">
        <f t="shared" si="253"/>
        <v>0.55115011141475478</v>
      </c>
      <c r="S140" s="189">
        <f t="shared" si="254"/>
        <v>1.2602896055701445</v>
      </c>
      <c r="T140" s="168">
        <f t="shared" si="255"/>
        <v>205.47697126733979</v>
      </c>
      <c r="U140" s="382">
        <f t="shared" si="256"/>
        <v>1373.3565039861815</v>
      </c>
      <c r="V140" s="427">
        <f t="shared" si="394"/>
        <v>286644.89637154993</v>
      </c>
      <c r="W140" s="132"/>
      <c r="X140" s="255"/>
      <c r="Y140" s="255"/>
      <c r="Z140" s="255"/>
      <c r="AA140" s="111"/>
      <c r="AB140" s="111"/>
      <c r="AC140" s="111"/>
      <c r="AD140" s="111"/>
      <c r="AE140" s="111"/>
      <c r="AF140" s="111"/>
      <c r="AG140" s="111"/>
      <c r="AH140" s="460"/>
      <c r="AI140" s="262">
        <f t="shared" si="257"/>
        <v>1.3449253790306372</v>
      </c>
      <c r="AJ140" s="256">
        <f t="shared" si="395"/>
        <v>0.25814103897009893</v>
      </c>
      <c r="AK140" s="256">
        <f t="shared" si="258"/>
        <v>0.3471804346802228</v>
      </c>
      <c r="AL140" s="170">
        <f t="shared" si="259"/>
        <v>106.83391801605782</v>
      </c>
      <c r="AM140" s="170">
        <f t="shared" si="260"/>
        <v>80.12543851204336</v>
      </c>
      <c r="AN140" s="170">
        <f t="shared" si="261"/>
        <v>0</v>
      </c>
      <c r="AO140" s="170">
        <f t="shared" si="396"/>
        <v>0</v>
      </c>
      <c r="AP140" s="170">
        <f t="shared" si="397"/>
        <v>0</v>
      </c>
      <c r="AQ140" s="170">
        <f t="shared" si="262"/>
        <v>805.55376605680124</v>
      </c>
      <c r="AR140" s="256">
        <f t="shared" si="439"/>
        <v>212.95534552846382</v>
      </c>
      <c r="AS140" s="256">
        <f t="shared" si="263"/>
        <v>1266.5225859701236</v>
      </c>
      <c r="AT140" s="428">
        <f t="shared" si="445"/>
        <v>384888.60256908822</v>
      </c>
      <c r="AU140" s="112"/>
      <c r="AV140" s="256"/>
      <c r="AW140" s="256"/>
      <c r="AX140" s="120"/>
      <c r="AY140" s="120"/>
      <c r="AZ140" s="120"/>
      <c r="BA140" s="120"/>
      <c r="BB140" s="256"/>
      <c r="BC140" s="256"/>
      <c r="BD140" s="256"/>
      <c r="BE140" s="257"/>
      <c r="BF140" s="146">
        <f t="shared" si="265"/>
        <v>3.213723449445439</v>
      </c>
      <c r="BG140" s="256">
        <f t="shared" si="266"/>
        <v>1.3983011718699536</v>
      </c>
      <c r="BH140" s="256">
        <f t="shared" si="267"/>
        <v>4.4937532654255072</v>
      </c>
      <c r="BI140" s="120">
        <f t="shared" si="268"/>
        <v>1024.8163941958574</v>
      </c>
      <c r="BJ140" s="120">
        <f t="shared" si="269"/>
        <v>616.4309138020194</v>
      </c>
      <c r="BK140" s="256">
        <v>0</v>
      </c>
      <c r="BL140" s="170">
        <f t="shared" si="270"/>
        <v>1880.456608227885</v>
      </c>
      <c r="BM140" s="170">
        <f t="shared" si="398"/>
        <v>639.543391772115</v>
      </c>
      <c r="BN140" s="170">
        <f t="shared" si="271"/>
        <v>0</v>
      </c>
      <c r="BO140" s="170">
        <f t="shared" si="440"/>
        <v>270.61317115908651</v>
      </c>
      <c r="BP140" s="170">
        <f t="shared" si="446"/>
        <v>348.5401097903241</v>
      </c>
      <c r="BQ140" s="390">
        <f t="shared" si="273"/>
        <v>282152.45734932093</v>
      </c>
      <c r="BR140" s="428">
        <f t="shared" si="399"/>
        <v>686318.66554236424</v>
      </c>
      <c r="BS140" s="147">
        <f t="shared" si="274"/>
        <v>5.2587637275620303</v>
      </c>
      <c r="BT140" s="256">
        <f t="shared" si="275"/>
        <v>1.1443683806032916</v>
      </c>
      <c r="BU140" s="256">
        <f t="shared" si="276"/>
        <v>6.0179629308854903</v>
      </c>
      <c r="BV140" s="170">
        <f t="shared" si="277"/>
        <v>1373.3565039861815</v>
      </c>
      <c r="BW140" s="170">
        <f t="shared" si="278"/>
        <v>616.4309138020194</v>
      </c>
      <c r="BX140" s="170">
        <f t="shared" si="279"/>
        <v>482.25428938692585</v>
      </c>
      <c r="BY140" s="170">
        <f t="shared" si="400"/>
        <v>191.37074975671661</v>
      </c>
      <c r="BZ140" s="256">
        <f t="shared" si="280"/>
        <v>378.37551197811069</v>
      </c>
      <c r="CA140" s="256">
        <v>0</v>
      </c>
      <c r="CB140" s="466">
        <f t="shared" si="281"/>
        <v>1049013.5725722776</v>
      </c>
      <c r="CC140" s="146">
        <f t="shared" si="282"/>
        <v>3.1996009218774839</v>
      </c>
      <c r="CD140" s="256">
        <f t="shared" si="283"/>
        <v>1.3990354562887881</v>
      </c>
      <c r="CE140" s="256">
        <f t="shared" si="401"/>
        <v>4.476355135680893</v>
      </c>
      <c r="CF140" s="120">
        <f t="shared" si="284"/>
        <v>1093.1374871422479</v>
      </c>
      <c r="CG140" s="120">
        <f t="shared" si="285"/>
        <v>616.4309138020194</v>
      </c>
      <c r="CH140" s="256">
        <v>0</v>
      </c>
      <c r="CI140" s="170">
        <f t="shared" si="402"/>
        <v>2005.8203821097443</v>
      </c>
      <c r="CJ140" s="170">
        <f t="shared" si="403"/>
        <v>514.17961789025571</v>
      </c>
      <c r="CK140" s="170">
        <f t="shared" si="286"/>
        <v>0</v>
      </c>
      <c r="CL140" s="256">
        <f t="shared" si="441"/>
        <v>341.66710782333269</v>
      </c>
      <c r="CM140" s="256">
        <f t="shared" si="248"/>
        <v>280.21901684393356</v>
      </c>
      <c r="CN140" s="390">
        <f t="shared" si="404"/>
        <v>261661.1184359917</v>
      </c>
      <c r="CO140" s="428">
        <f t="shared" si="405"/>
        <v>684005.07384190452</v>
      </c>
      <c r="CP140" s="147">
        <f t="shared" si="287"/>
        <v>4.4854436563026372</v>
      </c>
      <c r="CQ140" s="256">
        <f t="shared" si="288"/>
        <v>1.108602033940268</v>
      </c>
      <c r="CR140" s="256">
        <f t="shared" si="289"/>
        <v>4.9725719605015763</v>
      </c>
      <c r="CS140" s="120">
        <f t="shared" si="290"/>
        <v>1373.3565039861815</v>
      </c>
      <c r="CT140" s="120">
        <f t="shared" si="291"/>
        <v>616.4309138020194</v>
      </c>
      <c r="CU140" s="256">
        <f t="shared" si="292"/>
        <v>413.58646418761668</v>
      </c>
      <c r="CV140" s="170">
        <f t="shared" si="406"/>
        <v>164.12161277286378</v>
      </c>
      <c r="CW140" s="256">
        <f t="shared" si="293"/>
        <v>443.60994591745418</v>
      </c>
      <c r="CX140" s="256">
        <v>0</v>
      </c>
      <c r="CY140" s="466">
        <f t="shared" si="294"/>
        <v>1024013.5725722776</v>
      </c>
      <c r="CZ140" s="147">
        <f t="shared" si="295"/>
        <v>5.2587637275620303</v>
      </c>
      <c r="DA140" s="256">
        <f t="shared" si="296"/>
        <v>1.1643473909663342</v>
      </c>
      <c r="DB140" s="256">
        <f t="shared" si="297"/>
        <v>6.1230278258952442</v>
      </c>
      <c r="DC140" s="120">
        <f t="shared" si="298"/>
        <v>1373.3565039861815</v>
      </c>
      <c r="DD140" s="120">
        <f t="shared" si="299"/>
        <v>616.4309138020194</v>
      </c>
      <c r="DE140" s="256">
        <f t="shared" si="300"/>
        <v>482.25428938692585</v>
      </c>
      <c r="DF140" s="170">
        <f t="shared" si="407"/>
        <v>191.37074975671661</v>
      </c>
      <c r="DG140" s="256">
        <f t="shared" si="301"/>
        <v>378.37551197811069</v>
      </c>
      <c r="DH140" s="256">
        <v>0</v>
      </c>
      <c r="DI140" s="466">
        <f t="shared" si="408"/>
        <v>1031013.5725722776</v>
      </c>
      <c r="DJ140" s="147">
        <f t="shared" si="302"/>
        <v>4.4854436563026372</v>
      </c>
      <c r="DK140" s="256">
        <f t="shared" si="409"/>
        <v>1.1140416181802593</v>
      </c>
      <c r="DL140" s="256">
        <f t="shared" si="303"/>
        <v>4.9969709091237684</v>
      </c>
      <c r="DM140" s="120">
        <f t="shared" si="304"/>
        <v>1373.3565039861815</v>
      </c>
      <c r="DN140" s="120">
        <f t="shared" si="305"/>
        <v>616.4309138020194</v>
      </c>
      <c r="DO140" s="256">
        <f t="shared" si="306"/>
        <v>413.58646418761668</v>
      </c>
      <c r="DP140" s="170">
        <f t="shared" si="410"/>
        <v>164.12161277286378</v>
      </c>
      <c r="DQ140" s="256">
        <f t="shared" si="307"/>
        <v>443.60994591745418</v>
      </c>
      <c r="DR140" s="256">
        <v>0</v>
      </c>
      <c r="DS140" s="427">
        <f t="shared" si="308"/>
        <v>1019013.5725722776</v>
      </c>
      <c r="DT140" s="176">
        <f t="shared" si="309"/>
        <v>8.6769429796920203</v>
      </c>
      <c r="DU140" s="256">
        <f t="shared" si="310"/>
        <v>1.0744930986900416</v>
      </c>
      <c r="DV140" s="256">
        <f t="shared" si="311"/>
        <v>9.3233153494060819</v>
      </c>
      <c r="DW140" s="120">
        <f t="shared" si="312"/>
        <v>1373.3565039861815</v>
      </c>
      <c r="DX140" s="120">
        <f t="shared" si="313"/>
        <v>616.4309138020194</v>
      </c>
      <c r="DY140" s="256">
        <f t="shared" si="314"/>
        <v>619.58993978554395</v>
      </c>
      <c r="DZ140" s="256">
        <f t="shared" si="411"/>
        <v>706</v>
      </c>
      <c r="EA140" s="256">
        <f t="shared" si="412"/>
        <v>1009</v>
      </c>
      <c r="EB140" s="170">
        <f t="shared" si="413"/>
        <v>245.86902372442222</v>
      </c>
      <c r="EC140" s="256">
        <f t="shared" si="315"/>
        <v>229.31894590585708</v>
      </c>
      <c r="ED140" s="256">
        <v>0</v>
      </c>
      <c r="EE140" s="427">
        <f t="shared" si="420"/>
        <v>1255954.5808092323</v>
      </c>
      <c r="EF140" s="275">
        <f t="shared" si="316"/>
        <v>1.5058983953903846</v>
      </c>
      <c r="EG140" s="256">
        <f t="shared" si="317"/>
        <v>0.76149819878543035</v>
      </c>
      <c r="EH140" s="256">
        <f t="shared" si="318"/>
        <v>1.1467389156436476</v>
      </c>
      <c r="EI140" s="473">
        <f t="shared" si="319"/>
        <v>343.33912599654536</v>
      </c>
      <c r="EJ140" s="473">
        <f t="shared" si="320"/>
        <v>630</v>
      </c>
      <c r="EK140" s="473">
        <f t="shared" si="321"/>
        <v>2520</v>
      </c>
      <c r="EL140" s="473">
        <f t="shared" si="322"/>
        <v>295.90560232218729</v>
      </c>
      <c r="EM140" s="473">
        <f t="shared" si="447"/>
        <v>291.31175276647616</v>
      </c>
      <c r="EN140" s="473">
        <f t="shared" si="448"/>
        <v>1030.0173779896361</v>
      </c>
      <c r="EO140" s="427">
        <f t="shared" si="325"/>
        <v>338154.89637154998</v>
      </c>
      <c r="EP140" s="261">
        <f t="shared" si="326"/>
        <v>1.5058983953903846</v>
      </c>
      <c r="EQ140" s="256">
        <f t="shared" si="449"/>
        <v>0.28253713462520214</v>
      </c>
      <c r="ER140" s="256">
        <f t="shared" si="328"/>
        <v>0.42547221767028898</v>
      </c>
      <c r="ES140" s="473">
        <f t="shared" si="329"/>
        <v>1373.3565039861815</v>
      </c>
      <c r="ET140" s="473">
        <f t="shared" si="330"/>
        <v>630</v>
      </c>
      <c r="EU140" s="473">
        <f t="shared" si="331"/>
        <v>2520</v>
      </c>
      <c r="EV140" s="473">
        <f t="shared" si="332"/>
        <v>295.90560232218729</v>
      </c>
      <c r="EW140" s="473">
        <f t="shared" si="450"/>
        <v>291.31175276647616</v>
      </c>
      <c r="EX140" s="473">
        <f t="shared" si="451"/>
        <v>1030.0173779896361</v>
      </c>
      <c r="EY140" s="572">
        <f t="shared" si="414"/>
        <v>911400</v>
      </c>
      <c r="EZ140" s="589"/>
      <c r="FA140" s="589"/>
      <c r="FB140" s="589"/>
      <c r="FC140" s="589"/>
      <c r="FD140" s="589"/>
      <c r="FE140" s="589"/>
      <c r="FF140" s="589"/>
      <c r="FG140" s="589"/>
      <c r="FH140" s="589"/>
      <c r="FI140" s="577"/>
      <c r="FJ140" s="276">
        <f t="shared" si="335"/>
        <v>1.3961588810244208</v>
      </c>
      <c r="FK140" s="256">
        <f t="shared" si="461"/>
        <v>0.27617979603538484</v>
      </c>
      <c r="FL140" s="256">
        <f t="shared" si="337"/>
        <v>0.38559087499431566</v>
      </c>
      <c r="FM140" s="483">
        <f t="shared" si="462"/>
        <v>156.56264145442469</v>
      </c>
      <c r="FN140" s="483">
        <f t="shared" si="339"/>
        <v>232</v>
      </c>
      <c r="FO140" s="483">
        <f t="shared" si="340"/>
        <v>2520</v>
      </c>
      <c r="FP140" s="483">
        <f t="shared" si="341"/>
        <v>925.90560232218729</v>
      </c>
      <c r="FQ140" s="483">
        <f t="shared" si="415"/>
        <v>33200</v>
      </c>
      <c r="FR140" s="483">
        <f t="shared" si="463"/>
        <v>208.60822409642827</v>
      </c>
      <c r="FS140" s="483">
        <f t="shared" si="464"/>
        <v>1216.5787262084036</v>
      </c>
      <c r="FT140" s="484">
        <f t="shared" si="465"/>
        <v>332</v>
      </c>
      <c r="FU140" s="427">
        <f t="shared" si="345"/>
        <v>556327.89637154993</v>
      </c>
      <c r="FV140" s="276">
        <f t="shared" si="346"/>
        <v>2.108734915764312</v>
      </c>
      <c r="FW140" s="256">
        <f t="shared" si="466"/>
        <v>0.9541456806541001</v>
      </c>
      <c r="FX140" s="256">
        <f t="shared" si="348"/>
        <v>2.0120403115210062</v>
      </c>
      <c r="FY140" s="483">
        <f t="shared" si="467"/>
        <v>627.62392232168497</v>
      </c>
      <c r="FZ140" s="483">
        <f t="shared" si="350"/>
        <v>399</v>
      </c>
      <c r="GA140" s="483">
        <f t="shared" si="351"/>
        <v>2520</v>
      </c>
      <c r="GB140" s="483">
        <f t="shared" si="352"/>
        <v>925.90560232218729</v>
      </c>
      <c r="GC140" s="483">
        <f t="shared" si="353"/>
        <v>16600</v>
      </c>
      <c r="GD140" s="483">
        <f t="shared" si="468"/>
        <v>197.86037680226335</v>
      </c>
      <c r="GE140" s="483">
        <f t="shared" si="469"/>
        <v>745.73258166449648</v>
      </c>
      <c r="GF140" s="484">
        <f t="shared" si="470"/>
        <v>404</v>
      </c>
      <c r="GG140" s="493">
        <f t="shared" si="471"/>
        <v>166</v>
      </c>
      <c r="GH140" s="493">
        <f t="shared" si="358"/>
        <v>570</v>
      </c>
      <c r="GI140" s="427">
        <f t="shared" si="359"/>
        <v>665768.89637154993</v>
      </c>
      <c r="GJ140" s="185">
        <f t="shared" si="472"/>
        <v>1.2602896055701445</v>
      </c>
      <c r="GK140" s="256">
        <f t="shared" si="416"/>
        <v>0.61566339378267942</v>
      </c>
      <c r="GL140" s="256">
        <f t="shared" si="361"/>
        <v>0.77591417571434962</v>
      </c>
      <c r="GM140" s="256">
        <f t="shared" si="362"/>
        <v>1373.3565039861815</v>
      </c>
      <c r="GN140" s="256">
        <f t="shared" si="363"/>
        <v>2520</v>
      </c>
      <c r="GO140" s="256">
        <f t="shared" si="364"/>
        <v>925.90560232218729</v>
      </c>
      <c r="GP140" s="256">
        <f t="shared" si="473"/>
        <v>1373.3565039861815</v>
      </c>
      <c r="GQ140" s="256">
        <f t="shared" si="474"/>
        <v>205.47697126733979</v>
      </c>
      <c r="GR140" s="427">
        <f t="shared" si="367"/>
        <v>1896944.8963715499</v>
      </c>
      <c r="GS140" s="185">
        <f t="shared" si="368"/>
        <v>1.2602896055701445</v>
      </c>
      <c r="GT140" s="256">
        <f t="shared" si="417"/>
        <v>1.2070795667363905</v>
      </c>
      <c r="GU140" s="256">
        <f t="shared" si="369"/>
        <v>1.5212698310539865</v>
      </c>
      <c r="GV140" s="256">
        <f t="shared" si="370"/>
        <v>1373.3565039861815</v>
      </c>
      <c r="GW140" s="256">
        <f t="shared" si="371"/>
        <v>2520</v>
      </c>
      <c r="GX140" s="256">
        <f t="shared" si="372"/>
        <v>925.90560232218729</v>
      </c>
      <c r="GY140" s="256">
        <f t="shared" si="475"/>
        <v>1373.3565039861815</v>
      </c>
      <c r="GZ140" s="256">
        <f t="shared" si="476"/>
        <v>205.47697126733979</v>
      </c>
      <c r="HA140" s="427">
        <f t="shared" si="375"/>
        <v>967524.89637154993</v>
      </c>
      <c r="HB140" s="185">
        <f t="shared" si="376"/>
        <v>1.2602896055701445</v>
      </c>
      <c r="HC140" s="256">
        <f t="shared" si="418"/>
        <v>0.11465788468706467</v>
      </c>
      <c r="HD140" s="256">
        <f t="shared" si="377"/>
        <v>0.14450214026776784</v>
      </c>
      <c r="HE140" s="256">
        <f t="shared" si="378"/>
        <v>1373.3565039861815</v>
      </c>
      <c r="HF140" s="256">
        <f t="shared" si="379"/>
        <v>2520</v>
      </c>
      <c r="HG140" s="256">
        <f t="shared" si="380"/>
        <v>925.90560232218729</v>
      </c>
      <c r="HH140" s="256">
        <f t="shared" si="477"/>
        <v>1373.3565039861815</v>
      </c>
      <c r="HI140" s="256">
        <f t="shared" si="442"/>
        <v>205.47697126733979</v>
      </c>
      <c r="HJ140" s="427">
        <f t="shared" si="382"/>
        <v>10185776.023221873</v>
      </c>
      <c r="HK140" s="185">
        <f t="shared" si="478"/>
        <v>1.2602896055701445</v>
      </c>
      <c r="HL140" s="256">
        <f t="shared" si="419"/>
        <v>0.5426949501481606</v>
      </c>
      <c r="HM140" s="256">
        <f t="shared" si="384"/>
        <v>0.6839528046671346</v>
      </c>
      <c r="HN140" s="256">
        <f t="shared" si="385"/>
        <v>1373.3565039861815</v>
      </c>
      <c r="HO140" s="256">
        <f t="shared" si="386"/>
        <v>2520</v>
      </c>
      <c r="HP140" s="256">
        <f t="shared" si="387"/>
        <v>925.90560232218729</v>
      </c>
      <c r="HQ140" s="256">
        <f t="shared" si="479"/>
        <v>1373.3565039861815</v>
      </c>
      <c r="HR140" s="256">
        <f t="shared" si="443"/>
        <v>205.47697126733979</v>
      </c>
      <c r="HS140" s="466">
        <f t="shared" si="389"/>
        <v>2152000</v>
      </c>
    </row>
    <row r="141" spans="1:227" s="304" customFormat="1" hidden="1" outlineLevel="3" x14ac:dyDescent="0.3">
      <c r="B141" s="305" t="s">
        <v>240</v>
      </c>
      <c r="C141" s="305" t="s">
        <v>241</v>
      </c>
      <c r="D141" s="306">
        <v>50000</v>
      </c>
      <c r="E141" s="315">
        <v>7.8105583165090886</v>
      </c>
      <c r="F141" s="313">
        <f t="shared" si="251"/>
        <v>3433.3912599654536</v>
      </c>
      <c r="G141" s="313">
        <f t="shared" si="252"/>
        <v>1235.5707967599658</v>
      </c>
      <c r="H141" s="311">
        <f t="shared" si="427"/>
        <v>6300</v>
      </c>
      <c r="I141" s="529">
        <f t="shared" si="494"/>
        <v>6300</v>
      </c>
      <c r="J141" s="374">
        <f t="shared" si="390"/>
        <v>1855.8801922013427</v>
      </c>
      <c r="K141" s="310">
        <v>0.114</v>
      </c>
      <c r="L141" s="311">
        <f t="shared" si="391"/>
        <v>544.98273967705609</v>
      </c>
      <c r="M141" s="374">
        <f t="shared" si="392"/>
        <v>665.76</v>
      </c>
      <c r="N141" s="374">
        <f t="shared" si="393"/>
        <v>62.128032323184399</v>
      </c>
      <c r="O141" s="309">
        <v>54.191701612279196</v>
      </c>
      <c r="P141" s="312">
        <v>0.152</v>
      </c>
      <c r="Q141" s="396">
        <f t="shared" si="253"/>
        <v>0.64013108230129356</v>
      </c>
      <c r="S141" s="314">
        <f t="shared" si="254"/>
        <v>1.2142160462290854</v>
      </c>
      <c r="T141" s="311">
        <f t="shared" si="255"/>
        <v>411.85693225332193</v>
      </c>
      <c r="U141" s="381">
        <f t="shared" si="256"/>
        <v>3433.3912599654536</v>
      </c>
      <c r="V141" s="435">
        <f t="shared" si="394"/>
        <v>624440.83075221488</v>
      </c>
      <c r="W141" s="315"/>
      <c r="X141" s="316"/>
      <c r="Y141" s="316"/>
      <c r="Z141" s="316"/>
      <c r="AA141" s="317"/>
      <c r="AB141" s="317"/>
      <c r="AC141" s="317"/>
      <c r="AD141" s="317"/>
      <c r="AE141" s="317"/>
      <c r="AF141" s="317"/>
      <c r="AG141" s="317"/>
      <c r="AH141" s="461"/>
      <c r="AI141" s="318">
        <f t="shared" si="257"/>
        <v>1.2468234132847948</v>
      </c>
      <c r="AJ141" s="319">
        <f t="shared" si="395"/>
        <v>0.13919606906906606</v>
      </c>
      <c r="AK141" s="319">
        <f t="shared" si="258"/>
        <v>0.17355291795251901</v>
      </c>
      <c r="AL141" s="333">
        <f t="shared" si="259"/>
        <v>108.13149596766986</v>
      </c>
      <c r="AM141" s="333">
        <f t="shared" si="260"/>
        <v>81.098621975752394</v>
      </c>
      <c r="AN141" s="333">
        <f t="shared" si="261"/>
        <v>0</v>
      </c>
      <c r="AO141" s="333">
        <f t="shared" si="396"/>
        <v>0</v>
      </c>
      <c r="AP141" s="333">
        <f t="shared" si="397"/>
        <v>0</v>
      </c>
      <c r="AQ141" s="333">
        <f t="shared" si="262"/>
        <v>1734.06659274245</v>
      </c>
      <c r="AR141" s="319">
        <f t="shared" si="439"/>
        <v>419.42613697105878</v>
      </c>
      <c r="AS141" s="319">
        <f t="shared" si="263"/>
        <v>3325.2597639977839</v>
      </c>
      <c r="AT141" s="429">
        <f t="shared" si="445"/>
        <v>722450.65483879205</v>
      </c>
      <c r="AU141" s="321"/>
      <c r="AV141" s="319"/>
      <c r="AW141" s="319"/>
      <c r="AX141" s="308"/>
      <c r="AY141" s="308"/>
      <c r="AZ141" s="308"/>
      <c r="BA141" s="308"/>
      <c r="BB141" s="319"/>
      <c r="BC141" s="319"/>
      <c r="BD141" s="319"/>
      <c r="BE141" s="320"/>
      <c r="BF141" s="322">
        <f t="shared" si="265"/>
        <v>2.429637299251123</v>
      </c>
      <c r="BG141" s="319">
        <f t="shared" si="266"/>
        <v>1.6059796910467468</v>
      </c>
      <c r="BH141" s="319">
        <f t="shared" si="267"/>
        <v>3.9019481592069707</v>
      </c>
      <c r="BI141" s="308">
        <f t="shared" si="268"/>
        <v>2054.1364496134433</v>
      </c>
      <c r="BJ141" s="308">
        <f t="shared" si="269"/>
        <v>1235.5707967599658</v>
      </c>
      <c r="BK141" s="319">
        <v>0</v>
      </c>
      <c r="BL141" s="333">
        <f t="shared" si="270"/>
        <v>3769.177076746827</v>
      </c>
      <c r="BM141" s="333">
        <f t="shared" si="398"/>
        <v>2530.822923253173</v>
      </c>
      <c r="BN141" s="333">
        <f t="shared" si="271"/>
        <v>0</v>
      </c>
      <c r="BO141" s="333">
        <f t="shared" si="440"/>
        <v>542.41557977762511</v>
      </c>
      <c r="BP141" s="333">
        <f t="shared" si="446"/>
        <v>1379.2548103520103</v>
      </c>
      <c r="BQ141" s="391">
        <f t="shared" si="273"/>
        <v>330729.05446667696</v>
      </c>
      <c r="BR141" s="429">
        <f t="shared" si="399"/>
        <v>1197759.730594967</v>
      </c>
      <c r="BS141" s="323">
        <f t="shared" si="274"/>
        <v>4.9199076286923491</v>
      </c>
      <c r="BT141" s="319">
        <f t="shared" si="275"/>
        <v>1.3042867507179148</v>
      </c>
      <c r="BU141" s="319">
        <f t="shared" si="276"/>
        <v>6.4169703348594256</v>
      </c>
      <c r="BV141" s="333">
        <f t="shared" si="277"/>
        <v>3433.3912599654536</v>
      </c>
      <c r="BW141" s="333">
        <f t="shared" si="278"/>
        <v>1235.5707967599658</v>
      </c>
      <c r="BX141" s="333">
        <f t="shared" si="279"/>
        <v>1511.1422112123971</v>
      </c>
      <c r="BY141" s="333">
        <f t="shared" si="400"/>
        <v>239.86384304958685</v>
      </c>
      <c r="BZ141" s="319">
        <f t="shared" si="280"/>
        <v>948.9938448227274</v>
      </c>
      <c r="CA141" s="319">
        <v>0</v>
      </c>
      <c r="CB141" s="467">
        <f t="shared" si="281"/>
        <v>2220565.6431010058</v>
      </c>
      <c r="CC141" s="322">
        <f t="shared" si="282"/>
        <v>2.42273133415372</v>
      </c>
      <c r="CD141" s="319">
        <f t="shared" si="283"/>
        <v>1.5803692401380913</v>
      </c>
      <c r="CE141" s="319">
        <f t="shared" si="401"/>
        <v>3.8288100776152585</v>
      </c>
      <c r="CF141" s="308">
        <f t="shared" si="284"/>
        <v>2191.0788795876729</v>
      </c>
      <c r="CG141" s="308">
        <f t="shared" si="285"/>
        <v>1235.5707967599658</v>
      </c>
      <c r="CH141" s="319">
        <v>0</v>
      </c>
      <c r="CI141" s="333">
        <f t="shared" si="402"/>
        <v>4020.4555485299488</v>
      </c>
      <c r="CJ141" s="333">
        <f t="shared" si="403"/>
        <v>2279.5444514700512</v>
      </c>
      <c r="CK141" s="333">
        <f t="shared" si="286"/>
        <v>0</v>
      </c>
      <c r="CL141" s="319">
        <f t="shared" si="441"/>
        <v>684.83570695082381</v>
      </c>
      <c r="CM141" s="319">
        <f t="shared" si="248"/>
        <v>1242.3123803777808</v>
      </c>
      <c r="CN141" s="391">
        <f t="shared" si="404"/>
        <v>310237.71555334766</v>
      </c>
      <c r="CO141" s="429">
        <f t="shared" si="405"/>
        <v>1213703.7700901902</v>
      </c>
      <c r="CP141" s="323">
        <f t="shared" si="287"/>
        <v>4.1984051075414444</v>
      </c>
      <c r="CQ141" s="319">
        <f t="shared" si="288"/>
        <v>1.2448583676538933</v>
      </c>
      <c r="CR141" s="319">
        <f t="shared" si="289"/>
        <v>5.226419728923811</v>
      </c>
      <c r="CS141" s="308">
        <f t="shared" si="290"/>
        <v>3433.3912599654536</v>
      </c>
      <c r="CT141" s="308">
        <f t="shared" si="291"/>
        <v>1235.5707967599658</v>
      </c>
      <c r="CU141" s="319">
        <f t="shared" si="292"/>
        <v>1339.4726482141243</v>
      </c>
      <c r="CV141" s="333">
        <f t="shared" si="406"/>
        <v>212.61470606573403</v>
      </c>
      <c r="CW141" s="319">
        <f t="shared" si="293"/>
        <v>1112.0799296710863</v>
      </c>
      <c r="CX141" s="319">
        <v>0</v>
      </c>
      <c r="CY141" s="467">
        <f t="shared" si="294"/>
        <v>2195565.6431010058</v>
      </c>
      <c r="CZ141" s="323">
        <f t="shared" si="295"/>
        <v>4.9199076286923491</v>
      </c>
      <c r="DA141" s="319">
        <f t="shared" si="296"/>
        <v>1.3149457572208352</v>
      </c>
      <c r="DB141" s="319">
        <f t="shared" si="297"/>
        <v>6.4694116622674249</v>
      </c>
      <c r="DC141" s="308">
        <f t="shared" si="298"/>
        <v>3433.3912599654536</v>
      </c>
      <c r="DD141" s="308">
        <f t="shared" si="299"/>
        <v>1235.5707967599658</v>
      </c>
      <c r="DE141" s="319">
        <f t="shared" si="300"/>
        <v>1511.1422112123971</v>
      </c>
      <c r="DF141" s="333">
        <f t="shared" si="407"/>
        <v>239.86384304958685</v>
      </c>
      <c r="DG141" s="319">
        <f t="shared" si="301"/>
        <v>948.9938448227274</v>
      </c>
      <c r="DH141" s="319">
        <v>0</v>
      </c>
      <c r="DI141" s="467">
        <f t="shared" si="408"/>
        <v>2202565.6431010058</v>
      </c>
      <c r="DJ141" s="323">
        <f t="shared" si="302"/>
        <v>4.1984051075414444</v>
      </c>
      <c r="DK141" s="319">
        <f t="shared" si="409"/>
        <v>1.2476997761539639</v>
      </c>
      <c r="DL141" s="319">
        <f t="shared" si="303"/>
        <v>5.2383491128831192</v>
      </c>
      <c r="DM141" s="308">
        <f t="shared" si="304"/>
        <v>3433.3912599654536</v>
      </c>
      <c r="DN141" s="308">
        <f t="shared" si="305"/>
        <v>1235.5707967599658</v>
      </c>
      <c r="DO141" s="319">
        <f t="shared" si="306"/>
        <v>1339.4726482141243</v>
      </c>
      <c r="DP141" s="333">
        <f t="shared" si="410"/>
        <v>212.61470606573403</v>
      </c>
      <c r="DQ141" s="319">
        <f t="shared" si="307"/>
        <v>1112.0799296710863</v>
      </c>
      <c r="DR141" s="319">
        <v>0</v>
      </c>
      <c r="DS141" s="435">
        <f t="shared" si="308"/>
        <v>2190565.6431010058</v>
      </c>
      <c r="DT141" s="324">
        <f t="shared" si="309"/>
        <v>8.2317826786867538</v>
      </c>
      <c r="DU141" s="319">
        <f t="shared" si="310"/>
        <v>1.2150126823015543</v>
      </c>
      <c r="DV141" s="319">
        <f t="shared" si="311"/>
        <v>10.001720352554667</v>
      </c>
      <c r="DW141" s="308">
        <f t="shared" si="312"/>
        <v>3433.3912599654536</v>
      </c>
      <c r="DX141" s="308">
        <f t="shared" si="313"/>
        <v>1235.5707967599658</v>
      </c>
      <c r="DY141" s="319">
        <f t="shared" si="314"/>
        <v>1854.4813372089427</v>
      </c>
      <c r="DZ141" s="319">
        <f t="shared" si="411"/>
        <v>1765</v>
      </c>
      <c r="EA141" s="319">
        <f t="shared" si="412"/>
        <v>2522</v>
      </c>
      <c r="EB141" s="333">
        <f t="shared" si="413"/>
        <v>294.36211701729246</v>
      </c>
      <c r="EC141" s="319">
        <f t="shared" si="315"/>
        <v>567.18723500974102</v>
      </c>
      <c r="ED141" s="319">
        <v>0</v>
      </c>
      <c r="EE141" s="435">
        <f t="shared" si="420"/>
        <v>2697964.3957292056</v>
      </c>
      <c r="EF141" s="325">
        <f t="shared" si="316"/>
        <v>1.4583728042750483</v>
      </c>
      <c r="EG141" s="256">
        <f t="shared" si="317"/>
        <v>0.8619959764850611</v>
      </c>
      <c r="EH141" s="319">
        <f t="shared" si="318"/>
        <v>1.2571114895003273</v>
      </c>
      <c r="EI141" s="474">
        <f t="shared" si="319"/>
        <v>858.34781499136341</v>
      </c>
      <c r="EJ141" s="474">
        <f t="shared" si="320"/>
        <v>1575</v>
      </c>
      <c r="EK141" s="474">
        <f t="shared" si="321"/>
        <v>6300</v>
      </c>
      <c r="EL141" s="474">
        <f t="shared" si="322"/>
        <v>280.88019220134265</v>
      </c>
      <c r="EM141" s="474">
        <f t="shared" si="447"/>
        <v>626.44388600116281</v>
      </c>
      <c r="EN141" s="474">
        <f t="shared" si="448"/>
        <v>2575.0434449740901</v>
      </c>
      <c r="EO141" s="435">
        <f t="shared" si="325"/>
        <v>746825.83075221488</v>
      </c>
      <c r="EP141" s="326">
        <f t="shared" si="326"/>
        <v>1.4583728042750483</v>
      </c>
      <c r="EQ141" s="256">
        <f t="shared" si="449"/>
        <v>0.28253713462520186</v>
      </c>
      <c r="ER141" s="256">
        <f t="shared" si="328"/>
        <v>0.41204447333519251</v>
      </c>
      <c r="ES141" s="474">
        <f t="shared" si="329"/>
        <v>3433.3912599654536</v>
      </c>
      <c r="ET141" s="474">
        <f t="shared" si="330"/>
        <v>1575</v>
      </c>
      <c r="EU141" s="474">
        <f t="shared" si="331"/>
        <v>6300</v>
      </c>
      <c r="EV141" s="474">
        <f t="shared" si="332"/>
        <v>280.88019220134265</v>
      </c>
      <c r="EW141" s="474">
        <f t="shared" si="450"/>
        <v>626.44388600116281</v>
      </c>
      <c r="EX141" s="474">
        <f t="shared" si="451"/>
        <v>2575.0434449740901</v>
      </c>
      <c r="EY141" s="573">
        <f t="shared" si="414"/>
        <v>2278500</v>
      </c>
      <c r="EZ141" s="590"/>
      <c r="FA141" s="590"/>
      <c r="FB141" s="590"/>
      <c r="FC141" s="590"/>
      <c r="FD141" s="590"/>
      <c r="FE141" s="590"/>
      <c r="FF141" s="590"/>
      <c r="FG141" s="590"/>
      <c r="FH141" s="590"/>
      <c r="FI141" s="578"/>
      <c r="FJ141" s="327">
        <f t="shared" si="335"/>
        <v>1.3487856840516255</v>
      </c>
      <c r="FK141" s="256">
        <f t="shared" si="461"/>
        <v>0.29596302295037702</v>
      </c>
      <c r="FL141" s="256">
        <f t="shared" si="337"/>
        <v>0.3991906883641112</v>
      </c>
      <c r="FM141" s="485">
        <f t="shared" si="462"/>
        <v>391.40660363606173</v>
      </c>
      <c r="FN141" s="485">
        <f t="shared" si="339"/>
        <v>580</v>
      </c>
      <c r="FO141" s="485">
        <f t="shared" si="340"/>
        <v>6300</v>
      </c>
      <c r="FP141" s="485">
        <f t="shared" si="341"/>
        <v>1855.8801922013427</v>
      </c>
      <c r="FQ141" s="485">
        <f t="shared" si="415"/>
        <v>82900</v>
      </c>
      <c r="FR141" s="485">
        <f t="shared" si="463"/>
        <v>419.68506432604318</v>
      </c>
      <c r="FS141" s="485">
        <f t="shared" si="464"/>
        <v>3041.9190377432315</v>
      </c>
      <c r="FT141" s="486">
        <f t="shared" si="465"/>
        <v>829</v>
      </c>
      <c r="FU141" s="435">
        <f t="shared" si="345"/>
        <v>1296256.8307522149</v>
      </c>
      <c r="FV141" s="327">
        <f t="shared" si="346"/>
        <v>2.0679693116904003</v>
      </c>
      <c r="FW141" s="256">
        <f t="shared" si="466"/>
        <v>1.0119936757383534</v>
      </c>
      <c r="FX141" s="256">
        <f t="shared" si="348"/>
        <v>2.0927718650516809</v>
      </c>
      <c r="FY141" s="485">
        <f t="shared" si="467"/>
        <v>1569.0598058042124</v>
      </c>
      <c r="FZ141" s="485">
        <f t="shared" si="350"/>
        <v>996</v>
      </c>
      <c r="GA141" s="485">
        <f t="shared" si="351"/>
        <v>6300</v>
      </c>
      <c r="GB141" s="485">
        <f t="shared" si="352"/>
        <v>1855.8801922013427</v>
      </c>
      <c r="GC141" s="485">
        <f t="shared" si="353"/>
        <v>41400</v>
      </c>
      <c r="GD141" s="485">
        <f t="shared" si="468"/>
        <v>393.42064609063078</v>
      </c>
      <c r="GE141" s="485">
        <f t="shared" si="469"/>
        <v>1864.3314541612413</v>
      </c>
      <c r="GF141" s="486">
        <f t="shared" si="470"/>
        <v>1009</v>
      </c>
      <c r="GG141" s="494">
        <f t="shared" si="471"/>
        <v>414</v>
      </c>
      <c r="GH141" s="494">
        <f t="shared" si="358"/>
        <v>1423</v>
      </c>
      <c r="GI141" s="435">
        <f t="shared" si="359"/>
        <v>1568681.8307522149</v>
      </c>
      <c r="GJ141" s="328">
        <f t="shared" si="472"/>
        <v>1.2142160462290854</v>
      </c>
      <c r="GK141" s="319">
        <f t="shared" si="416"/>
        <v>0.64924210203672972</v>
      </c>
      <c r="GL141" s="256">
        <f t="shared" si="361"/>
        <v>0.78832017818049838</v>
      </c>
      <c r="GM141" s="319">
        <f t="shared" si="362"/>
        <v>3433.3912599654536</v>
      </c>
      <c r="GN141" s="319">
        <f t="shared" si="363"/>
        <v>6300</v>
      </c>
      <c r="GO141" s="319">
        <f t="shared" si="364"/>
        <v>1855.8801922013427</v>
      </c>
      <c r="GP141" s="319">
        <f t="shared" si="473"/>
        <v>3433.3912599654536</v>
      </c>
      <c r="GQ141" s="319">
        <f t="shared" si="474"/>
        <v>411.85693225332193</v>
      </c>
      <c r="GR141" s="435">
        <f t="shared" si="367"/>
        <v>4653940.8307522144</v>
      </c>
      <c r="GS141" s="328">
        <f t="shared" si="368"/>
        <v>1.2142160462290854</v>
      </c>
      <c r="GT141" s="319">
        <f t="shared" si="417"/>
        <v>1.3337511563737749</v>
      </c>
      <c r="GU141" s="256">
        <f t="shared" si="369"/>
        <v>1.6194620557456356</v>
      </c>
      <c r="GV141" s="319">
        <f t="shared" si="370"/>
        <v>3433.3912599654536</v>
      </c>
      <c r="GW141" s="319">
        <f t="shared" si="371"/>
        <v>6300</v>
      </c>
      <c r="GX141" s="319">
        <f t="shared" si="372"/>
        <v>1855.8801922013427</v>
      </c>
      <c r="GY141" s="319">
        <f t="shared" si="475"/>
        <v>3433.3912599654536</v>
      </c>
      <c r="GZ141" s="319">
        <f t="shared" si="476"/>
        <v>411.85693225332193</v>
      </c>
      <c r="HA141" s="435">
        <f t="shared" si="375"/>
        <v>2265440.8307522149</v>
      </c>
      <c r="HB141" s="328">
        <f t="shared" si="376"/>
        <v>1.2142160462290854</v>
      </c>
      <c r="HC141" s="319">
        <f t="shared" si="418"/>
        <v>0.14578921898115618</v>
      </c>
      <c r="HD141" s="256">
        <f t="shared" si="377"/>
        <v>0.17701960905412578</v>
      </c>
      <c r="HE141" s="319">
        <f t="shared" si="378"/>
        <v>3433.3912599654536</v>
      </c>
      <c r="HF141" s="319">
        <f t="shared" si="379"/>
        <v>6300</v>
      </c>
      <c r="HG141" s="319">
        <f t="shared" si="380"/>
        <v>1855.8801922013427</v>
      </c>
      <c r="HH141" s="319">
        <f t="shared" si="477"/>
        <v>3433.3912599654536</v>
      </c>
      <c r="HI141" s="319">
        <f t="shared" si="442"/>
        <v>411.85693225332193</v>
      </c>
      <c r="HJ141" s="435">
        <f t="shared" si="382"/>
        <v>20725361.922013428</v>
      </c>
      <c r="HK141" s="328">
        <f t="shared" si="478"/>
        <v>1.2142160462290854</v>
      </c>
      <c r="HL141" s="319">
        <f t="shared" si="419"/>
        <v>0.56319372371148779</v>
      </c>
      <c r="HM141" s="256">
        <f t="shared" si="384"/>
        <v>0.68383885646599862</v>
      </c>
      <c r="HN141" s="319">
        <f t="shared" si="385"/>
        <v>3433.3912599654536</v>
      </c>
      <c r="HO141" s="319">
        <f t="shared" si="386"/>
        <v>6300</v>
      </c>
      <c r="HP141" s="319">
        <f t="shared" si="387"/>
        <v>1855.8801922013427</v>
      </c>
      <c r="HQ141" s="319">
        <f t="shared" si="479"/>
        <v>3433.3912599654536</v>
      </c>
      <c r="HR141" s="319">
        <f t="shared" si="443"/>
        <v>411.85693225332193</v>
      </c>
      <c r="HS141" s="467">
        <f t="shared" si="389"/>
        <v>5365000</v>
      </c>
    </row>
    <row r="142" spans="1:227" s="72" customFormat="1" hidden="1" outlineLevel="3" x14ac:dyDescent="0.3">
      <c r="B142" s="40" t="s">
        <v>241</v>
      </c>
      <c r="C142" s="40" t="s">
        <v>264</v>
      </c>
      <c r="D142" s="125">
        <v>236</v>
      </c>
      <c r="E142" s="123">
        <v>35.557092846385864</v>
      </c>
      <c r="F142" s="125">
        <f t="shared" si="251"/>
        <v>73.775041474109599</v>
      </c>
      <c r="G142" s="125">
        <f t="shared" si="252"/>
        <v>23.03543689591304</v>
      </c>
      <c r="H142" s="168">
        <f t="shared" ref="H142" si="495">ROUND($I142+$I142*0.55,1)</f>
        <v>46.1</v>
      </c>
      <c r="I142" s="121">
        <f t="shared" si="494"/>
        <v>29.736000000000001</v>
      </c>
      <c r="J142" s="373">
        <f t="shared" si="390"/>
        <v>34.600211631688659</v>
      </c>
      <c r="K142" s="114">
        <v>0.114</v>
      </c>
      <c r="L142" s="168">
        <f t="shared" si="391"/>
        <v>1600.3262792648502</v>
      </c>
      <c r="M142" s="373">
        <f t="shared" si="392"/>
        <v>665.76</v>
      </c>
      <c r="N142" s="373">
        <f t="shared" si="393"/>
        <v>182.43719583619293</v>
      </c>
      <c r="O142" s="121">
        <v>214.0521567045146</v>
      </c>
      <c r="P142" s="116">
        <v>0.152</v>
      </c>
      <c r="Q142" s="395">
        <f t="shared" si="253"/>
        <v>0.68776111221845904</v>
      </c>
      <c r="S142" s="189">
        <f t="shared" si="254"/>
        <v>1.1885364542595966</v>
      </c>
      <c r="T142" s="168">
        <f t="shared" si="255"/>
        <v>7.6784789653043468</v>
      </c>
      <c r="U142" s="382">
        <f t="shared" si="256"/>
        <v>73.775041474109599</v>
      </c>
      <c r="V142" s="427">
        <f t="shared" si="394"/>
        <v>20341.033861070187</v>
      </c>
      <c r="W142" s="132"/>
      <c r="X142" s="255"/>
      <c r="Y142" s="255"/>
      <c r="Z142" s="255"/>
      <c r="AA142" s="111"/>
      <c r="AB142" s="111"/>
      <c r="AC142" s="111"/>
      <c r="AD142" s="111"/>
      <c r="AE142" s="111"/>
      <c r="AF142" s="111"/>
      <c r="AG142" s="111"/>
      <c r="AH142" s="460"/>
      <c r="AI142" s="188">
        <f t="shared" si="257"/>
        <v>4.0454052400282796</v>
      </c>
      <c r="AJ142" s="256">
        <f t="shared" si="395"/>
        <v>0.81035365080548838</v>
      </c>
      <c r="AK142" s="256">
        <f t="shared" si="258"/>
        <v>3.2782089052445693</v>
      </c>
      <c r="AL142" s="170">
        <f t="shared" si="259"/>
        <v>73.775041474109599</v>
      </c>
      <c r="AM142" s="170">
        <f t="shared" si="260"/>
        <v>23.03543689591304</v>
      </c>
      <c r="AN142" s="170">
        <f t="shared" si="261"/>
        <v>32.295844209669156</v>
      </c>
      <c r="AO142" s="170">
        <f t="shared" si="396"/>
        <v>17</v>
      </c>
      <c r="AP142" s="170">
        <f t="shared" si="397"/>
        <v>24</v>
      </c>
      <c r="AQ142" s="170">
        <f t="shared" si="262"/>
        <v>0</v>
      </c>
      <c r="AR142" s="256">
        <f t="shared" ref="AR142:AR164" si="496">(+AL142/$AI$8+AL142/$AI$10+ABS(AN142)/$AI$9+AM142/$AI$10+($G142-AM142)/COP_KM)*Ek</f>
        <v>23.930971713811761</v>
      </c>
      <c r="AS142" s="256">
        <f t="shared" si="263"/>
        <v>0</v>
      </c>
      <c r="AT142" s="428">
        <f t="shared" si="445"/>
        <v>70984.5</v>
      </c>
      <c r="AU142" s="112"/>
      <c r="AV142" s="256"/>
      <c r="AW142" s="256"/>
      <c r="AX142" s="120"/>
      <c r="AY142" s="120"/>
      <c r="AZ142" s="120"/>
      <c r="BA142" s="120"/>
      <c r="BB142" s="256"/>
      <c r="BC142" s="256"/>
      <c r="BD142" s="256"/>
      <c r="BE142" s="257"/>
      <c r="BF142" s="146">
        <f t="shared" si="265"/>
        <v>2.1234473193935552</v>
      </c>
      <c r="BG142" s="256">
        <f t="shared" si="266"/>
        <v>1.0598132617311613</v>
      </c>
      <c r="BH142" s="256">
        <f t="shared" si="267"/>
        <v>2.250457629680775</v>
      </c>
      <c r="BI142" s="120">
        <f t="shared" si="268"/>
        <v>38.296413839455433</v>
      </c>
      <c r="BJ142" s="120">
        <f t="shared" si="269"/>
        <v>23.03543689591304</v>
      </c>
      <c r="BK142" s="256">
        <v>0</v>
      </c>
      <c r="BL142" s="170">
        <f t="shared" si="270"/>
        <v>23.930378658187031</v>
      </c>
      <c r="BM142" s="170">
        <f t="shared" si="398"/>
        <v>22.16962134181297</v>
      </c>
      <c r="BN142" s="170">
        <f t="shared" si="271"/>
        <v>0</v>
      </c>
      <c r="BO142" s="170">
        <f t="shared" ref="BO142:BO164" si="497">(+BI142/$BF$8+BI142/$BF$10+BJ142/$BF$10+($G142-BJ142)/COP_KM)*Ek</f>
        <v>10.112556797305826</v>
      </c>
      <c r="BP142" s="170">
        <f t="shared" si="446"/>
        <v>35.478627634654167</v>
      </c>
      <c r="BQ142" s="390">
        <f t="shared" si="273"/>
        <v>22563.448795548189</v>
      </c>
      <c r="BR142" s="428">
        <f t="shared" si="399"/>
        <v>33838.35370098531</v>
      </c>
      <c r="BS142" s="146">
        <f t="shared" si="274"/>
        <v>4.7394185555958774</v>
      </c>
      <c r="BT142" s="256">
        <f t="shared" si="275"/>
        <v>1.0944598652725153</v>
      </c>
      <c r="BU142" s="256">
        <f t="shared" si="276"/>
        <v>5.1871033938275231</v>
      </c>
      <c r="BV142" s="170">
        <f t="shared" si="277"/>
        <v>73.775041474109599</v>
      </c>
      <c r="BW142" s="170">
        <f t="shared" si="278"/>
        <v>23.03543689591304</v>
      </c>
      <c r="BX142" s="170">
        <f t="shared" si="279"/>
        <v>35.984596283374643</v>
      </c>
      <c r="BY142" s="170">
        <f t="shared" si="400"/>
        <v>780.57692588665157</v>
      </c>
      <c r="BZ142" s="256">
        <f t="shared" si="280"/>
        <v>20.426657243791556</v>
      </c>
      <c r="CA142" s="256">
        <v>0</v>
      </c>
      <c r="CB142" s="466">
        <f t="shared" si="281"/>
        <v>55759.8</v>
      </c>
      <c r="CC142" s="146">
        <f t="shared" si="282"/>
        <v>2.1187014505849366</v>
      </c>
      <c r="CD142" s="256">
        <f t="shared" si="283"/>
        <v>1.435735415459013</v>
      </c>
      <c r="CE142" s="256">
        <f t="shared" si="401"/>
        <v>3.0418947073891776</v>
      </c>
      <c r="CF142" s="120">
        <f t="shared" si="284"/>
        <v>40.849508095419125</v>
      </c>
      <c r="CG142" s="120">
        <f t="shared" si="285"/>
        <v>23.03543689591304</v>
      </c>
      <c r="CH142" s="256">
        <v>0</v>
      </c>
      <c r="CI142" s="170">
        <f t="shared" si="402"/>
        <v>25.525737235399497</v>
      </c>
      <c r="CJ142" s="170">
        <f t="shared" si="403"/>
        <v>20.574262764600505</v>
      </c>
      <c r="CK142" s="170">
        <f t="shared" si="286"/>
        <v>0</v>
      </c>
      <c r="CL142" s="256">
        <f t="shared" ref="CL142:CL164" si="498">(+CF142/$CC$8+CF142/$CC$10+CG142/$CC$10+($G142-CG142)/COP_KM)*Ek</f>
        <v>12.767774823508068</v>
      </c>
      <c r="CM142" s="256">
        <f t="shared" ref="CM142:CM205" si="499">($F142-CF142)*Eg</f>
        <v>32.925533378690474</v>
      </c>
      <c r="CN142" s="390">
        <f t="shared" si="404"/>
        <v>13401.012048584736</v>
      </c>
      <c r="CO142" s="428">
        <f t="shared" si="405"/>
        <v>24907.243947717663</v>
      </c>
      <c r="CP142" s="146">
        <f t="shared" si="287"/>
        <v>4.0454052400282796</v>
      </c>
      <c r="CQ142" s="256">
        <f t="shared" si="288"/>
        <v>1.2570541987858816</v>
      </c>
      <c r="CR142" s="256">
        <f t="shared" si="289"/>
        <v>5.0852936427679563</v>
      </c>
      <c r="CS142" s="120">
        <f t="shared" si="290"/>
        <v>73.775041474109599</v>
      </c>
      <c r="CT142" s="120">
        <f t="shared" si="291"/>
        <v>23.03543689591304</v>
      </c>
      <c r="CU142" s="256">
        <f t="shared" si="292"/>
        <v>32.295844209669156</v>
      </c>
      <c r="CV142" s="170">
        <f t="shared" si="406"/>
        <v>700.56061192340906</v>
      </c>
      <c r="CW142" s="256">
        <f t="shared" si="293"/>
        <v>23.930971713811761</v>
      </c>
      <c r="CX142" s="256">
        <v>0</v>
      </c>
      <c r="CY142" s="466">
        <f t="shared" si="294"/>
        <v>45759.8</v>
      </c>
      <c r="CZ142" s="146">
        <f t="shared" si="295"/>
        <v>4.7394185555958774</v>
      </c>
      <c r="DA142" s="256">
        <f t="shared" si="296"/>
        <v>1.145833502859988</v>
      </c>
      <c r="DB142" s="256">
        <f t="shared" si="297"/>
        <v>5.4305845650780489</v>
      </c>
      <c r="DC142" s="120">
        <f t="shared" si="298"/>
        <v>73.775041474109599</v>
      </c>
      <c r="DD142" s="120">
        <f t="shared" si="299"/>
        <v>23.03543689591304</v>
      </c>
      <c r="DE142" s="256">
        <f t="shared" si="300"/>
        <v>35.984596283374643</v>
      </c>
      <c r="DF142" s="170">
        <f t="shared" si="407"/>
        <v>780.57692588665157</v>
      </c>
      <c r="DG142" s="256">
        <f t="shared" si="301"/>
        <v>20.426657243791556</v>
      </c>
      <c r="DH142" s="256">
        <v>0</v>
      </c>
      <c r="DI142" s="466">
        <f t="shared" si="408"/>
        <v>53259.8</v>
      </c>
      <c r="DJ142" s="146">
        <f t="shared" si="302"/>
        <v>4.0454052400282796</v>
      </c>
      <c r="DK142" s="256">
        <f t="shared" si="409"/>
        <v>1.4287837675696895</v>
      </c>
      <c r="DL142" s="256">
        <f t="shared" si="303"/>
        <v>5.7800093401937698</v>
      </c>
      <c r="DM142" s="120">
        <f t="shared" si="304"/>
        <v>73.775041474109599</v>
      </c>
      <c r="DN142" s="120">
        <f t="shared" si="305"/>
        <v>23.03543689591304</v>
      </c>
      <c r="DO142" s="256">
        <f t="shared" si="306"/>
        <v>32.295844209669156</v>
      </c>
      <c r="DP142" s="170">
        <f t="shared" si="410"/>
        <v>700.56061192340906</v>
      </c>
      <c r="DQ142" s="256">
        <f t="shared" si="307"/>
        <v>23.930971713811761</v>
      </c>
      <c r="DR142" s="256">
        <v>0</v>
      </c>
      <c r="DS142" s="427">
        <f t="shared" si="308"/>
        <v>40259.800000000003</v>
      </c>
      <c r="DT142" s="176">
        <f t="shared" si="309"/>
        <v>7.9895318786569662</v>
      </c>
      <c r="DU142" s="256">
        <f t="shared" si="310"/>
        <v>1.0049912330210224</v>
      </c>
      <c r="DV142" s="256">
        <f t="shared" si="311"/>
        <v>8.0294094939922296</v>
      </c>
      <c r="DW142" s="120">
        <f t="shared" si="312"/>
        <v>73.775041474109599</v>
      </c>
      <c r="DX142" s="120">
        <f t="shared" si="313"/>
        <v>23.03543689591304</v>
      </c>
      <c r="DY142" s="256">
        <f t="shared" si="314"/>
        <v>43.362100430785603</v>
      </c>
      <c r="DZ142" s="256">
        <f t="shared" si="411"/>
        <v>38</v>
      </c>
      <c r="EA142" s="256">
        <f t="shared" si="412"/>
        <v>54</v>
      </c>
      <c r="EB142" s="170">
        <f t="shared" si="413"/>
        <v>940.6095538131367</v>
      </c>
      <c r="EC142" s="256">
        <f t="shared" si="315"/>
        <v>12.117165290827577</v>
      </c>
      <c r="ED142" s="256">
        <v>0</v>
      </c>
      <c r="EE142" s="427">
        <f t="shared" si="420"/>
        <v>68992</v>
      </c>
      <c r="EF142" s="275">
        <f t="shared" si="316"/>
        <v>1.4316692689758344</v>
      </c>
      <c r="EG142" s="256">
        <f t="shared" si="317"/>
        <v>0.54320039987821445</v>
      </c>
      <c r="EH142" s="256">
        <f t="shared" si="318"/>
        <v>0.7776833194010242</v>
      </c>
      <c r="EI142" s="473">
        <f t="shared" si="319"/>
        <v>18.4437603685274</v>
      </c>
      <c r="EJ142" s="473">
        <f t="shared" si="320"/>
        <v>11.525</v>
      </c>
      <c r="EK142" s="473">
        <f t="shared" si="321"/>
        <v>46.1</v>
      </c>
      <c r="EL142" s="473">
        <f t="shared" si="322"/>
        <v>23.07521163168866</v>
      </c>
      <c r="EM142" s="473">
        <f t="shared" si="447"/>
        <v>12.289419057436197</v>
      </c>
      <c r="EN142" s="473">
        <f t="shared" si="448"/>
        <v>55.3312811055822</v>
      </c>
      <c r="EO142" s="427">
        <f t="shared" si="325"/>
        <v>25465.408861070187</v>
      </c>
      <c r="EP142" s="261">
        <f t="shared" si="326"/>
        <v>1.4316692689758344</v>
      </c>
      <c r="EQ142" s="256">
        <f t="shared" si="449"/>
        <v>0.82966224155435797</v>
      </c>
      <c r="ER142" s="256">
        <f t="shared" si="328"/>
        <v>1.1878019348629798</v>
      </c>
      <c r="ES142" s="473">
        <f t="shared" si="329"/>
        <v>73.775041474109599</v>
      </c>
      <c r="ET142" s="473">
        <f t="shared" si="330"/>
        <v>11.525</v>
      </c>
      <c r="EU142" s="473">
        <f t="shared" si="331"/>
        <v>46.1</v>
      </c>
      <c r="EV142" s="473">
        <f t="shared" si="332"/>
        <v>23.07521163168866</v>
      </c>
      <c r="EW142" s="473">
        <f t="shared" si="450"/>
        <v>12.289419057436197</v>
      </c>
      <c r="EX142" s="473">
        <f t="shared" si="451"/>
        <v>55.3312811055822</v>
      </c>
      <c r="EY142" s="572">
        <f t="shared" si="414"/>
        <v>16672.833333333332</v>
      </c>
      <c r="EZ142" s="589"/>
      <c r="FA142" s="589"/>
      <c r="FB142" s="589"/>
      <c r="FC142" s="589"/>
      <c r="FD142" s="589"/>
      <c r="FE142" s="589"/>
      <c r="FF142" s="589"/>
      <c r="FG142" s="589"/>
      <c r="FH142" s="589"/>
      <c r="FI142" s="577"/>
      <c r="FJ142" s="276">
        <f t="shared" si="335"/>
        <v>1.3239632272779809</v>
      </c>
      <c r="FK142" s="256">
        <f t="shared" si="461"/>
        <v>0.22840575610986599</v>
      </c>
      <c r="FL142" s="256">
        <f t="shared" si="337"/>
        <v>0.3024008219880856</v>
      </c>
      <c r="FM142" s="483">
        <f t="shared" si="462"/>
        <v>8.4103547280484943</v>
      </c>
      <c r="FN142" s="483">
        <f t="shared" si="339"/>
        <v>13</v>
      </c>
      <c r="FO142" s="483">
        <f t="shared" si="340"/>
        <v>46.1</v>
      </c>
      <c r="FP142" s="483">
        <f t="shared" si="341"/>
        <v>34.600211631688659</v>
      </c>
      <c r="FQ142" s="483">
        <f t="shared" si="415"/>
        <v>1800</v>
      </c>
      <c r="FR142" s="483">
        <f t="shared" si="463"/>
        <v>7.8466860598653163</v>
      </c>
      <c r="FS142" s="483">
        <f t="shared" si="464"/>
        <v>65.275041474109599</v>
      </c>
      <c r="FT142" s="484">
        <f t="shared" si="465"/>
        <v>18</v>
      </c>
      <c r="FU142" s="427">
        <f t="shared" si="345"/>
        <v>36478.033861070187</v>
      </c>
      <c r="FV142" s="276">
        <f t="shared" si="346"/>
        <v>2.0504571173176003</v>
      </c>
      <c r="FW142" s="256">
        <f t="shared" si="466"/>
        <v>0.80663880889651551</v>
      </c>
      <c r="FX142" s="256">
        <f t="shared" si="348"/>
        <v>1.6539782868064519</v>
      </c>
      <c r="FY142" s="483">
        <f t="shared" si="467"/>
        <v>33.715193953668084</v>
      </c>
      <c r="FZ142" s="483">
        <f t="shared" si="350"/>
        <v>22</v>
      </c>
      <c r="GA142" s="483">
        <f t="shared" si="351"/>
        <v>46.1</v>
      </c>
      <c r="GB142" s="483">
        <f t="shared" si="352"/>
        <v>34.600211631688659</v>
      </c>
      <c r="GC142" s="483">
        <f t="shared" si="353"/>
        <v>900</v>
      </c>
      <c r="GD142" s="483">
        <f t="shared" si="468"/>
        <v>7.1542480840887137</v>
      </c>
      <c r="GE142" s="483">
        <f t="shared" si="469"/>
        <v>40.059847520441515</v>
      </c>
      <c r="GF142" s="484">
        <f t="shared" si="470"/>
        <v>22</v>
      </c>
      <c r="GG142" s="493">
        <f t="shared" si="471"/>
        <v>9</v>
      </c>
      <c r="GH142" s="493">
        <f t="shared" si="358"/>
        <v>31</v>
      </c>
      <c r="GI142" s="427">
        <f t="shared" si="359"/>
        <v>42447.033861070187</v>
      </c>
      <c r="GJ142" s="185">
        <f t="shared" si="472"/>
        <v>1.1885364542595966</v>
      </c>
      <c r="GK142" s="256">
        <f t="shared" si="416"/>
        <v>1.3960611518994739</v>
      </c>
      <c r="GL142" s="256">
        <f t="shared" si="361"/>
        <v>1.6592695714081689</v>
      </c>
      <c r="GM142" s="256">
        <f t="shared" si="362"/>
        <v>73.775041474109599</v>
      </c>
      <c r="GN142" s="256">
        <f t="shared" si="363"/>
        <v>46.1</v>
      </c>
      <c r="GO142" s="256">
        <f t="shared" si="364"/>
        <v>34.600211631688659</v>
      </c>
      <c r="GP142" s="256">
        <f t="shared" si="473"/>
        <v>73.775041474109599</v>
      </c>
      <c r="GQ142" s="256">
        <f t="shared" si="474"/>
        <v>7.6784789653043468</v>
      </c>
      <c r="GR142" s="427">
        <f t="shared" si="367"/>
        <v>47345.033861070187</v>
      </c>
      <c r="GS142" s="185">
        <f t="shared" si="368"/>
        <v>1.1885364542595966</v>
      </c>
      <c r="GT142" s="256">
        <f t="shared" si="417"/>
        <v>0.90729126795394333</v>
      </c>
      <c r="GU142" s="256">
        <f t="shared" si="369"/>
        <v>1.0783487465946735</v>
      </c>
      <c r="GV142" s="256">
        <f t="shared" si="370"/>
        <v>73.775041474109599</v>
      </c>
      <c r="GW142" s="256">
        <f t="shared" si="371"/>
        <v>46.1</v>
      </c>
      <c r="GX142" s="256">
        <f t="shared" si="372"/>
        <v>34.600211631688659</v>
      </c>
      <c r="GY142" s="256">
        <f t="shared" si="475"/>
        <v>73.775041474109599</v>
      </c>
      <c r="GZ142" s="256">
        <f t="shared" si="476"/>
        <v>7.6784789653043468</v>
      </c>
      <c r="HA142" s="427">
        <f t="shared" si="375"/>
        <v>72850.433861070182</v>
      </c>
      <c r="HB142" s="185">
        <f t="shared" si="376"/>
        <v>1.1885364542595966</v>
      </c>
      <c r="HC142" s="256">
        <f t="shared" si="418"/>
        <v>0.14328855496438769</v>
      </c>
      <c r="HD142" s="256">
        <f t="shared" si="377"/>
        <v>0.17030367105335467</v>
      </c>
      <c r="HE142" s="256">
        <f t="shared" si="378"/>
        <v>73.775041474109599</v>
      </c>
      <c r="HF142" s="256">
        <f t="shared" si="379"/>
        <v>46.1</v>
      </c>
      <c r="HG142" s="256">
        <f t="shared" si="380"/>
        <v>34.600211631688659</v>
      </c>
      <c r="HH142" s="256">
        <f t="shared" si="477"/>
        <v>73.775041474109599</v>
      </c>
      <c r="HI142" s="256">
        <f t="shared" ref="HI142:HI164" si="500">($G142/COP_KM)*Ek</f>
        <v>7.6784789653043468</v>
      </c>
      <c r="HJ142" s="427">
        <f t="shared" si="382"/>
        <v>461282.91631688655</v>
      </c>
      <c r="HK142" s="185">
        <f t="shared" si="478"/>
        <v>1.1885364542595966</v>
      </c>
      <c r="HL142" s="256">
        <f t="shared" si="419"/>
        <v>1.3438357732805786</v>
      </c>
      <c r="HM142" s="256">
        <f t="shared" si="384"/>
        <v>1.5971978050821021</v>
      </c>
      <c r="HN142" s="256">
        <f t="shared" si="385"/>
        <v>73.775041474109599</v>
      </c>
      <c r="HO142" s="256">
        <f t="shared" si="386"/>
        <v>46.1</v>
      </c>
      <c r="HP142" s="256">
        <f t="shared" si="387"/>
        <v>34.600211631688659</v>
      </c>
      <c r="HQ142" s="256">
        <f t="shared" si="479"/>
        <v>73.775041474109599</v>
      </c>
      <c r="HR142" s="256">
        <f t="shared" ref="HR142:HR164" si="501">($G142/COP_KM)*Ek</f>
        <v>7.6784789653043468</v>
      </c>
      <c r="HS142" s="466">
        <f t="shared" si="389"/>
        <v>49185</v>
      </c>
    </row>
    <row r="143" spans="1:227" s="72" customFormat="1" hidden="1" outlineLevel="3" x14ac:dyDescent="0.3">
      <c r="B143" s="40" t="s">
        <v>241</v>
      </c>
      <c r="C143" s="40" t="s">
        <v>265</v>
      </c>
      <c r="D143" s="125">
        <v>236</v>
      </c>
      <c r="E143" s="123">
        <v>33.53517187100018</v>
      </c>
      <c r="F143" s="125">
        <f t="shared" ref="F143:F164" si="502">((31.65/3.6)/1000)*E143*D143</f>
        <v>69.579892437013541</v>
      </c>
      <c r="G143" s="125">
        <f t="shared" ref="G143:G164" si="503">(D143*O143*P143*3)/1000</f>
        <v>24.627045600030311</v>
      </c>
      <c r="H143" s="168">
        <f t="shared" ref="H143" si="504">ROUND($I143+$I143*0.35,1)</f>
        <v>40.1</v>
      </c>
      <c r="I143" s="121">
        <f t="shared" si="494"/>
        <v>29.736000000000001</v>
      </c>
      <c r="J143" s="373">
        <f t="shared" si="390"/>
        <v>36.990875991393757</v>
      </c>
      <c r="K143" s="114">
        <v>0.114</v>
      </c>
      <c r="L143" s="168">
        <f t="shared" si="391"/>
        <v>1735.1594123943526</v>
      </c>
      <c r="M143" s="373">
        <f t="shared" si="392"/>
        <v>665.76</v>
      </c>
      <c r="N143" s="373">
        <f t="shared" si="393"/>
        <v>197.80817301295622</v>
      </c>
      <c r="O143" s="121">
        <v>228.84185994675801</v>
      </c>
      <c r="P143" s="116">
        <v>0.152</v>
      </c>
      <c r="Q143" s="395">
        <f t="shared" ref="Q143:Q164" si="505">+(F143-G143)/F143</f>
        <v>0.6460608842946447</v>
      </c>
      <c r="S143" s="189">
        <f t="shared" ref="S143:S164" si="506">($F143+$G143)/(T143+U143)</f>
        <v>1.2110587601593477</v>
      </c>
      <c r="T143" s="168">
        <f t="shared" ref="T143:T206" si="507">$G143/COP_KM*Ek</f>
        <v>8.2090152000101035</v>
      </c>
      <c r="U143" s="382">
        <f t="shared" ref="U143:U206" si="508">$F143*Eg</f>
        <v>69.579892437013541</v>
      </c>
      <c r="V143" s="427">
        <f t="shared" si="394"/>
        <v>20423.540158623</v>
      </c>
      <c r="W143" s="132"/>
      <c r="X143" s="255"/>
      <c r="Y143" s="255"/>
      <c r="Z143" s="255"/>
      <c r="AA143" s="111"/>
      <c r="AB143" s="111"/>
      <c r="AC143" s="111"/>
      <c r="AD143" s="111"/>
      <c r="AE143" s="111"/>
      <c r="AF143" s="111"/>
      <c r="AG143" s="111"/>
      <c r="AH143" s="460"/>
      <c r="AI143" s="188">
        <f t="shared" ref="AI143:AI164" si="509">($F143+$G143)/(AR143+AS143)</f>
        <v>4.1793325445987604</v>
      </c>
      <c r="AJ143" s="256">
        <f t="shared" si="395"/>
        <v>0.88659562894514132</v>
      </c>
      <c r="AK143" s="256">
        <f t="shared" ref="AK143:AK206" si="510">AI143*AJ143</f>
        <v>3.7053779659494359</v>
      </c>
      <c r="AL143" s="170">
        <f t="shared" ref="AL143:AL164" si="511">IF($H143&lt;$AA$9,$F143,+$AA$9*$L143*(1+($H143-$AA$9)/$H143)/1000)</f>
        <v>69.579892437013541</v>
      </c>
      <c r="AM143" s="170">
        <f t="shared" ref="AM143:AM164" si="512">IF($G143&lt;$AL143*(1-1/$AI$8),$G143,AL143*(1-1/$AI$8))</f>
        <v>24.627045600030311</v>
      </c>
      <c r="AN143" s="170">
        <f t="shared" ref="AN143:AN206" si="513">+AL143*(1-1/$AI$8)-AM143</f>
        <v>27.557873727729845</v>
      </c>
      <c r="AO143" s="170">
        <f t="shared" si="396"/>
        <v>14</v>
      </c>
      <c r="AP143" s="170">
        <f t="shared" si="397"/>
        <v>20</v>
      </c>
      <c r="AQ143" s="170">
        <f t="shared" ref="AQ143:AQ164" si="514">+IF($G143-AM143&gt;0,($G143-AM143)/$M143*1000,0)</f>
        <v>0</v>
      </c>
      <c r="AR143" s="256">
        <f t="shared" si="496"/>
        <v>22.541144317121635</v>
      </c>
      <c r="AS143" s="256">
        <f t="shared" ref="AS143:AS206" si="515">($F143-AL143)*Eg</f>
        <v>0</v>
      </c>
      <c r="AT143" s="428">
        <f t="shared" ref="AT143:AT164" si="516">IF($H143&lt;PMAX_BES_HOR,+$AR$4+$H143*$AS$4+$AR$5+$H143*$AS$5+$AO143*$AS$6,$AR$4+PMAX_BES_HOR*$AS$4+$AR$5+PMAX_BES_HOR*$AS$5+$AO143*$AS$6+$T$4+($H143-PMAX_BES_HOR)*$U$4)+IF(AQ143&gt;0,$T$5+AQ143*$U$5)</f>
        <v>62314.5</v>
      </c>
      <c r="AU143" s="112"/>
      <c r="AV143" s="256"/>
      <c r="AW143" s="256"/>
      <c r="AX143" s="120"/>
      <c r="AY143" s="120"/>
      <c r="AZ143" s="120"/>
      <c r="BA143" s="120"/>
      <c r="BB143" s="256"/>
      <c r="BC143" s="256"/>
      <c r="BD143" s="256"/>
      <c r="BE143" s="257"/>
      <c r="BF143" s="146">
        <f t="shared" ref="BF143:BF164" si="517">($F143+$G143)/(BO143+BP143)</f>
        <v>2.3880871337635443</v>
      </c>
      <c r="BG143" s="256">
        <f t="shared" ref="BG143:BG164" si="518">+(($T143+$U143)-(BO143+BP143))/BR143*1000</f>
        <v>1.150867394684489</v>
      </c>
      <c r="BH143" s="256">
        <f t="shared" ref="BH143:BH206" si="519">BG143*BF143</f>
        <v>2.7483716179139988</v>
      </c>
      <c r="BI143" s="120">
        <f t="shared" ref="BI143:BI164" si="520">IF(($F143*(1-1/$BF$8))&gt;(1+$BI$9)*$G143,(1+$BI$9)/(1-1/$BF$8)*$G143,$F143)</f>
        <v>40.942463310050393</v>
      </c>
      <c r="BJ143" s="120">
        <f t="shared" ref="BJ143:BJ164" si="521">IF($G143&lt;$F143*(1-1/$BF$8),$G143,$F143*(1-1/$BF$8))</f>
        <v>24.627045600030311</v>
      </c>
      <c r="BK143" s="256">
        <v>0</v>
      </c>
      <c r="BL143" s="170">
        <f t="shared" ref="BL143:BL206" si="522">BI143/$L143*1000</f>
        <v>23.595793572392143</v>
      </c>
      <c r="BM143" s="170">
        <f t="shared" si="398"/>
        <v>16.504206427607858</v>
      </c>
      <c r="BN143" s="170">
        <f t="shared" ref="BN143:BN164" si="523">+IF($G143-BJ143&gt;0,($G143-BL143)/$M143*1000,0)</f>
        <v>0</v>
      </c>
      <c r="BO143" s="170">
        <f t="shared" si="497"/>
        <v>10.811273018413308</v>
      </c>
      <c r="BP143" s="170">
        <f t="shared" ref="BP143:BP174" si="524">($F143-BI143)*Eg</f>
        <v>28.637429126963148</v>
      </c>
      <c r="BQ143" s="390">
        <f t="shared" ref="BQ143:BQ164" si="525">IF(BL143=0,0,IF(BL143&lt;100,$BO$4+BL143*$BP$4,$BO$5+$BP$5*LN(BL143/6.96)))</f>
        <v>22387.791625505874</v>
      </c>
      <c r="BR143" s="428">
        <f t="shared" si="399"/>
        <v>33314.181693502731</v>
      </c>
      <c r="BS143" s="146">
        <f t="shared" ref="BS143:BS164" si="526">($F143+$G143)/(BZ143+CA143)</f>
        <v>4.8974033637989631</v>
      </c>
      <c r="BT143" s="256">
        <f t="shared" ref="BT143:BT206" si="527">+(($T143+$U143)-(BZ143+CA143))/CB143*1000</f>
        <v>1.1514402284808041</v>
      </c>
      <c r="BU143" s="256">
        <f t="shared" ref="BU143:BU206" si="528">BT143*BS143</f>
        <v>5.6390672481753361</v>
      </c>
      <c r="BV143" s="170">
        <f t="shared" ref="BV143:BV206" si="529">+$F143</f>
        <v>69.579892437013541</v>
      </c>
      <c r="BW143" s="170">
        <f t="shared" ref="BW143:BW206" si="530">+$G143</f>
        <v>24.627045600030311</v>
      </c>
      <c r="BX143" s="170">
        <f t="shared" ref="BX143:BX206" si="531">BV143*(1-1/$BS$8)-BW143</f>
        <v>31.036868349580526</v>
      </c>
      <c r="BY143" s="170">
        <f t="shared" si="400"/>
        <v>773.98674188480106</v>
      </c>
      <c r="BZ143" s="256">
        <f t="shared" ref="BZ143:BZ164" si="532">((BV143/$BS$8)+(BV143/$BS$10)+ABS(BX143/$BS$9)+(BW143/$BS$10))*$G$4</f>
        <v>19.236099426363488</v>
      </c>
      <c r="CA143" s="256">
        <v>0</v>
      </c>
      <c r="CB143" s="466">
        <f t="shared" ref="CB143:CB164" si="533">IF($H143&lt;100,$BZ$4+$H143*$CA$4,$BZ$5+$CA$5*LN($H143/6.96))+$BZ$6+$H143*$CA$6+$BZ$7+$H143*$CA$7</f>
        <v>50851.8</v>
      </c>
      <c r="CC143" s="146">
        <f t="shared" ref="CC143:CC164" si="534">($F143+$G143)/(CL143+CM143)</f>
        <v>2.3814960043572517</v>
      </c>
      <c r="CD143" s="256">
        <f t="shared" ref="CD143:CD206" si="535">+(($T143+$U143)-(CL143+CM143))/CO143*1000</f>
        <v>1.5688947029148193</v>
      </c>
      <c r="CE143" s="256">
        <f t="shared" si="401"/>
        <v>3.7363164662488995</v>
      </c>
      <c r="CF143" s="120">
        <f t="shared" ref="CF143:CF164" si="536">IF(($F143*(1-1/$CC$8))&gt;(1+$CF$9)*$G143,(1+$CF$9)/(1-1/$CC$8)*$G143,$F143)</f>
        <v>43.671960864053752</v>
      </c>
      <c r="CG143" s="120">
        <f t="shared" ref="CG143:CG164" si="537">IF($G143&lt;$F143*(1-1/$CC$8),$G143,$F143*(1-1/$CC$8))</f>
        <v>24.627045600030311</v>
      </c>
      <c r="CH143" s="256">
        <v>0</v>
      </c>
      <c r="CI143" s="170">
        <f t="shared" si="402"/>
        <v>25.168846477218288</v>
      </c>
      <c r="CJ143" s="170">
        <f t="shared" si="403"/>
        <v>14.931153522781713</v>
      </c>
      <c r="CK143" s="170">
        <f t="shared" ref="CK143:CK164" si="538">+IF($G143-CG143&gt;0,($G143-CI143)/$M143*1000,0)</f>
        <v>0</v>
      </c>
      <c r="CL143" s="256">
        <f t="shared" si="498"/>
        <v>13.649950474576801</v>
      </c>
      <c r="CM143" s="256">
        <f t="shared" si="499"/>
        <v>25.907931572959789</v>
      </c>
      <c r="CN143" s="390">
        <f t="shared" si="404"/>
        <v>13213.644400539601</v>
      </c>
      <c r="CO143" s="428">
        <f t="shared" si="405"/>
        <v>24368.127139736251</v>
      </c>
      <c r="CP143" s="146">
        <f t="shared" ref="CP143:CP164" si="539">($F143+$G143)/(CW143+CX143)</f>
        <v>4.1793325445987604</v>
      </c>
      <c r="CQ143" s="256">
        <f t="shared" ref="CQ143:CQ206" si="540">+(($T143+$U143)-(CW143+CX143))/CY143*1000</f>
        <v>1.3523948349865123</v>
      </c>
      <c r="CR143" s="256">
        <f t="shared" ref="CR143:CR206" si="541">CQ143*CP143</f>
        <v>5.6521077470064007</v>
      </c>
      <c r="CS143" s="120">
        <f t="shared" ref="CS143:CS206" si="542">+$F143</f>
        <v>69.579892437013541</v>
      </c>
      <c r="CT143" s="120">
        <f t="shared" ref="CT143:CT206" si="543">+$G143</f>
        <v>24.627045600030311</v>
      </c>
      <c r="CU143" s="256">
        <f t="shared" ref="CU143:CU206" si="544">CS143*(1-1/$CP$8)-CT143</f>
        <v>27.557873727729845</v>
      </c>
      <c r="CV143" s="170">
        <f t="shared" si="406"/>
        <v>687.22877126508342</v>
      </c>
      <c r="CW143" s="256">
        <f t="shared" ref="CW143:CW164" si="545">((CS143/$CP$8)+(CS143/$CP$10)+ABS(CU143/$CP$9)+(CT143/$CP$10))*$G$4</f>
        <v>22.541144317121635</v>
      </c>
      <c r="CX143" s="256">
        <v>0</v>
      </c>
      <c r="CY143" s="466">
        <f t="shared" ref="CY143:CY164" si="546">IF($H143&lt;100,$CW$4+$H143*$CX$4,$CW$5+$CX$5*LN($H143/6.96))+$CW$6+$H143*$CX$6+$CW$7+$H143*$CX$7</f>
        <v>40851.800000000003</v>
      </c>
      <c r="CZ143" s="146">
        <f t="shared" ref="CZ143:CZ164" si="547">($F143+$G143)/(DG143+DH143)</f>
        <v>4.8974033637989631</v>
      </c>
      <c r="DA143" s="256">
        <f t="shared" ref="DA143:DA206" si="548">+(($T143+$U143)-(DG143+DH143))/DI143*1000</f>
        <v>1.2109747353906193</v>
      </c>
      <c r="DB143" s="256">
        <f t="shared" ref="DB143:DB206" si="549">DA143*CZ143</f>
        <v>5.9306317425775781</v>
      </c>
      <c r="DC143" s="120">
        <f t="shared" ref="DC143:DC206" si="550">+$F143</f>
        <v>69.579892437013541</v>
      </c>
      <c r="DD143" s="120">
        <f t="shared" ref="DD143:DD206" si="551">+$G143</f>
        <v>24.627045600030311</v>
      </c>
      <c r="DE143" s="256">
        <f t="shared" ref="DE143:DE206" si="552">DC143*(1-1/$CZ$8)-DD143</f>
        <v>31.036868349580526</v>
      </c>
      <c r="DF143" s="170">
        <f t="shared" si="407"/>
        <v>773.98674188480106</v>
      </c>
      <c r="DG143" s="256">
        <f t="shared" ref="DG143:DG164" si="553">((DC143/$CZ$8)+(DC143/$CZ$10)+ABS(DE143/$CZ$9)+(DD143/$CZ$10))*$G$4</f>
        <v>19.236099426363488</v>
      </c>
      <c r="DH143" s="256">
        <v>0</v>
      </c>
      <c r="DI143" s="466">
        <f t="shared" si="408"/>
        <v>48351.8</v>
      </c>
      <c r="DJ143" s="146">
        <f t="shared" ref="DJ143:DJ164" si="554">($F143+$G143)/(DQ143+DR143)</f>
        <v>4.1793325445987604</v>
      </c>
      <c r="DK143" s="256">
        <f t="shared" si="409"/>
        <v>1.5627991593045332</v>
      </c>
      <c r="DL143" s="256">
        <f t="shared" ref="DL143:DL206" si="555">DK143*DJ143</f>
        <v>6.5314573871530177</v>
      </c>
      <c r="DM143" s="120">
        <f t="shared" ref="DM143:DM206" si="556">+$F143</f>
        <v>69.579892437013541</v>
      </c>
      <c r="DN143" s="120">
        <f t="shared" ref="DN143:DN206" si="557">+$G143</f>
        <v>24.627045600030311</v>
      </c>
      <c r="DO143" s="256">
        <f t="shared" ref="DO143:DO206" si="558">DM143*(1-1/$DJ$8)-DN143</f>
        <v>27.557873727729845</v>
      </c>
      <c r="DP143" s="170">
        <f t="shared" si="410"/>
        <v>687.22877126508342</v>
      </c>
      <c r="DQ143" s="256">
        <f t="shared" ref="DQ143:DQ164" si="559">((DM143/$DJ$8)+(DM143/$DJ$10)+ABS(DO143/$DJ$9)+(DN143/$DJ$10))*$G$4</f>
        <v>22.541144317121635</v>
      </c>
      <c r="DR143" s="256">
        <v>0</v>
      </c>
      <c r="DS143" s="427">
        <f t="shared" ref="DS143:DS164" si="560">IF($H143&lt;100,$DQ$4+$H143*$DR$4,$DQ$5+$DR$5*LN($H143/6.96))+$DQ$6+$H143*$DR$6+$DQ$7+$H143*$DR$7</f>
        <v>35351.800000000003</v>
      </c>
      <c r="DT143" s="176">
        <f t="shared" ref="DT143:DT164" si="561">($F143+$G143)/(EC143+ED143)</f>
        <v>8.2017755203035083</v>
      </c>
      <c r="DU143" s="256">
        <f t="shared" ref="DU143:DU206" si="562">+(($T143+$U143)-(EC143+ED143))/EE143*1000</f>
        <v>1.0445983066545075</v>
      </c>
      <c r="DV143" s="256">
        <f t="shared" ref="DV143:DV206" si="563">DU143*DT143</f>
        <v>8.5675608200694366</v>
      </c>
      <c r="DW143" s="120">
        <f t="shared" ref="DW143:DW206" si="564">+$F143</f>
        <v>69.579892437013541</v>
      </c>
      <c r="DX143" s="120">
        <f t="shared" ref="DX143:DX206" si="565">+$G143</f>
        <v>24.627045600030311</v>
      </c>
      <c r="DY143" s="256">
        <f t="shared" ref="DY143:DY206" si="566">DW143*(1-1/$DT$8)-DX143</f>
        <v>37.994857593281878</v>
      </c>
      <c r="DZ143" s="256">
        <f t="shared" si="411"/>
        <v>36</v>
      </c>
      <c r="EA143" s="256">
        <f t="shared" si="412"/>
        <v>51</v>
      </c>
      <c r="EB143" s="170">
        <f t="shared" si="413"/>
        <v>947.50268312423634</v>
      </c>
      <c r="EC143" s="256">
        <f t="shared" ref="EC143:EC164" si="567">((DW143/$DT$8)+(DW143/$DT$10)+ABS(DY143/$DT$9)+(DX143/$DT$10))*$G$4</f>
        <v>11.486163917048746</v>
      </c>
      <c r="ED143" s="256">
        <v>0</v>
      </c>
      <c r="EE143" s="427">
        <f t="shared" si="420"/>
        <v>63472</v>
      </c>
      <c r="EF143" s="275">
        <f t="shared" ref="EF143:EF164" si="568">($F143+$G143)/(EM143+EN143)</f>
        <v>1.455097954407544</v>
      </c>
      <c r="EG143" s="256">
        <f t="shared" ref="EG143:EG164" si="569">+(($T143+$U143)-(EN143+EM143))/EO143*1000</f>
        <v>0.51291593829232873</v>
      </c>
      <c r="EH143" s="256">
        <f t="shared" ref="EH143:EH206" si="570">EG143*EF143</f>
        <v>0.74634293259219364</v>
      </c>
      <c r="EI143" s="473">
        <f t="shared" ref="EI143:EI164" si="571">$F143*$EG$9</f>
        <v>17.394973109253385</v>
      </c>
      <c r="EJ143" s="473">
        <f t="shared" ref="EJ143:EJ164" si="572">$H143*$EG$9</f>
        <v>10.025</v>
      </c>
      <c r="EK143" s="473">
        <f t="shared" ref="EK143:EK206" si="573">$H143</f>
        <v>40.1</v>
      </c>
      <c r="EL143" s="473">
        <f t="shared" ref="EL143:EL164" si="574">IF($H143*$EG$9&gt;$J143,0,$J143-$EJ143)</f>
        <v>26.965875991393759</v>
      </c>
      <c r="EM143" s="473">
        <f t="shared" ref="EM143:EM164" si="575">(($EG$9*F143)/$EF$8+($G143/COP_KM))*Ek</f>
        <v>12.55775847732345</v>
      </c>
      <c r="EN143" s="473">
        <f t="shared" ref="EN143:EN164" si="576">((1-$EG$9)*$F143)*Eg</f>
        <v>52.184919327760156</v>
      </c>
      <c r="EO143" s="427">
        <f t="shared" ref="EO143:EO164" si="577">($EK143*$EN$4+$EM$4)+($EL143*$EN$5+$EM$5)+($EJ143*$EN$6+$EM$6)</f>
        <v>25435.415158623</v>
      </c>
      <c r="EP143" s="261">
        <f t="shared" ref="EP143:EP164" si="578">($F143+$G143)/(EW143+EX143)</f>
        <v>1.455097954407544</v>
      </c>
      <c r="EQ143" s="256">
        <f t="shared" ref="EQ143:EQ164" si="579">+(($T143+$U143)-(EX143+EW143))/EY143*1000</f>
        <v>0.89956421149476817</v>
      </c>
      <c r="ER143" s="256">
        <f t="shared" ref="ER143:ER206" si="580">EQ143*EP143</f>
        <v>1.3089540440042724</v>
      </c>
      <c r="ES143" s="473">
        <f t="shared" ref="ES143:ES206" si="581">+$F143</f>
        <v>69.579892437013541</v>
      </c>
      <c r="ET143" s="473">
        <f t="shared" ref="ET143:ET164" si="582">$H143*$EG$9</f>
        <v>10.025</v>
      </c>
      <c r="EU143" s="473">
        <f t="shared" ref="EU143:EU206" si="583">$H143</f>
        <v>40.1</v>
      </c>
      <c r="EV143" s="473">
        <f t="shared" ref="EV143:EV164" si="584">IF($H143*$EG$9&gt;$J143,0,$J143-$ET143)</f>
        <v>26.965875991393759</v>
      </c>
      <c r="EW143" s="473">
        <f t="shared" ref="EW143:EW164" si="585">((($EG$9*$F143)/$EP$8)+($G143/COP_KM))*Ek</f>
        <v>12.55775847732345</v>
      </c>
      <c r="EX143" s="473">
        <f t="shared" ref="EX143:EX164" si="586">((1-$EG$9)*$F143)*Ebiom_p</f>
        <v>52.184919327760156</v>
      </c>
      <c r="EY143" s="572">
        <f t="shared" si="414"/>
        <v>14502.833333333332</v>
      </c>
      <c r="EZ143" s="589"/>
      <c r="FA143" s="589"/>
      <c r="FB143" s="589"/>
      <c r="FC143" s="589"/>
      <c r="FD143" s="589"/>
      <c r="FE143" s="589"/>
      <c r="FF143" s="589"/>
      <c r="FG143" s="589"/>
      <c r="FH143" s="589"/>
      <c r="FI143" s="577"/>
      <c r="FJ143" s="276">
        <f t="shared" ref="FJ143:FJ164" si="587">($F143+$G143)/(FR143+FS143)</f>
        <v>1.3473576260829025</v>
      </c>
      <c r="FK143" s="256">
        <f t="shared" ref="FK143:FK164" si="588">+(($T143+$U143)-($FS143+$FR143))/$FU143*1000</f>
        <v>0.22121998620050751</v>
      </c>
      <c r="FL143" s="256">
        <f t="shared" ref="FL143:FL206" si="589">FJ143*FK143</f>
        <v>0.29806243544920824</v>
      </c>
      <c r="FM143" s="483">
        <f t="shared" ref="FM143:FM164" si="590">($FR$9/100)*$F143*$K143</f>
        <v>7.9321077378195444</v>
      </c>
      <c r="FN143" s="483">
        <f t="shared" ref="FN143:FN164" si="591">ROUND($FT143*$FN$9,0)</f>
        <v>12</v>
      </c>
      <c r="FO143" s="483">
        <f t="shared" ref="FO143:FO206" si="592">$H143</f>
        <v>40.1</v>
      </c>
      <c r="FP143" s="483">
        <f t="shared" ref="FP143:FP206" si="593">$J143</f>
        <v>36.990875991393757</v>
      </c>
      <c r="FQ143" s="483">
        <f t="shared" si="415"/>
        <v>1700</v>
      </c>
      <c r="FR143" s="483">
        <f t="shared" ref="FR143:FR164" si="594">(($F143*$K143*($FR$9/100)/$FN$10)+($G143/COP_KM))*Ek</f>
        <v>8.3676573547664947</v>
      </c>
      <c r="FS143" s="483">
        <f t="shared" ref="FS143:FS164" si="595">((($K143*$F143)-(($GB$9/3.6)*$FT143))+((1-$K143)*$F143))*Eg</f>
        <v>61.55211465923577</v>
      </c>
      <c r="FT143" s="484">
        <f t="shared" ref="FT143:FT164" si="596">ROUND(($K143*$F143*($FR$9/100)*1000)/($FQ$9*277.77777778),0)</f>
        <v>17</v>
      </c>
      <c r="FU143" s="427">
        <f t="shared" ref="FU143:FU164" si="597">($FT$6*$FO143+$FS$6)+($FT$7*$FP143+$FS$7)+($FT$5*$FQ143+$FS$5)+($FT$4*$FN143+$FS$4)</f>
        <v>35571.540158623</v>
      </c>
      <c r="FV143" s="276">
        <f t="shared" ref="FV143:FV164" si="598">($F143+$G143)/(GD143+GE143)</f>
        <v>2.0537427193463169</v>
      </c>
      <c r="FW143" s="256">
        <f t="shared" ref="FW143:FW164" si="599">+(($T143+$U143)-($GD143+$GE143))/$GI143*1000</f>
        <v>0.78672974979837573</v>
      </c>
      <c r="FX143" s="256">
        <f t="shared" ref="FX143:FX206" si="600">FV143*FW143</f>
        <v>1.6157404957415638</v>
      </c>
      <c r="FY143" s="483">
        <f t="shared" ref="FY143:FY164" si="601">(($GE$9/100)*$F143*$K143)+($FY$8*$F143)</f>
        <v>31.79801084371519</v>
      </c>
      <c r="FZ143" s="483">
        <f t="shared" ref="FZ143:FZ164" si="602">ROUND($GH143*$GF$9,0)</f>
        <v>20</v>
      </c>
      <c r="GA143" s="483">
        <f t="shared" ref="GA143:GA206" si="603">$H143</f>
        <v>40.1</v>
      </c>
      <c r="GB143" s="483">
        <f t="shared" ref="GB143:GB206" si="604">$J143</f>
        <v>36.990875991393757</v>
      </c>
      <c r="GC143" s="483">
        <f t="shared" ref="GC143:GC206" si="605">GG143/3*300</f>
        <v>800</v>
      </c>
      <c r="GD143" s="483">
        <f t="shared" ref="GD143:GD164" si="606">((((1-$FY$8)*$F143)/$FV$8)+($G143/COP_KM)+((($K143*$F143)/$GE$9)/$FZ$10))*Ek-($GH143*$FY$9*$FY$10/1000)</f>
        <v>8.0889751355468604</v>
      </c>
      <c r="GE143" s="483">
        <f t="shared" ref="GE143:GE164" si="607">(1-$FY$8)*$F143-(($GE$9/100)*$F143*$K143)</f>
        <v>37.781881593298351</v>
      </c>
      <c r="GF143" s="484">
        <f t="shared" ref="GF143:GF164" si="608">ROUND(($FY$8*$F143*1000)/($GB$8*277.77777778),0)</f>
        <v>20</v>
      </c>
      <c r="GG143" s="493">
        <f t="shared" ref="GG143:GG164" si="609">ROUND((($GE$9/100)*$F143*$K143*1000)/($GB$9*277.77777778),0)</f>
        <v>8</v>
      </c>
      <c r="GH143" s="493">
        <f t="shared" ref="GH143:GH164" si="610">$GF143+$GG143</f>
        <v>28</v>
      </c>
      <c r="GI143" s="427">
        <f t="shared" ref="GI143:GI164" si="611">($GH$6*$GA143+$GG$6)+($GH$7*$GB143+$GG$7)+($GH$5*$GC143+$GG$5)+($GH$4*$FZ143+$GG$4)</f>
        <v>40570.540158623</v>
      </c>
      <c r="GJ143" s="185">
        <f t="shared" ref="GJ143:GJ164" si="612">($F143+$G143)/($GP143+$GQ143)</f>
        <v>1.2110587601593477</v>
      </c>
      <c r="GK143" s="256">
        <f t="shared" si="416"/>
        <v>1.4079912978264806</v>
      </c>
      <c r="GL143" s="256">
        <f t="shared" ref="GL143:GL206" si="613">GJ143*GK143</f>
        <v>1.7051601954608884</v>
      </c>
      <c r="GM143" s="256">
        <f t="shared" ref="GM143:GM206" si="614">$F143</f>
        <v>69.579892437013541</v>
      </c>
      <c r="GN143" s="256">
        <f t="shared" ref="GN143:GN206" si="615">$H143</f>
        <v>40.1</v>
      </c>
      <c r="GO143" s="256">
        <f t="shared" ref="GO143:GO206" si="616">$J143</f>
        <v>36.990875991393757</v>
      </c>
      <c r="GP143" s="256">
        <f t="shared" ref="GP143:GP174" si="617">$F143*Ebiom_pellet</f>
        <v>69.579892437013541</v>
      </c>
      <c r="GQ143" s="256">
        <f t="shared" ref="GQ143:GQ164" si="618">$G143/COP_KM</f>
        <v>8.2090152000101035</v>
      </c>
      <c r="GR143" s="427">
        <f t="shared" ref="GR143:GR164" si="619">($GN143*$GQ$4+$GP$4)+($GO143*$GQ$5+$GP$5)</f>
        <v>43587.540158623</v>
      </c>
      <c r="GS143" s="185">
        <f t="shared" ref="GS143:GS164" si="620">($F143+$G143)/(GY143+GZ143)</f>
        <v>1.2110587601593477</v>
      </c>
      <c r="GT143" s="256">
        <f t="shared" si="417"/>
        <v>0.85942848473424072</v>
      </c>
      <c r="GU143" s="256">
        <f t="shared" ref="GU143:GU206" si="621">GS143*GT143</f>
        <v>1.0408183951678764</v>
      </c>
      <c r="GV143" s="256">
        <f t="shared" ref="GV143:GV206" si="622">$F143</f>
        <v>69.579892437013541</v>
      </c>
      <c r="GW143" s="256">
        <f t="shared" ref="GW143:GW206" si="623">$H143</f>
        <v>40.1</v>
      </c>
      <c r="GX143" s="256">
        <f t="shared" ref="GX143:GX206" si="624">$J143</f>
        <v>36.990875991393757</v>
      </c>
      <c r="GY143" s="256">
        <f t="shared" ref="GY143:GY164" si="625">$F143*Ebiom_shreds</f>
        <v>69.579892437013541</v>
      </c>
      <c r="GZ143" s="256">
        <f t="shared" ref="GZ143:GZ164" si="626">$G143/COP_KM</f>
        <v>8.2090152000101035</v>
      </c>
      <c r="HA143" s="427">
        <f t="shared" ref="HA143:HA164" si="627">($GW143*$GZ$4+$GY$4)+($GZ$5*$GX143+$GY$5)</f>
        <v>71408.940158623009</v>
      </c>
      <c r="HB143" s="185">
        <f t="shared" ref="HB143:HB164" si="628">($F143+$G143)/(HH143+HI143)</f>
        <v>1.2110587601593477</v>
      </c>
      <c r="HC143" s="256">
        <f t="shared" si="418"/>
        <v>0.12700359902801869</v>
      </c>
      <c r="HD143" s="256">
        <f t="shared" ref="HD143:HD206" si="629">HB143*HC143</f>
        <v>0.15380882117464725</v>
      </c>
      <c r="HE143" s="256">
        <f t="shared" ref="HE143:HE206" si="630">$F143</f>
        <v>69.579892437013541</v>
      </c>
      <c r="HF143" s="256">
        <f t="shared" ref="HF143:HF206" si="631">$H143</f>
        <v>40.1</v>
      </c>
      <c r="HG143" s="256">
        <f t="shared" ref="HG143:HG206" si="632">$J143</f>
        <v>36.990875991393757</v>
      </c>
      <c r="HH143" s="256">
        <f t="shared" ref="HH143:HH164" si="633">$F143*Ebiom_snip</f>
        <v>69.579892437013541</v>
      </c>
      <c r="HI143" s="256">
        <f t="shared" si="500"/>
        <v>8.2090152000101035</v>
      </c>
      <c r="HJ143" s="427">
        <f t="shared" ref="HJ143:HJ164" si="634">($HF143*$HI$4+$HH$4)+($HH$5*$HG143+$HI$5)</f>
        <v>483221.55991393758</v>
      </c>
      <c r="HK143" s="185">
        <f t="shared" ref="HK143:HK164" si="635">($F143+$G143)/($GP143+$GQ143)</f>
        <v>1.2110587601593477</v>
      </c>
      <c r="HL143" s="256">
        <f t="shared" si="419"/>
        <v>1.3921033738687409</v>
      </c>
      <c r="HM143" s="256">
        <f t="shared" ref="HM143:HM206" si="636">HK143*HL143</f>
        <v>1.6859189859711223</v>
      </c>
      <c r="HN143" s="256">
        <f t="shared" ref="HN143:HN206" si="637">$F143</f>
        <v>69.579892437013541</v>
      </c>
      <c r="HO143" s="256">
        <f t="shared" ref="HO143:HO206" si="638">$H143</f>
        <v>40.1</v>
      </c>
      <c r="HP143" s="256">
        <f t="shared" ref="HP143:HP206" si="639">$J143</f>
        <v>36.990875991393757</v>
      </c>
      <c r="HQ143" s="256">
        <f t="shared" ref="HQ143:HQ164" si="640">$F143*Ebiom_pellet</f>
        <v>69.579892437013541</v>
      </c>
      <c r="HR143" s="256">
        <f t="shared" si="501"/>
        <v>8.2090152000101035</v>
      </c>
      <c r="HS143" s="466">
        <f t="shared" ref="HS143:HS164" si="641">($HO143*$HR$4+$HQ$4)+($HR$5*$HO143+$HQ$5)</f>
        <v>44085</v>
      </c>
    </row>
    <row r="144" spans="1:227" s="72" customFormat="1" hidden="1" outlineLevel="3" x14ac:dyDescent="0.3">
      <c r="B144" s="40" t="s">
        <v>241</v>
      </c>
      <c r="C144" s="40" t="s">
        <v>266</v>
      </c>
      <c r="D144" s="125">
        <v>236</v>
      </c>
      <c r="E144" s="123">
        <v>32.600641585022899</v>
      </c>
      <c r="F144" s="120">
        <f t="shared" si="502"/>
        <v>67.640897848658341</v>
      </c>
      <c r="G144" s="120">
        <f t="shared" si="503"/>
        <v>98.502266641770973</v>
      </c>
      <c r="H144" s="170">
        <f t="shared" ref="H144" si="642">ROUND($I144+$I144*0.2,1)</f>
        <v>35.700000000000003</v>
      </c>
      <c r="I144" s="531">
        <f t="shared" si="494"/>
        <v>29.736000000000001</v>
      </c>
      <c r="J144" s="377">
        <f t="shared" ref="J144:J164" si="643">IF(M144&gt;0,G144*1000/M144,0)</f>
        <v>35.584022109188403</v>
      </c>
      <c r="K144" s="171">
        <v>0.114</v>
      </c>
      <c r="L144" s="168">
        <f t="shared" ref="L144:L164" si="644">(F144/H144)*1000</f>
        <v>1894.7030209708219</v>
      </c>
      <c r="M144" s="373">
        <f t="shared" ref="M144:M207" si="645">365*24/2*P144</f>
        <v>2768.16</v>
      </c>
      <c r="N144" s="373">
        <f t="shared" ref="N144:N207" si="646">($K144*$F144*1000)/$H144</f>
        <v>215.99614439067369</v>
      </c>
      <c r="O144" s="159">
        <v>220.13844186192824</v>
      </c>
      <c r="P144" s="158">
        <v>0.63200000000000001</v>
      </c>
      <c r="Q144" s="395">
        <f t="shared" si="505"/>
        <v>-0.45625309205922626</v>
      </c>
      <c r="S144" s="189">
        <f t="shared" si="506"/>
        <v>1.6535773718302409</v>
      </c>
      <c r="T144" s="168">
        <f t="shared" si="507"/>
        <v>32.834088880590322</v>
      </c>
      <c r="U144" s="382">
        <f t="shared" si="508"/>
        <v>67.640897848658341</v>
      </c>
      <c r="V144" s="427">
        <f t="shared" ref="V144:V207" si="647">(+$T$4+$H144*$U$4)+IF($J144&gt;0,($T$5+$J144*$U$5),0)</f>
        <v>19978.443537470142</v>
      </c>
      <c r="W144" s="132"/>
      <c r="X144" s="255"/>
      <c r="Y144" s="255"/>
      <c r="Z144" s="255"/>
      <c r="AA144" s="111"/>
      <c r="AB144" s="111"/>
      <c r="AC144" s="111"/>
      <c r="AD144" s="111"/>
      <c r="AE144" s="111"/>
      <c r="AF144" s="111"/>
      <c r="AG144" s="111"/>
      <c r="AH144" s="460"/>
      <c r="AI144" s="188">
        <f t="shared" si="509"/>
        <v>4.4223529494376237</v>
      </c>
      <c r="AJ144" s="256">
        <f t="shared" ref="AJ144:AJ164" si="648">+(($T144+$U144)-(AR144+AS144))/AT144*1000</f>
        <v>1.020577191373917</v>
      </c>
      <c r="AK144" s="256">
        <f t="shared" si="510"/>
        <v>4.5133525524012077</v>
      </c>
      <c r="AL144" s="170">
        <f t="shared" si="511"/>
        <v>67.640897848658341</v>
      </c>
      <c r="AM144" s="170">
        <f t="shared" si="512"/>
        <v>50.730673386493756</v>
      </c>
      <c r="AN144" s="170">
        <f t="shared" si="513"/>
        <v>0</v>
      </c>
      <c r="AO144" s="170">
        <f t="shared" ref="AO144:AO207" si="649">ROUND($AP144*$AP$9,0)</f>
        <v>0</v>
      </c>
      <c r="AP144" s="170">
        <f t="shared" ref="AP144:AP207" si="650">ROUND(($AN144*1000)/($AP$8*277.77777778),0)</f>
        <v>0</v>
      </c>
      <c r="AQ144" s="170">
        <f t="shared" si="514"/>
        <v>17.25752603002616</v>
      </c>
      <c r="AR144" s="256">
        <f t="shared" si="496"/>
        <v>37.568951729996407</v>
      </c>
      <c r="AS144" s="256">
        <f t="shared" si="515"/>
        <v>0</v>
      </c>
      <c r="AT144" s="428">
        <f t="shared" si="516"/>
        <v>61637.704164804185</v>
      </c>
      <c r="AU144" s="112"/>
      <c r="AV144" s="256"/>
      <c r="AW144" s="256"/>
      <c r="AX144" s="120"/>
      <c r="AY144" s="120"/>
      <c r="AZ144" s="120"/>
      <c r="BA144" s="120"/>
      <c r="BB144" s="256"/>
      <c r="BC144" s="256"/>
      <c r="BD144" s="256"/>
      <c r="BE144" s="257"/>
      <c r="BF144" s="146">
        <f t="shared" si="517"/>
        <v>5.0050900323605809</v>
      </c>
      <c r="BG144" s="256">
        <f t="shared" si="518"/>
        <v>1.2855920318275795</v>
      </c>
      <c r="BH144" s="256">
        <f t="shared" si="519"/>
        <v>6.4345038641824051</v>
      </c>
      <c r="BI144" s="120">
        <f t="shared" si="520"/>
        <v>67.640897848658341</v>
      </c>
      <c r="BJ144" s="120">
        <f t="shared" si="521"/>
        <v>54.112718278926678</v>
      </c>
      <c r="BK144" s="256">
        <v>0</v>
      </c>
      <c r="BL144" s="170">
        <f t="shared" si="522"/>
        <v>35.700000000000003</v>
      </c>
      <c r="BM144" s="170">
        <f t="shared" ref="BM144:BM207" si="651">$H144-BL144</f>
        <v>0</v>
      </c>
      <c r="BN144" s="170">
        <f t="shared" si="523"/>
        <v>22.687368736550983</v>
      </c>
      <c r="BO144" s="170">
        <f t="shared" si="497"/>
        <v>33.194840335783169</v>
      </c>
      <c r="BP144" s="170">
        <f t="shared" si="524"/>
        <v>0</v>
      </c>
      <c r="BQ144" s="390">
        <f t="shared" si="525"/>
        <v>28742.5</v>
      </c>
      <c r="BR144" s="428">
        <f t="shared" ref="BR144:BR164" si="652">BQ144+IF(BL144&gt;0,$BO$6+$BP$6*BL144,0)+IF(BM144&gt;0,$T$4+$U$4*BM144,0)+IF(BN144&gt;0,$T$5+$U$5*BN144,0)</f>
        <v>52333.978997848157</v>
      </c>
      <c r="BS144" s="146">
        <f t="shared" si="526"/>
        <v>7.4192970432401655</v>
      </c>
      <c r="BT144" s="256">
        <f t="shared" si="527"/>
        <v>1.6524297744834697</v>
      </c>
      <c r="BU144" s="256">
        <f t="shared" si="528"/>
        <v>12.25986733998722</v>
      </c>
      <c r="BV144" s="170">
        <f t="shared" si="529"/>
        <v>67.640897848658341</v>
      </c>
      <c r="BW144" s="170">
        <f t="shared" si="530"/>
        <v>98.502266641770973</v>
      </c>
      <c r="BX144" s="170">
        <f t="shared" si="531"/>
        <v>-44.389548362844295</v>
      </c>
      <c r="BY144" s="170">
        <f t="shared" ref="BY144:BY207" si="653">+BX144/$H144*1000</f>
        <v>-1243.4047160460586</v>
      </c>
      <c r="BZ144" s="256">
        <f t="shared" si="532"/>
        <v>22.393383567491057</v>
      </c>
      <c r="CA144" s="256">
        <v>0</v>
      </c>
      <c r="CB144" s="466">
        <f t="shared" si="533"/>
        <v>47252.6</v>
      </c>
      <c r="CC144" s="146">
        <f t="shared" si="534"/>
        <v>4.4223529494376237</v>
      </c>
      <c r="CD144" s="256">
        <f t="shared" si="535"/>
        <v>1.4859466671547641</v>
      </c>
      <c r="CE144" s="256">
        <f t="shared" ref="CE144:CE207" si="654">CC144*CD144</f>
        <v>6.5713806261988781</v>
      </c>
      <c r="CF144" s="120">
        <f t="shared" si="536"/>
        <v>67.640897848658341</v>
      </c>
      <c r="CG144" s="120">
        <f t="shared" si="537"/>
        <v>50.730673386493756</v>
      </c>
      <c r="CH144" s="256">
        <v>0</v>
      </c>
      <c r="CI144" s="170">
        <f t="shared" ref="CI144:CI207" si="655">CF144/$L144*1000</f>
        <v>35.700000000000003</v>
      </c>
      <c r="CJ144" s="170">
        <f t="shared" ref="CJ144:CJ207" si="656">$H144-CI144</f>
        <v>0</v>
      </c>
      <c r="CK144" s="170">
        <f t="shared" si="538"/>
        <v>22.687368736550983</v>
      </c>
      <c r="CL144" s="256">
        <f t="shared" si="498"/>
        <v>37.568951729996407</v>
      </c>
      <c r="CM144" s="256">
        <f t="shared" si="499"/>
        <v>0</v>
      </c>
      <c r="CN144" s="390">
        <f t="shared" ref="CN144:CN164" si="657">IF(CI144=0,0,IF(CI144&lt;100,$CL$4+CI144*$CM$4,$CL$5+$CM$5*LN(CI144/6.96)))</f>
        <v>18742.5</v>
      </c>
      <c r="CO144" s="428">
        <f t="shared" ref="CO144:CO164" si="658">CN144+IF(CI144&gt;0,$BO$6+$BP$6*CI144,0)+IF(CJ144&gt;0,$T$4+$U$4*CJ144,0)+IF(CK144&gt;0,$T$5+$U$5*CK144,0)</f>
        <v>42333.978997848157</v>
      </c>
      <c r="CP144" s="146">
        <f t="shared" si="539"/>
        <v>6.403783764002335</v>
      </c>
      <c r="CQ144" s="256">
        <f t="shared" si="540"/>
        <v>2.0006779667648171</v>
      </c>
      <c r="CR144" s="256">
        <f t="shared" si="541"/>
        <v>12.811909080565739</v>
      </c>
      <c r="CS144" s="120">
        <f t="shared" si="542"/>
        <v>67.640897848658341</v>
      </c>
      <c r="CT144" s="120">
        <f t="shared" si="543"/>
        <v>98.502266641770973</v>
      </c>
      <c r="CU144" s="256">
        <f t="shared" si="544"/>
        <v>-47.771593255277217</v>
      </c>
      <c r="CV144" s="170">
        <f t="shared" ref="CV144:CV207" si="659">+CU144/$H144*1000</f>
        <v>-1338.1398670945998</v>
      </c>
      <c r="CW144" s="256">
        <f t="shared" si="545"/>
        <v>25.94453070454562</v>
      </c>
      <c r="CX144" s="256">
        <v>0</v>
      </c>
      <c r="CY144" s="466">
        <f t="shared" si="546"/>
        <v>37252.6</v>
      </c>
      <c r="CZ144" s="146">
        <f t="shared" si="547"/>
        <v>7.4192970432401655</v>
      </c>
      <c r="DA144" s="256">
        <f t="shared" si="548"/>
        <v>1.7447389238113005</v>
      </c>
      <c r="DB144" s="256">
        <f t="shared" si="549"/>
        <v>12.94473633865921</v>
      </c>
      <c r="DC144" s="120">
        <f t="shared" si="550"/>
        <v>67.640897848658341</v>
      </c>
      <c r="DD144" s="120">
        <f t="shared" si="551"/>
        <v>98.502266641770973</v>
      </c>
      <c r="DE144" s="256">
        <f t="shared" si="552"/>
        <v>-44.389548362844295</v>
      </c>
      <c r="DF144" s="170">
        <f t="shared" ref="DF144:DF207" si="660">+DE144/$H144*1000</f>
        <v>-1243.4047160460586</v>
      </c>
      <c r="DG144" s="256">
        <f t="shared" si="553"/>
        <v>22.393383567491057</v>
      </c>
      <c r="DH144" s="256">
        <v>0</v>
      </c>
      <c r="DI144" s="466">
        <f t="shared" ref="DI144:DI164" si="661">IF($H144&lt;100,$DG$4+$H144*$DH$4,$DG$5+$DH$5*LN($H144/6.96))+$DG$6+$H144*$DH$6+$DG$7+$H144*$DH$7</f>
        <v>44752.6</v>
      </c>
      <c r="DJ144" s="146">
        <f t="shared" si="554"/>
        <v>6.403783764002335</v>
      </c>
      <c r="DK144" s="256">
        <f t="shared" ref="DK144:DK207" si="662">+(($T144+$U144)-(DQ144+DR144))/DS144*1000</f>
        <v>2.3472237241896106</v>
      </c>
      <c r="DL144" s="256">
        <f t="shared" si="555"/>
        <v>15.031113175446523</v>
      </c>
      <c r="DM144" s="120">
        <f t="shared" si="556"/>
        <v>67.640897848658341</v>
      </c>
      <c r="DN144" s="120">
        <f t="shared" si="557"/>
        <v>98.502266641770973</v>
      </c>
      <c r="DO144" s="256">
        <f t="shared" si="558"/>
        <v>-47.771593255277217</v>
      </c>
      <c r="DP144" s="170">
        <f t="shared" ref="DP144:DP207" si="663">+DO144/$H144*1000</f>
        <v>-1338.1398670945998</v>
      </c>
      <c r="DQ144" s="256">
        <f t="shared" si="559"/>
        <v>25.94453070454562</v>
      </c>
      <c r="DR144" s="256">
        <v>0</v>
      </c>
      <c r="DS144" s="427">
        <f t="shared" si="560"/>
        <v>31752.6</v>
      </c>
      <c r="DT144" s="176">
        <f t="shared" si="561"/>
        <v>11.731347656682606</v>
      </c>
      <c r="DU144" s="256">
        <f t="shared" si="562"/>
        <v>1.4456763565792254</v>
      </c>
      <c r="DV144" s="256">
        <f t="shared" si="563"/>
        <v>16.959731938077145</v>
      </c>
      <c r="DW144" s="120">
        <f t="shared" si="564"/>
        <v>67.640897848658341</v>
      </c>
      <c r="DX144" s="120">
        <f t="shared" si="565"/>
        <v>98.502266641770973</v>
      </c>
      <c r="DY144" s="256">
        <f t="shared" si="566"/>
        <v>-37.625458577978463</v>
      </c>
      <c r="DZ144" s="256">
        <f t="shared" ref="DZ144:DZ207" si="664">ROUND($EA144*$DY$9,0)</f>
        <v>35</v>
      </c>
      <c r="EA144" s="256">
        <f t="shared" ref="EA144:EA207" si="665">ROUND(($F144*1000)/($DY$8*277.77777778),0)</f>
        <v>50</v>
      </c>
      <c r="EB144" s="170">
        <f t="shared" ref="EB144:EB207" si="666">+DY144/$H144*1000</f>
        <v>-1053.9344139489765</v>
      </c>
      <c r="EC144" s="256">
        <f t="shared" si="567"/>
        <v>14.162325536042577</v>
      </c>
      <c r="ED144" s="256">
        <v>0</v>
      </c>
      <c r="EE144" s="427">
        <f t="shared" si="420"/>
        <v>59704</v>
      </c>
      <c r="EF144" s="275">
        <f t="shared" si="568"/>
        <v>1.8924567382572999</v>
      </c>
      <c r="EG144" s="256">
        <f t="shared" si="569"/>
        <v>0.50918422773733574</v>
      </c>
      <c r="EH144" s="256">
        <f t="shared" si="570"/>
        <v>0.96360912279586053</v>
      </c>
      <c r="EI144" s="473">
        <f t="shared" si="571"/>
        <v>16.910224462164585</v>
      </c>
      <c r="EJ144" s="473">
        <f t="shared" si="572"/>
        <v>8.9250000000000007</v>
      </c>
      <c r="EK144" s="473">
        <f t="shared" si="573"/>
        <v>35.700000000000003</v>
      </c>
      <c r="EL144" s="473">
        <f t="shared" si="574"/>
        <v>26.659022109188403</v>
      </c>
      <c r="EM144" s="473">
        <f t="shared" si="575"/>
        <v>37.06164499613147</v>
      </c>
      <c r="EN144" s="473">
        <f t="shared" si="576"/>
        <v>50.730673386493756</v>
      </c>
      <c r="EO144" s="427">
        <f t="shared" si="577"/>
        <v>24907.818537470142</v>
      </c>
      <c r="EP144" s="261">
        <f t="shared" si="578"/>
        <v>1.8924567382572999</v>
      </c>
      <c r="EQ144" s="256">
        <f t="shared" si="579"/>
        <v>0.98227691179362808</v>
      </c>
      <c r="ER144" s="256">
        <f t="shared" si="580"/>
        <v>1.8589165605584228</v>
      </c>
      <c r="ES144" s="473">
        <f t="shared" si="581"/>
        <v>67.640897848658341</v>
      </c>
      <c r="ET144" s="473">
        <f t="shared" si="582"/>
        <v>8.9250000000000007</v>
      </c>
      <c r="EU144" s="473">
        <f t="shared" si="583"/>
        <v>35.700000000000003</v>
      </c>
      <c r="EV144" s="473">
        <f t="shared" si="584"/>
        <v>26.659022109188403</v>
      </c>
      <c r="EW144" s="473">
        <f t="shared" si="585"/>
        <v>37.06164499613147</v>
      </c>
      <c r="EX144" s="473">
        <f t="shared" si="586"/>
        <v>50.730673386493756</v>
      </c>
      <c r="EY144" s="572">
        <f t="shared" ref="EY144:EY164" si="667">($EX$4*$H144/3)+($EX$5*$H144/3)+($EX$6*$H144/3)</f>
        <v>12911.500000000002</v>
      </c>
      <c r="EZ144" s="589"/>
      <c r="FA144" s="589"/>
      <c r="FB144" s="589"/>
      <c r="FC144" s="589"/>
      <c r="FD144" s="589"/>
      <c r="FE144" s="589"/>
      <c r="FF144" s="589"/>
      <c r="FG144" s="589"/>
      <c r="FH144" s="589"/>
      <c r="FI144" s="577"/>
      <c r="FJ144" s="276">
        <f t="shared" si="587"/>
        <v>1.7850719314129027</v>
      </c>
      <c r="FK144" s="256">
        <f t="shared" si="588"/>
        <v>0.21680985866257702</v>
      </c>
      <c r="FL144" s="256">
        <f t="shared" si="589"/>
        <v>0.38702119315216482</v>
      </c>
      <c r="FM144" s="483">
        <f t="shared" si="590"/>
        <v>7.7110623547470514</v>
      </c>
      <c r="FN144" s="483">
        <f t="shared" si="591"/>
        <v>11</v>
      </c>
      <c r="FO144" s="483">
        <f t="shared" si="592"/>
        <v>35.700000000000003</v>
      </c>
      <c r="FP144" s="483">
        <f t="shared" si="593"/>
        <v>35.584022109188403</v>
      </c>
      <c r="FQ144" s="483">
        <f t="shared" ref="FQ144:FQ207" si="668">FT144/3*300</f>
        <v>1600</v>
      </c>
      <c r="FR144" s="483">
        <f t="shared" si="594"/>
        <v>32.98831012768526</v>
      </c>
      <c r="FS144" s="483">
        <f t="shared" si="595"/>
        <v>60.085342293102784</v>
      </c>
      <c r="FT144" s="484">
        <f t="shared" si="596"/>
        <v>16</v>
      </c>
      <c r="FU144" s="427">
        <f t="shared" si="597"/>
        <v>34137.443537470142</v>
      </c>
      <c r="FV144" s="276">
        <f t="shared" si="598"/>
        <v>2.4005558696713543</v>
      </c>
      <c r="FW144" s="256">
        <f t="shared" si="599"/>
        <v>0.77917389550747784</v>
      </c>
      <c r="FX144" s="256">
        <f t="shared" si="600"/>
        <v>1.8704504683551704</v>
      </c>
      <c r="FY144" s="483">
        <f t="shared" si="601"/>
        <v>30.911890316836864</v>
      </c>
      <c r="FZ144" s="483">
        <f t="shared" si="602"/>
        <v>20</v>
      </c>
      <c r="GA144" s="483">
        <f t="shared" si="603"/>
        <v>35.700000000000003</v>
      </c>
      <c r="GB144" s="483">
        <f t="shared" si="604"/>
        <v>35.584022109188403</v>
      </c>
      <c r="GC144" s="483">
        <f t="shared" si="605"/>
        <v>800</v>
      </c>
      <c r="GD144" s="483">
        <f t="shared" si="606"/>
        <v>32.481281047371219</v>
      </c>
      <c r="GE144" s="483">
        <f t="shared" si="607"/>
        <v>36.729007531821473</v>
      </c>
      <c r="GF144" s="484">
        <f t="shared" si="608"/>
        <v>20</v>
      </c>
      <c r="GG144" s="493">
        <f t="shared" si="609"/>
        <v>8</v>
      </c>
      <c r="GH144" s="493">
        <f t="shared" si="610"/>
        <v>28</v>
      </c>
      <c r="GI144" s="427">
        <f t="shared" si="611"/>
        <v>40125.443537470142</v>
      </c>
      <c r="GJ144" s="185">
        <f t="shared" si="612"/>
        <v>1.6535773718302409</v>
      </c>
      <c r="GK144" s="256">
        <f t="shared" ref="GK144:GK207" si="669">(GP144-GQ144)/GR144*1000</f>
        <v>0.86312617515419021</v>
      </c>
      <c r="GL144" s="256">
        <f t="shared" si="613"/>
        <v>1.4272459122693539</v>
      </c>
      <c r="GM144" s="256">
        <f t="shared" si="614"/>
        <v>67.640897848658341</v>
      </c>
      <c r="GN144" s="256">
        <f t="shared" si="615"/>
        <v>35.700000000000003</v>
      </c>
      <c r="GO144" s="256">
        <f t="shared" si="616"/>
        <v>35.584022109188403</v>
      </c>
      <c r="GP144" s="256">
        <f t="shared" si="617"/>
        <v>67.640897848658341</v>
      </c>
      <c r="GQ144" s="256">
        <f t="shared" si="618"/>
        <v>32.834088880590322</v>
      </c>
      <c r="GR144" s="427">
        <f t="shared" si="619"/>
        <v>40326.44353747015</v>
      </c>
      <c r="GS144" s="185">
        <f t="shared" si="620"/>
        <v>1.6535773718302409</v>
      </c>
      <c r="GT144" s="256">
        <f t="shared" ref="GT144:GT207" si="670">+($GY144-$GZ144)/$HA144*1000</f>
        <v>0.49833473076322771</v>
      </c>
      <c r="GU144" s="256">
        <f t="shared" si="621"/>
        <v>0.82403503438718873</v>
      </c>
      <c r="GV144" s="256">
        <f t="shared" si="622"/>
        <v>67.640897848658341</v>
      </c>
      <c r="GW144" s="256">
        <f t="shared" si="623"/>
        <v>35.700000000000003</v>
      </c>
      <c r="GX144" s="256">
        <f t="shared" si="624"/>
        <v>35.584022109188403</v>
      </c>
      <c r="GY144" s="256">
        <f t="shared" si="625"/>
        <v>67.640897848658341</v>
      </c>
      <c r="GZ144" s="256">
        <f t="shared" si="626"/>
        <v>32.834088880590322</v>
      </c>
      <c r="HA144" s="427">
        <f t="shared" si="627"/>
        <v>69846.243537470145</v>
      </c>
      <c r="HB144" s="185">
        <f t="shared" si="628"/>
        <v>1.6535773718302409</v>
      </c>
      <c r="HC144" s="256">
        <f t="shared" ref="HC144:HC207" si="671">($HH144-$HI144)/$HJ144*1000</f>
        <v>7.4419666636057313E-2</v>
      </c>
      <c r="HD144" s="256">
        <f t="shared" si="629"/>
        <v>0.12305867676853431</v>
      </c>
      <c r="HE144" s="256">
        <f t="shared" si="630"/>
        <v>67.640897848658341</v>
      </c>
      <c r="HF144" s="256">
        <f t="shared" si="631"/>
        <v>35.700000000000003</v>
      </c>
      <c r="HG144" s="256">
        <f t="shared" si="632"/>
        <v>35.584022109188403</v>
      </c>
      <c r="HH144" s="256">
        <f t="shared" si="633"/>
        <v>67.640897848658341</v>
      </c>
      <c r="HI144" s="256">
        <f t="shared" si="500"/>
        <v>32.834088880590322</v>
      </c>
      <c r="HJ144" s="427">
        <f t="shared" si="634"/>
        <v>467709.82109188405</v>
      </c>
      <c r="HK144" s="185">
        <f t="shared" si="635"/>
        <v>1.6535773718302409</v>
      </c>
      <c r="HL144" s="256">
        <f t="shared" ref="HL144:HL207" si="672">($HQ144-$HR144)/$HS144*1000</f>
        <v>0.8627291849812373</v>
      </c>
      <c r="HM144" s="256">
        <f t="shared" si="636"/>
        <v>1.42658945830252</v>
      </c>
      <c r="HN144" s="256">
        <f t="shared" si="637"/>
        <v>67.640897848658341</v>
      </c>
      <c r="HO144" s="256">
        <f t="shared" si="638"/>
        <v>35.700000000000003</v>
      </c>
      <c r="HP144" s="256">
        <f t="shared" si="639"/>
        <v>35.584022109188403</v>
      </c>
      <c r="HQ144" s="256">
        <f t="shared" si="640"/>
        <v>67.640897848658341</v>
      </c>
      <c r="HR144" s="256">
        <f t="shared" si="501"/>
        <v>32.834088880590322</v>
      </c>
      <c r="HS144" s="466">
        <f t="shared" si="641"/>
        <v>40345</v>
      </c>
    </row>
    <row r="145" spans="1:227" s="72" customFormat="1" hidden="1" outlineLevel="3" x14ac:dyDescent="0.3">
      <c r="B145" s="40" t="s">
        <v>241</v>
      </c>
      <c r="C145" s="40" t="s">
        <v>267</v>
      </c>
      <c r="D145" s="125">
        <v>236</v>
      </c>
      <c r="E145" s="123">
        <v>28.130115885824555</v>
      </c>
      <c r="F145" s="120">
        <f t="shared" si="502"/>
        <v>58.365302110438314</v>
      </c>
      <c r="G145" s="120">
        <f t="shared" si="503"/>
        <v>135.07882426562998</v>
      </c>
      <c r="H145" s="170">
        <f t="shared" ref="H145" si="673">ROUND($I145+$I145*0.1,1)</f>
        <v>32.700000000000003</v>
      </c>
      <c r="I145" s="531">
        <f t="shared" si="494"/>
        <v>29.736000000000001</v>
      </c>
      <c r="J145" s="377">
        <f t="shared" si="643"/>
        <v>32.808419378614104</v>
      </c>
      <c r="K145" s="171">
        <v>0.114</v>
      </c>
      <c r="L145" s="168">
        <f t="shared" si="644"/>
        <v>1784.8716241724253</v>
      </c>
      <c r="M145" s="373">
        <f t="shared" si="645"/>
        <v>4117.2</v>
      </c>
      <c r="N145" s="373">
        <f t="shared" si="646"/>
        <v>203.4753651556565</v>
      </c>
      <c r="O145" s="159">
        <v>202.96734022362963</v>
      </c>
      <c r="P145" s="158">
        <v>0.94</v>
      </c>
      <c r="Q145" s="395">
        <f t="shared" si="505"/>
        <v>-1.3143686296703307</v>
      </c>
      <c r="S145" s="189">
        <f t="shared" si="506"/>
        <v>1.8709853572253603</v>
      </c>
      <c r="T145" s="168">
        <f t="shared" si="507"/>
        <v>45.02627475520999</v>
      </c>
      <c r="U145" s="382">
        <f t="shared" si="508"/>
        <v>58.365302110438314</v>
      </c>
      <c r="V145" s="427">
        <f t="shared" si="647"/>
        <v>19384.347100578256</v>
      </c>
      <c r="W145" s="132"/>
      <c r="X145" s="255"/>
      <c r="Y145" s="255"/>
      <c r="Z145" s="255"/>
      <c r="AA145" s="111"/>
      <c r="AB145" s="111"/>
      <c r="AC145" s="111"/>
      <c r="AD145" s="111"/>
      <c r="AE145" s="111"/>
      <c r="AF145" s="111"/>
      <c r="AG145" s="111"/>
      <c r="AH145" s="460"/>
      <c r="AI145" s="188">
        <f t="shared" si="509"/>
        <v>3.9388486182818352</v>
      </c>
      <c r="AJ145" s="256">
        <f t="shared" si="648"/>
        <v>0.92015559786195789</v>
      </c>
      <c r="AK145" s="256">
        <f t="shared" si="510"/>
        <v>3.6243536052428689</v>
      </c>
      <c r="AL145" s="170">
        <f t="shared" si="511"/>
        <v>58.365302110438314</v>
      </c>
      <c r="AM145" s="170">
        <f t="shared" si="512"/>
        <v>43.773976582828737</v>
      </c>
      <c r="AN145" s="170">
        <f t="shared" si="513"/>
        <v>0</v>
      </c>
      <c r="AO145" s="170">
        <f t="shared" si="649"/>
        <v>0</v>
      </c>
      <c r="AP145" s="170">
        <f t="shared" si="650"/>
        <v>0</v>
      </c>
      <c r="AQ145" s="170">
        <f t="shared" si="514"/>
        <v>22.176442165258244</v>
      </c>
      <c r="AR145" s="256">
        <f t="shared" si="496"/>
        <v>49.111845902940672</v>
      </c>
      <c r="AS145" s="256">
        <f t="shared" si="515"/>
        <v>0</v>
      </c>
      <c r="AT145" s="428">
        <f t="shared" si="516"/>
        <v>58989.730746441317</v>
      </c>
      <c r="AU145" s="112"/>
      <c r="AV145" s="256"/>
      <c r="AW145" s="256"/>
      <c r="AX145" s="120"/>
      <c r="AY145" s="120"/>
      <c r="AZ145" s="120"/>
      <c r="BA145" s="120"/>
      <c r="BB145" s="256"/>
      <c r="BC145" s="256"/>
      <c r="BD145" s="256"/>
      <c r="BE145" s="257"/>
      <c r="BF145" s="146">
        <f t="shared" si="517"/>
        <v>4.2667523766047299</v>
      </c>
      <c r="BG145" s="256">
        <f t="shared" si="518"/>
        <v>1.1490707690593105</v>
      </c>
      <c r="BH145" s="256">
        <f t="shared" si="519"/>
        <v>4.902800434770838</v>
      </c>
      <c r="BI145" s="120">
        <f t="shared" si="520"/>
        <v>58.365302110438314</v>
      </c>
      <c r="BJ145" s="120">
        <f t="shared" si="521"/>
        <v>46.692241688350656</v>
      </c>
      <c r="BK145" s="256">
        <v>0</v>
      </c>
      <c r="BL145" s="170">
        <f t="shared" si="522"/>
        <v>32.70000000000001</v>
      </c>
      <c r="BM145" s="170">
        <f t="shared" si="651"/>
        <v>0</v>
      </c>
      <c r="BN145" s="170">
        <f t="shared" si="523"/>
        <v>24.866128501318848</v>
      </c>
      <c r="BO145" s="170">
        <f t="shared" si="497"/>
        <v>45.337556366465662</v>
      </c>
      <c r="BP145" s="170">
        <f t="shared" si="524"/>
        <v>0</v>
      </c>
      <c r="BQ145" s="390">
        <f t="shared" si="525"/>
        <v>27167.500000000004</v>
      </c>
      <c r="BR145" s="428">
        <f t="shared" si="652"/>
        <v>50522.580560211019</v>
      </c>
      <c r="BS145" s="146">
        <f t="shared" si="526"/>
        <v>8.1176194437029938</v>
      </c>
      <c r="BT145" s="256">
        <f t="shared" si="527"/>
        <v>1.7759801033883635</v>
      </c>
      <c r="BU145" s="256">
        <f t="shared" si="528"/>
        <v>14.416730618895032</v>
      </c>
      <c r="BV145" s="170">
        <f t="shared" si="529"/>
        <v>58.365302110438314</v>
      </c>
      <c r="BW145" s="170">
        <f t="shared" si="530"/>
        <v>135.07882426562998</v>
      </c>
      <c r="BX145" s="170">
        <f t="shared" si="531"/>
        <v>-88.386582577279313</v>
      </c>
      <c r="BY145" s="170">
        <f t="shared" si="653"/>
        <v>-2702.953595635453</v>
      </c>
      <c r="BZ145" s="256">
        <f t="shared" si="532"/>
        <v>23.830154605994359</v>
      </c>
      <c r="CA145" s="256">
        <v>0</v>
      </c>
      <c r="CB145" s="466">
        <f t="shared" si="533"/>
        <v>44798.6</v>
      </c>
      <c r="CC145" s="146">
        <f t="shared" si="534"/>
        <v>3.9388486182818352</v>
      </c>
      <c r="CD145" s="256">
        <f t="shared" si="535"/>
        <v>1.3394934432187844</v>
      </c>
      <c r="CE145" s="256">
        <f t="shared" si="654"/>
        <v>5.2760618980198863</v>
      </c>
      <c r="CF145" s="120">
        <f t="shared" si="536"/>
        <v>58.365302110438314</v>
      </c>
      <c r="CG145" s="120">
        <f t="shared" si="537"/>
        <v>43.773976582828737</v>
      </c>
      <c r="CH145" s="256">
        <v>0</v>
      </c>
      <c r="CI145" s="170">
        <f t="shared" si="655"/>
        <v>32.70000000000001</v>
      </c>
      <c r="CJ145" s="170">
        <f t="shared" si="656"/>
        <v>0</v>
      </c>
      <c r="CK145" s="170">
        <f t="shared" si="538"/>
        <v>24.866128501318848</v>
      </c>
      <c r="CL145" s="256">
        <f t="shared" si="498"/>
        <v>49.111845902940672</v>
      </c>
      <c r="CM145" s="256">
        <f t="shared" si="499"/>
        <v>0</v>
      </c>
      <c r="CN145" s="390">
        <f t="shared" si="657"/>
        <v>17167.500000000004</v>
      </c>
      <c r="CO145" s="428">
        <f t="shared" si="658"/>
        <v>40522.580560211019</v>
      </c>
      <c r="CP145" s="146">
        <f t="shared" si="539"/>
        <v>7.1927467624842123</v>
      </c>
      <c r="CQ145" s="256">
        <f t="shared" si="540"/>
        <v>2.1982851005171451</v>
      </c>
      <c r="CR145" s="256">
        <f t="shared" si="541"/>
        <v>15.811708039761976</v>
      </c>
      <c r="CS145" s="120">
        <f t="shared" si="542"/>
        <v>58.365302110438314</v>
      </c>
      <c r="CT145" s="120">
        <f t="shared" si="543"/>
        <v>135.07882426562998</v>
      </c>
      <c r="CU145" s="256">
        <f t="shared" si="544"/>
        <v>-91.304847682801238</v>
      </c>
      <c r="CV145" s="170">
        <f t="shared" si="659"/>
        <v>-2792.1971768440744</v>
      </c>
      <c r="CW145" s="256">
        <f t="shared" si="545"/>
        <v>26.894332966792376</v>
      </c>
      <c r="CX145" s="256">
        <v>0</v>
      </c>
      <c r="CY145" s="466">
        <f t="shared" si="546"/>
        <v>34798.6</v>
      </c>
      <c r="CZ145" s="146">
        <f t="shared" si="547"/>
        <v>8.1176194437029938</v>
      </c>
      <c r="DA145" s="256">
        <f t="shared" si="548"/>
        <v>1.880946940552499</v>
      </c>
      <c r="DB145" s="256">
        <f t="shared" si="549"/>
        <v>15.268811457202625</v>
      </c>
      <c r="DC145" s="120">
        <f t="shared" si="550"/>
        <v>58.365302110438314</v>
      </c>
      <c r="DD145" s="120">
        <f t="shared" si="551"/>
        <v>135.07882426562998</v>
      </c>
      <c r="DE145" s="256">
        <f t="shared" si="552"/>
        <v>-88.386582577279313</v>
      </c>
      <c r="DF145" s="170">
        <f t="shared" si="660"/>
        <v>-2702.953595635453</v>
      </c>
      <c r="DG145" s="256">
        <f t="shared" si="553"/>
        <v>23.830154605994359</v>
      </c>
      <c r="DH145" s="256">
        <v>0</v>
      </c>
      <c r="DI145" s="466">
        <f t="shared" si="661"/>
        <v>42298.6</v>
      </c>
      <c r="DJ145" s="146">
        <f t="shared" si="554"/>
        <v>7.1927467624842123</v>
      </c>
      <c r="DK145" s="256">
        <f t="shared" si="662"/>
        <v>2.6109521922158714</v>
      </c>
      <c r="DL145" s="256">
        <f t="shared" si="555"/>
        <v>18.779917927561765</v>
      </c>
      <c r="DM145" s="120">
        <f t="shared" si="556"/>
        <v>58.365302110438314</v>
      </c>
      <c r="DN145" s="120">
        <f t="shared" si="557"/>
        <v>135.07882426562998</v>
      </c>
      <c r="DO145" s="256">
        <f t="shared" si="558"/>
        <v>-91.304847682801238</v>
      </c>
      <c r="DP145" s="170">
        <f t="shared" si="663"/>
        <v>-2792.1971768440744</v>
      </c>
      <c r="DQ145" s="256">
        <f t="shared" si="559"/>
        <v>26.894332966792376</v>
      </c>
      <c r="DR145" s="256">
        <v>0</v>
      </c>
      <c r="DS145" s="427">
        <f t="shared" si="560"/>
        <v>29298.6</v>
      </c>
      <c r="DT145" s="176">
        <f t="shared" si="561"/>
        <v>12.70544246851026</v>
      </c>
      <c r="DU145" s="256">
        <f t="shared" si="562"/>
        <v>1.6164249147887397</v>
      </c>
      <c r="DV145" s="256">
        <f t="shared" si="563"/>
        <v>20.537393759514931</v>
      </c>
      <c r="DW145" s="120">
        <f t="shared" si="564"/>
        <v>58.365302110438314</v>
      </c>
      <c r="DX145" s="120">
        <f t="shared" si="565"/>
        <v>135.07882426562998</v>
      </c>
      <c r="DY145" s="256">
        <f t="shared" si="566"/>
        <v>-82.550052366235491</v>
      </c>
      <c r="DZ145" s="256">
        <f t="shared" si="664"/>
        <v>30</v>
      </c>
      <c r="EA145" s="256">
        <f t="shared" si="665"/>
        <v>43</v>
      </c>
      <c r="EB145" s="170">
        <f t="shared" si="666"/>
        <v>-2524.4664332182106</v>
      </c>
      <c r="EC145" s="256">
        <f t="shared" si="567"/>
        <v>15.225296313411274</v>
      </c>
      <c r="ED145" s="256">
        <v>0</v>
      </c>
      <c r="EE145" s="427">
        <f t="shared" ref="EE145:EE208" si="674">IF($H145&lt;100,$EC$4+$H145*$ED$4,$EC$5+$ED$5*LN($H145/6.96))+$EC$6+$H145*$ED$6+$EC$7+$DZ145*$ED$7</f>
        <v>54544</v>
      </c>
      <c r="EF145" s="275">
        <f t="shared" si="568"/>
        <v>2.0924622846109306</v>
      </c>
      <c r="EG145" s="256">
        <f t="shared" si="569"/>
        <v>0.45113910057620216</v>
      </c>
      <c r="EH145" s="256">
        <f t="shared" si="570"/>
        <v>0.9439915530690004</v>
      </c>
      <c r="EI145" s="473">
        <f t="shared" si="571"/>
        <v>14.591325527609579</v>
      </c>
      <c r="EJ145" s="473">
        <f t="shared" si="572"/>
        <v>8.1750000000000007</v>
      </c>
      <c r="EK145" s="473">
        <f t="shared" si="573"/>
        <v>32.700000000000003</v>
      </c>
      <c r="EL145" s="473">
        <f t="shared" si="574"/>
        <v>24.633419378614104</v>
      </c>
      <c r="EM145" s="473">
        <f t="shared" si="575"/>
        <v>48.674106137112382</v>
      </c>
      <c r="EN145" s="473">
        <f t="shared" si="576"/>
        <v>43.773976582828737</v>
      </c>
      <c r="EO145" s="427">
        <f t="shared" si="577"/>
        <v>24257.472100578256</v>
      </c>
      <c r="EP145" s="261">
        <f t="shared" si="578"/>
        <v>2.0924622846109306</v>
      </c>
      <c r="EQ145" s="256">
        <f t="shared" si="579"/>
        <v>0.92533667151796317</v>
      </c>
      <c r="ER145" s="256">
        <f t="shared" si="580"/>
        <v>1.9362320857187516</v>
      </c>
      <c r="ES145" s="473">
        <f t="shared" si="581"/>
        <v>58.365302110438314</v>
      </c>
      <c r="ET145" s="473">
        <f t="shared" si="582"/>
        <v>8.1750000000000007</v>
      </c>
      <c r="EU145" s="473">
        <f t="shared" si="583"/>
        <v>32.700000000000003</v>
      </c>
      <c r="EV145" s="473">
        <f t="shared" si="584"/>
        <v>24.633419378614104</v>
      </c>
      <c r="EW145" s="473">
        <f t="shared" si="585"/>
        <v>48.674106137112382</v>
      </c>
      <c r="EX145" s="473">
        <f t="shared" si="586"/>
        <v>43.773976582828737</v>
      </c>
      <c r="EY145" s="572">
        <f t="shared" si="667"/>
        <v>11826.5</v>
      </c>
      <c r="EZ145" s="589"/>
      <c r="FA145" s="589"/>
      <c r="FB145" s="589"/>
      <c r="FC145" s="589"/>
      <c r="FD145" s="589"/>
      <c r="FE145" s="589"/>
      <c r="FF145" s="589"/>
      <c r="FG145" s="589"/>
      <c r="FH145" s="589"/>
      <c r="FI145" s="577"/>
      <c r="FJ145" s="276">
        <f t="shared" si="587"/>
        <v>1.9960485303086599</v>
      </c>
      <c r="FK145" s="256">
        <f t="shared" si="588"/>
        <v>0.20139805120221582</v>
      </c>
      <c r="FL145" s="256">
        <f t="shared" si="589"/>
        <v>0.40200028410921113</v>
      </c>
      <c r="FM145" s="483">
        <f t="shared" si="590"/>
        <v>6.653644440589968</v>
      </c>
      <c r="FN145" s="483">
        <f t="shared" si="591"/>
        <v>10</v>
      </c>
      <c r="FO145" s="483">
        <f t="shared" si="592"/>
        <v>32.700000000000003</v>
      </c>
      <c r="FP145" s="483">
        <f t="shared" si="593"/>
        <v>32.808419378614104</v>
      </c>
      <c r="FQ145" s="483">
        <f t="shared" si="668"/>
        <v>1400</v>
      </c>
      <c r="FR145" s="483">
        <f t="shared" si="594"/>
        <v>45.159347644021786</v>
      </c>
      <c r="FS145" s="483">
        <f t="shared" si="595"/>
        <v>51.754190999327207</v>
      </c>
      <c r="FT145" s="484">
        <f t="shared" si="596"/>
        <v>14</v>
      </c>
      <c r="FU145" s="427">
        <f t="shared" si="597"/>
        <v>32165.347100578256</v>
      </c>
      <c r="FV145" s="276">
        <f t="shared" si="598"/>
        <v>2.529913888116671</v>
      </c>
      <c r="FW145" s="256">
        <f t="shared" si="599"/>
        <v>0.7320137894101687</v>
      </c>
      <c r="FX145" s="256">
        <f t="shared" si="600"/>
        <v>1.8519318521216979</v>
      </c>
      <c r="FY145" s="483">
        <f t="shared" si="601"/>
        <v>26.67294306447031</v>
      </c>
      <c r="FZ145" s="483">
        <f t="shared" si="602"/>
        <v>17</v>
      </c>
      <c r="GA145" s="483">
        <f t="shared" si="603"/>
        <v>32.700000000000003</v>
      </c>
      <c r="GB145" s="483">
        <f t="shared" si="604"/>
        <v>32.808419378614104</v>
      </c>
      <c r="GC145" s="483">
        <f t="shared" si="605"/>
        <v>700</v>
      </c>
      <c r="GD145" s="483">
        <f t="shared" si="606"/>
        <v>44.770372466238825</v>
      </c>
      <c r="GE145" s="483">
        <f t="shared" si="607"/>
        <v>31.692359045968004</v>
      </c>
      <c r="GF145" s="484">
        <f t="shared" si="608"/>
        <v>17</v>
      </c>
      <c r="GG145" s="493">
        <f t="shared" si="609"/>
        <v>7</v>
      </c>
      <c r="GH145" s="493">
        <f t="shared" si="610"/>
        <v>24</v>
      </c>
      <c r="GI145" s="427">
        <f t="shared" si="611"/>
        <v>36787.347100578256</v>
      </c>
      <c r="GJ145" s="185">
        <f t="shared" si="612"/>
        <v>1.8709853572253603</v>
      </c>
      <c r="GK145" s="256">
        <f t="shared" si="669"/>
        <v>0.35276909205734897</v>
      </c>
      <c r="GL145" s="256">
        <f t="shared" si="613"/>
        <v>0.66002580572098501</v>
      </c>
      <c r="GM145" s="256">
        <f t="shared" si="614"/>
        <v>58.365302110438314</v>
      </c>
      <c r="GN145" s="256">
        <f t="shared" si="615"/>
        <v>32.700000000000003</v>
      </c>
      <c r="GO145" s="256">
        <f t="shared" si="616"/>
        <v>32.808419378614104</v>
      </c>
      <c r="GP145" s="256">
        <f t="shared" si="617"/>
        <v>58.365302110438314</v>
      </c>
      <c r="GQ145" s="256">
        <f t="shared" si="618"/>
        <v>45.02627475520999</v>
      </c>
      <c r="GR145" s="427">
        <f t="shared" si="619"/>
        <v>37812.347100578263</v>
      </c>
      <c r="GS145" s="185">
        <f t="shared" si="620"/>
        <v>1.8709853572253603</v>
      </c>
      <c r="GT145" s="256">
        <f t="shared" si="670"/>
        <v>0.19475833999363248</v>
      </c>
      <c r="GU145" s="256">
        <f t="shared" si="621"/>
        <v>0.36439000232560464</v>
      </c>
      <c r="GV145" s="256">
        <f t="shared" si="622"/>
        <v>58.365302110438314</v>
      </c>
      <c r="GW145" s="256">
        <f t="shared" si="623"/>
        <v>32.700000000000003</v>
      </c>
      <c r="GX145" s="256">
        <f t="shared" si="624"/>
        <v>32.808419378614104</v>
      </c>
      <c r="GY145" s="256">
        <f t="shared" si="625"/>
        <v>58.365302110438314</v>
      </c>
      <c r="GZ145" s="256">
        <f t="shared" si="626"/>
        <v>45.02627475520999</v>
      </c>
      <c r="HA145" s="427">
        <f t="shared" si="627"/>
        <v>68490.147100578266</v>
      </c>
      <c r="HB145" s="185">
        <f t="shared" si="628"/>
        <v>1.8709853572253603</v>
      </c>
      <c r="HC145" s="256">
        <f t="shared" si="671"/>
        <v>3.0387118986430491E-2</v>
      </c>
      <c r="HD145" s="256">
        <f t="shared" si="629"/>
        <v>5.6853854671876182E-2</v>
      </c>
      <c r="HE145" s="256">
        <f t="shared" si="630"/>
        <v>58.365302110438314</v>
      </c>
      <c r="HF145" s="256">
        <f t="shared" si="631"/>
        <v>32.700000000000003</v>
      </c>
      <c r="HG145" s="256">
        <f t="shared" si="632"/>
        <v>32.808419378614104</v>
      </c>
      <c r="HH145" s="256">
        <f t="shared" si="633"/>
        <v>58.365302110438314</v>
      </c>
      <c r="HI145" s="256">
        <f t="shared" si="500"/>
        <v>45.02627475520999</v>
      </c>
      <c r="HJ145" s="427">
        <f t="shared" si="634"/>
        <v>438969.79378614109</v>
      </c>
      <c r="HK145" s="185">
        <f t="shared" si="635"/>
        <v>1.8709853572253603</v>
      </c>
      <c r="HL145" s="256">
        <f t="shared" si="672"/>
        <v>0.35293100556233165</v>
      </c>
      <c r="HM145" s="256">
        <f t="shared" si="636"/>
        <v>0.66032874351794468</v>
      </c>
      <c r="HN145" s="256">
        <f t="shared" si="637"/>
        <v>58.365302110438314</v>
      </c>
      <c r="HO145" s="256">
        <f t="shared" si="638"/>
        <v>32.700000000000003</v>
      </c>
      <c r="HP145" s="256">
        <f t="shared" si="639"/>
        <v>32.808419378614104</v>
      </c>
      <c r="HQ145" s="256">
        <f t="shared" si="640"/>
        <v>58.365302110438314</v>
      </c>
      <c r="HR145" s="256">
        <f t="shared" si="501"/>
        <v>45.02627475520999</v>
      </c>
      <c r="HS145" s="466">
        <f t="shared" si="641"/>
        <v>37795</v>
      </c>
    </row>
    <row r="146" spans="1:227" s="109" customFormat="1" collapsed="1" x14ac:dyDescent="0.3">
      <c r="A146" s="109" t="s">
        <v>368</v>
      </c>
      <c r="B146" s="105" t="s">
        <v>240</v>
      </c>
      <c r="C146" s="105" t="s">
        <v>300</v>
      </c>
      <c r="D146" s="127">
        <v>236</v>
      </c>
      <c r="E146" s="129">
        <v>34.299999999999997</v>
      </c>
      <c r="F146" s="127">
        <f t="shared" si="502"/>
        <v>71.166783333333328</v>
      </c>
      <c r="G146" s="127">
        <f t="shared" si="503"/>
        <v>23.0405856</v>
      </c>
      <c r="H146" s="169">
        <f t="shared" ref="H146:H147" si="675">I146</f>
        <v>29.736000000000001</v>
      </c>
      <c r="I146" s="130">
        <f t="shared" si="494"/>
        <v>29.736000000000001</v>
      </c>
      <c r="J146" s="375">
        <f t="shared" si="643"/>
        <v>34.607945205479453</v>
      </c>
      <c r="K146" s="131">
        <v>0.114</v>
      </c>
      <c r="L146" s="169">
        <f t="shared" si="644"/>
        <v>2393.287037037037</v>
      </c>
      <c r="M146" s="375">
        <f t="shared" si="645"/>
        <v>665.76</v>
      </c>
      <c r="N146" s="375">
        <f t="shared" si="646"/>
        <v>272.83472222222224</v>
      </c>
      <c r="O146" s="130">
        <v>214.1</v>
      </c>
      <c r="P146" s="165">
        <v>0.152</v>
      </c>
      <c r="Q146" s="397">
        <f t="shared" si="505"/>
        <v>0.67624522957456512</v>
      </c>
      <c r="S146" s="285">
        <f t="shared" si="506"/>
        <v>1.1948126698793695</v>
      </c>
      <c r="T146" s="383">
        <f t="shared" si="507"/>
        <v>7.6801952</v>
      </c>
      <c r="U146" s="384">
        <f t="shared" si="508"/>
        <v>71.166783333333328</v>
      </c>
      <c r="V146" s="436">
        <f t="shared" si="647"/>
        <v>19524.071232876711</v>
      </c>
      <c r="W146" s="192"/>
      <c r="X146" s="286"/>
      <c r="Y146" s="286"/>
      <c r="Z146" s="286"/>
      <c r="AA146" s="69"/>
      <c r="AB146" s="69"/>
      <c r="AC146" s="69"/>
      <c r="AD146" s="69"/>
      <c r="AE146" s="69"/>
      <c r="AF146" s="69"/>
      <c r="AG146" s="69"/>
      <c r="AH146" s="462"/>
      <c r="AI146" s="187">
        <f t="shared" si="509"/>
        <v>4.0823560083919181</v>
      </c>
      <c r="AJ146" s="287">
        <f t="shared" si="648"/>
        <v>1.092512316860903</v>
      </c>
      <c r="AK146" s="287">
        <f t="shared" si="510"/>
        <v>4.4600242209792826</v>
      </c>
      <c r="AL146" s="173">
        <f t="shared" si="511"/>
        <v>71.166783333333328</v>
      </c>
      <c r="AM146" s="173">
        <f t="shared" si="512"/>
        <v>23.0405856</v>
      </c>
      <c r="AN146" s="173">
        <f t="shared" si="513"/>
        <v>30.334501899999992</v>
      </c>
      <c r="AO146" s="173">
        <f t="shared" si="649"/>
        <v>15</v>
      </c>
      <c r="AP146" s="173">
        <f t="shared" si="650"/>
        <v>22</v>
      </c>
      <c r="AQ146" s="173">
        <f t="shared" si="514"/>
        <v>0</v>
      </c>
      <c r="AR146" s="287">
        <f t="shared" si="496"/>
        <v>23.076715685666663</v>
      </c>
      <c r="AS146" s="287">
        <f t="shared" si="515"/>
        <v>0</v>
      </c>
      <c r="AT146" s="430">
        <f t="shared" si="516"/>
        <v>51047.72</v>
      </c>
      <c r="AU146" s="113"/>
      <c r="AV146" s="287"/>
      <c r="AW146" s="287"/>
      <c r="AX146" s="172"/>
      <c r="AY146" s="172"/>
      <c r="AZ146" s="172"/>
      <c r="BA146" s="172"/>
      <c r="BB146" s="287"/>
      <c r="BC146" s="287"/>
      <c r="BD146" s="287"/>
      <c r="BE146" s="288"/>
      <c r="BF146" s="148">
        <f t="shared" si="517"/>
        <v>2.1920605648819964</v>
      </c>
      <c r="BG146" s="287">
        <f t="shared" si="518"/>
        <v>1.2944787906128599</v>
      </c>
      <c r="BH146" s="287">
        <f t="shared" si="519"/>
        <v>2.837575908978589</v>
      </c>
      <c r="BI146" s="172">
        <f t="shared" si="520"/>
        <v>38.304973560000001</v>
      </c>
      <c r="BJ146" s="172">
        <f t="shared" si="521"/>
        <v>23.0405856</v>
      </c>
      <c r="BK146" s="287">
        <v>0</v>
      </c>
      <c r="BL146" s="173">
        <f t="shared" si="522"/>
        <v>16.005173206228843</v>
      </c>
      <c r="BM146" s="173">
        <f t="shared" si="651"/>
        <v>13.730826793771158</v>
      </c>
      <c r="BN146" s="173">
        <f t="shared" si="523"/>
        <v>0</v>
      </c>
      <c r="BO146" s="173">
        <f t="shared" si="497"/>
        <v>10.1148170784</v>
      </c>
      <c r="BP146" s="173">
        <f t="shared" si="524"/>
        <v>32.861809773333327</v>
      </c>
      <c r="BQ146" s="392">
        <f t="shared" si="525"/>
        <v>18402.715933270141</v>
      </c>
      <c r="BR146" s="430">
        <f t="shared" si="652"/>
        <v>27710.266048173326</v>
      </c>
      <c r="BS146" s="148">
        <f t="shared" si="526"/>
        <v>4.7829998594277647</v>
      </c>
      <c r="BT146" s="287">
        <f t="shared" si="527"/>
        <v>1.3959177337978192</v>
      </c>
      <c r="BU146" s="287">
        <f t="shared" si="528"/>
        <v>6.6766743245276929</v>
      </c>
      <c r="BV146" s="173">
        <f t="shared" si="529"/>
        <v>71.166783333333328</v>
      </c>
      <c r="BW146" s="173">
        <f t="shared" si="530"/>
        <v>23.0405856</v>
      </c>
      <c r="BX146" s="173">
        <f t="shared" si="531"/>
        <v>33.892841066666662</v>
      </c>
      <c r="BY146" s="173">
        <f t="shared" si="653"/>
        <v>1139.7915343915342</v>
      </c>
      <c r="BZ146" s="287">
        <f t="shared" si="532"/>
        <v>19.696293477333331</v>
      </c>
      <c r="CA146" s="287">
        <v>0</v>
      </c>
      <c r="CB146" s="468">
        <f t="shared" si="533"/>
        <v>42374.047999999995</v>
      </c>
      <c r="CC146" s="148">
        <f t="shared" si="534"/>
        <v>2.1868628420278373</v>
      </c>
      <c r="CD146" s="287">
        <f t="shared" si="535"/>
        <v>1.9412693153428608</v>
      </c>
      <c r="CE146" s="287">
        <f t="shared" si="654"/>
        <v>4.2452897320921226</v>
      </c>
      <c r="CF146" s="172">
        <f t="shared" si="536"/>
        <v>40.858638464000002</v>
      </c>
      <c r="CG146" s="172">
        <f t="shared" si="537"/>
        <v>23.0405856</v>
      </c>
      <c r="CH146" s="287">
        <v>0</v>
      </c>
      <c r="CI146" s="173">
        <f t="shared" si="655"/>
        <v>17.072184753310765</v>
      </c>
      <c r="CJ146" s="173">
        <f t="shared" si="656"/>
        <v>12.663815246689236</v>
      </c>
      <c r="CK146" s="173">
        <f t="shared" si="538"/>
        <v>0</v>
      </c>
      <c r="CL146" s="287">
        <f t="shared" si="498"/>
        <v>12.77062857856</v>
      </c>
      <c r="CM146" s="287">
        <f t="shared" si="499"/>
        <v>30.308144869333326</v>
      </c>
      <c r="CN146" s="392">
        <f t="shared" si="657"/>
        <v>8962.8969954881522</v>
      </c>
      <c r="CO146" s="430">
        <f t="shared" si="658"/>
        <v>18425.163784718214</v>
      </c>
      <c r="CP146" s="148">
        <f t="shared" si="539"/>
        <v>4.0823560083919181</v>
      </c>
      <c r="CQ146" s="287">
        <f t="shared" si="540"/>
        <v>1.7226842577013124</v>
      </c>
      <c r="CR146" s="287">
        <f t="shared" si="541"/>
        <v>7.0326104299891243</v>
      </c>
      <c r="CS146" s="172">
        <f t="shared" si="542"/>
        <v>71.166783333333328</v>
      </c>
      <c r="CT146" s="172">
        <f t="shared" si="543"/>
        <v>23.0405856</v>
      </c>
      <c r="CU146" s="287">
        <f t="shared" si="544"/>
        <v>30.334501899999992</v>
      </c>
      <c r="CV146" s="173">
        <f t="shared" si="659"/>
        <v>1020.1271825396823</v>
      </c>
      <c r="CW146" s="287">
        <f t="shared" si="545"/>
        <v>23.076715685666663</v>
      </c>
      <c r="CX146" s="287">
        <v>0</v>
      </c>
      <c r="CY146" s="468">
        <f t="shared" si="546"/>
        <v>32374.048000000003</v>
      </c>
      <c r="CZ146" s="148">
        <f t="shared" si="547"/>
        <v>4.7829998594277647</v>
      </c>
      <c r="DA146" s="287">
        <f t="shared" si="548"/>
        <v>1.4834381765302587</v>
      </c>
      <c r="DB146" s="287">
        <f t="shared" si="549"/>
        <v>7.0952845898140069</v>
      </c>
      <c r="DC146" s="172">
        <f t="shared" si="550"/>
        <v>71.166783333333328</v>
      </c>
      <c r="DD146" s="172">
        <f t="shared" si="551"/>
        <v>23.0405856</v>
      </c>
      <c r="DE146" s="287">
        <f t="shared" si="552"/>
        <v>33.892841066666662</v>
      </c>
      <c r="DF146" s="173">
        <f t="shared" si="660"/>
        <v>1139.7915343915342</v>
      </c>
      <c r="DG146" s="287">
        <f t="shared" si="553"/>
        <v>19.696293477333331</v>
      </c>
      <c r="DH146" s="287">
        <v>0</v>
      </c>
      <c r="DI146" s="468">
        <f t="shared" si="661"/>
        <v>39874.047999999995</v>
      </c>
      <c r="DJ146" s="148">
        <f t="shared" si="554"/>
        <v>4.0823560083919181</v>
      </c>
      <c r="DK146" s="287">
        <f t="shared" si="662"/>
        <v>2.0752460830488459</v>
      </c>
      <c r="DL146" s="287">
        <f t="shared" si="555"/>
        <v>8.4718933160262502</v>
      </c>
      <c r="DM146" s="172">
        <f t="shared" si="556"/>
        <v>71.166783333333328</v>
      </c>
      <c r="DN146" s="172">
        <f t="shared" si="557"/>
        <v>23.0405856</v>
      </c>
      <c r="DO146" s="287">
        <f t="shared" si="558"/>
        <v>30.334501899999992</v>
      </c>
      <c r="DP146" s="173">
        <f t="shared" si="663"/>
        <v>1020.1271825396823</v>
      </c>
      <c r="DQ146" s="287">
        <f t="shared" si="559"/>
        <v>23.076715685666663</v>
      </c>
      <c r="DR146" s="287">
        <v>0</v>
      </c>
      <c r="DS146" s="436">
        <f t="shared" si="560"/>
        <v>26874.047999999999</v>
      </c>
      <c r="DT146" s="289">
        <f t="shared" si="561"/>
        <v>8.0483599485843733</v>
      </c>
      <c r="DU146" s="287">
        <f>+(($T146+$U146)-(EC146+ED146))/EE146*1000</f>
        <v>1.1987486333611379</v>
      </c>
      <c r="DV146" s="287">
        <f t="shared" si="563"/>
        <v>9.6479604891640349</v>
      </c>
      <c r="DW146" s="172">
        <f t="shared" si="564"/>
        <v>71.166783333333328</v>
      </c>
      <c r="DX146" s="172">
        <f t="shared" si="565"/>
        <v>23.0405856</v>
      </c>
      <c r="DY146" s="287">
        <f t="shared" si="566"/>
        <v>41.009519400000002</v>
      </c>
      <c r="DZ146" s="287">
        <f t="shared" si="664"/>
        <v>36</v>
      </c>
      <c r="EA146" s="287">
        <f t="shared" si="665"/>
        <v>52</v>
      </c>
      <c r="EB146" s="173">
        <f t="shared" si="666"/>
        <v>1379.1202380952382</v>
      </c>
      <c r="EC146" s="287">
        <f t="shared" si="567"/>
        <v>11.705163478666666</v>
      </c>
      <c r="ED146" s="287">
        <v>0</v>
      </c>
      <c r="EE146" s="436">
        <f t="shared" si="674"/>
        <v>56009.919999999998</v>
      </c>
      <c r="EF146" s="290">
        <f t="shared" si="568"/>
        <v>1.4382100318343463</v>
      </c>
      <c r="EG146" s="287">
        <f t="shared" si="569"/>
        <v>0.54818747475116403</v>
      </c>
      <c r="EH146" s="287">
        <f t="shared" si="570"/>
        <v>0.78840872551306151</v>
      </c>
      <c r="EI146" s="475">
        <f t="shared" si="571"/>
        <v>17.791695833333332</v>
      </c>
      <c r="EJ146" s="475">
        <f t="shared" si="572"/>
        <v>7.4340000000000002</v>
      </c>
      <c r="EK146" s="475">
        <f t="shared" si="573"/>
        <v>29.736000000000001</v>
      </c>
      <c r="EL146" s="475">
        <f t="shared" si="574"/>
        <v>27.173945205479452</v>
      </c>
      <c r="EM146" s="475">
        <f t="shared" si="575"/>
        <v>12.128119158333334</v>
      </c>
      <c r="EN146" s="475">
        <f t="shared" si="576"/>
        <v>53.375087499999992</v>
      </c>
      <c r="EO146" s="436">
        <f t="shared" si="577"/>
        <v>24341.621232876714</v>
      </c>
      <c r="EP146" s="291">
        <f t="shared" si="578"/>
        <v>1.4382100318343463</v>
      </c>
      <c r="EQ146" s="287">
        <f t="shared" si="579"/>
        <v>1.2407594086021507</v>
      </c>
      <c r="ER146" s="287">
        <f t="shared" si="580"/>
        <v>1.7844726285444639</v>
      </c>
      <c r="ES146" s="475">
        <f t="shared" si="581"/>
        <v>71.166783333333328</v>
      </c>
      <c r="ET146" s="475">
        <f t="shared" si="582"/>
        <v>7.4340000000000002</v>
      </c>
      <c r="EU146" s="475">
        <f t="shared" si="583"/>
        <v>29.736000000000001</v>
      </c>
      <c r="EV146" s="475">
        <f t="shared" si="584"/>
        <v>27.173945205479452</v>
      </c>
      <c r="EW146" s="475">
        <f t="shared" si="585"/>
        <v>12.128119158333334</v>
      </c>
      <c r="EX146" s="475">
        <f t="shared" si="586"/>
        <v>53.375087499999992</v>
      </c>
      <c r="EY146" s="574">
        <f t="shared" si="667"/>
        <v>10754.52</v>
      </c>
      <c r="EZ146" s="588"/>
      <c r="FA146" s="588"/>
      <c r="FB146" s="588"/>
      <c r="FC146" s="588"/>
      <c r="FD146" s="588"/>
      <c r="FE146" s="588"/>
      <c r="FF146" s="588"/>
      <c r="FG146" s="588"/>
      <c r="FH146" s="588"/>
      <c r="FI146" s="576"/>
      <c r="FJ146" s="292">
        <f t="shared" si="587"/>
        <v>1.3272109023611751</v>
      </c>
      <c r="FK146" s="287">
        <f t="shared" si="588"/>
        <v>0.22685456138309773</v>
      </c>
      <c r="FL146" s="287">
        <f t="shared" si="589"/>
        <v>0.30108384711800973</v>
      </c>
      <c r="FM146" s="487">
        <f t="shared" si="590"/>
        <v>8.1130133000000004</v>
      </c>
      <c r="FN146" s="487">
        <f t="shared" si="591"/>
        <v>12</v>
      </c>
      <c r="FO146" s="487">
        <f t="shared" si="592"/>
        <v>29.736000000000001</v>
      </c>
      <c r="FP146" s="487">
        <f t="shared" si="593"/>
        <v>34.607945205479453</v>
      </c>
      <c r="FQ146" s="487">
        <f t="shared" si="668"/>
        <v>1700</v>
      </c>
      <c r="FR146" s="487">
        <f t="shared" si="594"/>
        <v>7.8424554659999997</v>
      </c>
      <c r="FS146" s="487">
        <f t="shared" si="595"/>
        <v>63.139005555555556</v>
      </c>
      <c r="FT146" s="488">
        <f t="shared" si="596"/>
        <v>17</v>
      </c>
      <c r="FU146" s="436">
        <f t="shared" si="597"/>
        <v>34672.071232876711</v>
      </c>
      <c r="FV146" s="292">
        <f t="shared" si="598"/>
        <v>2.0574227959364308</v>
      </c>
      <c r="FW146" s="287">
        <f t="shared" si="599"/>
        <v>0.80935005816331074</v>
      </c>
      <c r="FX146" s="287">
        <f t="shared" si="600"/>
        <v>1.6651752595576716</v>
      </c>
      <c r="FY146" s="487">
        <f t="shared" si="601"/>
        <v>32.523219983333334</v>
      </c>
      <c r="FZ146" s="487">
        <f t="shared" si="602"/>
        <v>21</v>
      </c>
      <c r="GA146" s="487">
        <f t="shared" si="603"/>
        <v>29.736000000000001</v>
      </c>
      <c r="GB146" s="487">
        <f t="shared" si="604"/>
        <v>34.607945205479453</v>
      </c>
      <c r="GC146" s="487">
        <f t="shared" si="605"/>
        <v>900</v>
      </c>
      <c r="GD146" s="487">
        <f t="shared" si="606"/>
        <v>7.1454544053199989</v>
      </c>
      <c r="GE146" s="487">
        <f t="shared" si="607"/>
        <v>38.643563349999994</v>
      </c>
      <c r="GF146" s="488">
        <f t="shared" si="608"/>
        <v>21</v>
      </c>
      <c r="GG146" s="495">
        <f t="shared" si="609"/>
        <v>9</v>
      </c>
      <c r="GH146" s="495">
        <f t="shared" si="610"/>
        <v>30</v>
      </c>
      <c r="GI146" s="436">
        <f t="shared" si="611"/>
        <v>40845.071232876711</v>
      </c>
      <c r="GJ146" s="186">
        <f t="shared" si="612"/>
        <v>1.1948126698793695</v>
      </c>
      <c r="GK146" s="287">
        <f t="shared" si="669"/>
        <v>1.7608207536312723</v>
      </c>
      <c r="GL146" s="287">
        <f t="shared" si="613"/>
        <v>2.1038509458251839</v>
      </c>
      <c r="GM146" s="287">
        <f t="shared" si="614"/>
        <v>71.166783333333328</v>
      </c>
      <c r="GN146" s="287">
        <f t="shared" si="615"/>
        <v>29.736000000000001</v>
      </c>
      <c r="GO146" s="287">
        <f t="shared" si="616"/>
        <v>34.607945205479453</v>
      </c>
      <c r="GP146" s="287">
        <f t="shared" si="617"/>
        <v>71.166783333333328</v>
      </c>
      <c r="GQ146" s="287">
        <f t="shared" si="618"/>
        <v>7.6801952</v>
      </c>
      <c r="GR146" s="436">
        <f t="shared" si="619"/>
        <v>36055.111232876712</v>
      </c>
      <c r="GS146" s="186">
        <f t="shared" si="620"/>
        <v>1.1948126698793695</v>
      </c>
      <c r="GT146" s="287">
        <f t="shared" si="670"/>
        <v>0.93531791160114452</v>
      </c>
      <c r="GU146" s="287">
        <f t="shared" si="621"/>
        <v>1.1175296911461596</v>
      </c>
      <c r="GV146" s="287">
        <f t="shared" si="622"/>
        <v>71.166783333333328</v>
      </c>
      <c r="GW146" s="287">
        <f t="shared" si="623"/>
        <v>29.736000000000001</v>
      </c>
      <c r="GX146" s="287">
        <f t="shared" si="624"/>
        <v>34.607945205479453</v>
      </c>
      <c r="GY146" s="287">
        <f t="shared" si="625"/>
        <v>71.166783333333328</v>
      </c>
      <c r="GZ146" s="287">
        <f t="shared" si="626"/>
        <v>7.6801952</v>
      </c>
      <c r="HA146" s="436">
        <f t="shared" si="627"/>
        <v>67877.015232876714</v>
      </c>
      <c r="HB146" s="186">
        <f t="shared" si="628"/>
        <v>1.1948126698793695</v>
      </c>
      <c r="HC146" s="287">
        <f t="shared" si="671"/>
        <v>0.13922715396399943</v>
      </c>
      <c r="HD146" s="287">
        <f t="shared" si="629"/>
        <v>0.16635036754743221</v>
      </c>
      <c r="HE146" s="287">
        <f t="shared" si="630"/>
        <v>71.166783333333328</v>
      </c>
      <c r="HF146" s="287">
        <f t="shared" si="631"/>
        <v>29.736000000000001</v>
      </c>
      <c r="HG146" s="287">
        <f t="shared" si="632"/>
        <v>34.607945205479453</v>
      </c>
      <c r="HH146" s="287">
        <f t="shared" si="633"/>
        <v>71.166783333333328</v>
      </c>
      <c r="HI146" s="287">
        <f t="shared" si="500"/>
        <v>7.6801952</v>
      </c>
      <c r="HJ146" s="436">
        <f t="shared" si="634"/>
        <v>455992.86005479452</v>
      </c>
      <c r="HK146" s="186">
        <f t="shared" si="635"/>
        <v>1.1948126698793695</v>
      </c>
      <c r="HL146" s="287">
        <f t="shared" si="672"/>
        <v>1.7997309226018361</v>
      </c>
      <c r="HM146" s="287">
        <f t="shared" si="636"/>
        <v>2.1503413086983607</v>
      </c>
      <c r="HN146" s="287">
        <f t="shared" si="637"/>
        <v>71.166783333333328</v>
      </c>
      <c r="HO146" s="287">
        <f t="shared" si="638"/>
        <v>29.736000000000001</v>
      </c>
      <c r="HP146" s="287">
        <f t="shared" si="639"/>
        <v>34.607945205479453</v>
      </c>
      <c r="HQ146" s="287">
        <f t="shared" si="640"/>
        <v>71.166783333333328</v>
      </c>
      <c r="HR146" s="287">
        <f t="shared" si="501"/>
        <v>7.6801952</v>
      </c>
      <c r="HS146" s="468">
        <f t="shared" si="641"/>
        <v>35275.599999999999</v>
      </c>
    </row>
    <row r="147" spans="1:227" s="72" customFormat="1" hidden="1" outlineLevel="1" x14ac:dyDescent="0.3">
      <c r="B147" s="40" t="s">
        <v>240</v>
      </c>
      <c r="C147" s="40" t="s">
        <v>242</v>
      </c>
      <c r="D147" s="117">
        <v>500</v>
      </c>
      <c r="E147" s="132">
        <v>26.842643645393807</v>
      </c>
      <c r="F147" s="125">
        <f t="shared" si="502"/>
        <v>117.99578769121027</v>
      </c>
      <c r="G147" s="125">
        <f t="shared" si="503"/>
        <v>16.891912697897439</v>
      </c>
      <c r="H147" s="168">
        <f t="shared" si="675"/>
        <v>42</v>
      </c>
      <c r="I147" s="528">
        <f t="shared" ref="I147:I158" si="676">$L$6*$P$10*$D147/1000</f>
        <v>42</v>
      </c>
      <c r="J147" s="373">
        <f t="shared" si="643"/>
        <v>25.372375477495552</v>
      </c>
      <c r="K147" s="114">
        <v>0.114</v>
      </c>
      <c r="L147" s="168">
        <f t="shared" si="644"/>
        <v>2809.4235164573874</v>
      </c>
      <c r="M147" s="373">
        <f t="shared" si="645"/>
        <v>665.76</v>
      </c>
      <c r="N147" s="373">
        <f t="shared" si="646"/>
        <v>320.27428087614214</v>
      </c>
      <c r="O147" s="121">
        <v>74.087336394287007</v>
      </c>
      <c r="P147" s="116">
        <v>0.152</v>
      </c>
      <c r="Q147" s="395">
        <f t="shared" si="505"/>
        <v>0.85684308712695045</v>
      </c>
      <c r="S147" s="189">
        <f t="shared" si="506"/>
        <v>1.0910911652464685</v>
      </c>
      <c r="T147" s="168">
        <f t="shared" si="507"/>
        <v>5.630637565965813</v>
      </c>
      <c r="U147" s="382">
        <f t="shared" si="508"/>
        <v>117.99578769121027</v>
      </c>
      <c r="V147" s="427">
        <f t="shared" si="647"/>
        <v>18659.580076399288</v>
      </c>
      <c r="W147" s="132"/>
      <c r="X147" s="255"/>
      <c r="Y147" s="255"/>
      <c r="Z147" s="255"/>
      <c r="AA147" s="111"/>
      <c r="AB147" s="111"/>
      <c r="AC147" s="111"/>
      <c r="AD147" s="111"/>
      <c r="AE147" s="111"/>
      <c r="AF147" s="111"/>
      <c r="AG147" s="111"/>
      <c r="AH147" s="460"/>
      <c r="AI147" s="188">
        <f t="shared" si="509"/>
        <v>3.5058803755349235</v>
      </c>
      <c r="AJ147" s="256">
        <f t="shared" si="648"/>
        <v>1.0876449599601954</v>
      </c>
      <c r="AK147" s="256">
        <f t="shared" si="510"/>
        <v>3.8131531206739164</v>
      </c>
      <c r="AL147" s="170">
        <f t="shared" si="511"/>
        <v>117.99578769121027</v>
      </c>
      <c r="AM147" s="170">
        <f t="shared" si="512"/>
        <v>16.891912697897439</v>
      </c>
      <c r="AN147" s="170">
        <f t="shared" si="513"/>
        <v>71.604928070510269</v>
      </c>
      <c r="AO147" s="170">
        <f t="shared" si="649"/>
        <v>37</v>
      </c>
      <c r="AP147" s="170">
        <f t="shared" si="650"/>
        <v>53</v>
      </c>
      <c r="AQ147" s="170">
        <f t="shared" si="514"/>
        <v>0</v>
      </c>
      <c r="AR147" s="256">
        <f t="shared" si="496"/>
        <v>38.474701341892384</v>
      </c>
      <c r="AS147" s="256">
        <f t="shared" si="515"/>
        <v>0</v>
      </c>
      <c r="AT147" s="428">
        <f t="shared" si="516"/>
        <v>78290</v>
      </c>
      <c r="AU147" s="112"/>
      <c r="AV147" s="256"/>
      <c r="AW147" s="256"/>
      <c r="AX147" s="120"/>
      <c r="AY147" s="120"/>
      <c r="AZ147" s="120"/>
      <c r="BA147" s="120"/>
      <c r="BB147" s="256"/>
      <c r="BC147" s="256"/>
      <c r="BD147" s="256"/>
      <c r="BE147" s="257"/>
      <c r="BF147" s="146">
        <f t="shared" si="517"/>
        <v>1.3859008958315182</v>
      </c>
      <c r="BG147" s="256">
        <f t="shared" si="518"/>
        <v>1.082339223763169</v>
      </c>
      <c r="BH147" s="256">
        <f t="shared" si="519"/>
        <v>1.500014899806966</v>
      </c>
      <c r="BI147" s="120">
        <f t="shared" si="520"/>
        <v>28.082804860254495</v>
      </c>
      <c r="BJ147" s="120">
        <f t="shared" si="521"/>
        <v>16.891912697897439</v>
      </c>
      <c r="BK147" s="256">
        <v>0</v>
      </c>
      <c r="BL147" s="170">
        <f t="shared" si="522"/>
        <v>9.9959314413606837</v>
      </c>
      <c r="BM147" s="170">
        <f t="shared" si="651"/>
        <v>32.004068558639318</v>
      </c>
      <c r="BN147" s="170">
        <f t="shared" si="523"/>
        <v>0</v>
      </c>
      <c r="BO147" s="170">
        <f t="shared" si="497"/>
        <v>7.415549674376976</v>
      </c>
      <c r="BP147" s="170">
        <f t="shared" si="524"/>
        <v>89.912982830955769</v>
      </c>
      <c r="BQ147" s="390">
        <f t="shared" si="525"/>
        <v>15247.864006714359</v>
      </c>
      <c r="BR147" s="428">
        <f t="shared" si="652"/>
        <v>24297.274065711659</v>
      </c>
      <c r="BS147" s="146">
        <f t="shared" si="526"/>
        <v>4.1036843597016164</v>
      </c>
      <c r="BT147" s="256">
        <f t="shared" si="527"/>
        <v>1.7317964322905044</v>
      </c>
      <c r="BU147" s="256">
        <f t="shared" si="528"/>
        <v>7.106745933377602</v>
      </c>
      <c r="BV147" s="170">
        <f t="shared" si="529"/>
        <v>117.99578769121027</v>
      </c>
      <c r="BW147" s="170">
        <f t="shared" si="530"/>
        <v>16.891912697897439</v>
      </c>
      <c r="BX147" s="170">
        <f t="shared" si="531"/>
        <v>77.504717455070775</v>
      </c>
      <c r="BY147" s="170">
        <f t="shared" si="653"/>
        <v>1845.3504155969231</v>
      </c>
      <c r="BZ147" s="256">
        <f t="shared" si="532"/>
        <v>32.869901426559899</v>
      </c>
      <c r="CA147" s="256">
        <v>0</v>
      </c>
      <c r="CB147" s="466">
        <f t="shared" si="533"/>
        <v>52406</v>
      </c>
      <c r="CC147" s="146">
        <f t="shared" si="534"/>
        <v>1.3848353621457592</v>
      </c>
      <c r="CD147" s="256">
        <f t="shared" si="535"/>
        <v>1.7785834173037536</v>
      </c>
      <c r="CE147" s="256">
        <f t="shared" si="654"/>
        <v>2.4630452108082856</v>
      </c>
      <c r="CF147" s="120">
        <f t="shared" si="536"/>
        <v>29.954991850938125</v>
      </c>
      <c r="CG147" s="120">
        <f t="shared" si="537"/>
        <v>16.891912697897439</v>
      </c>
      <c r="CH147" s="256">
        <v>0</v>
      </c>
      <c r="CI147" s="170">
        <f t="shared" si="655"/>
        <v>10.662326870784728</v>
      </c>
      <c r="CJ147" s="170">
        <f t="shared" si="656"/>
        <v>31.337673129215272</v>
      </c>
      <c r="CK147" s="170">
        <f t="shared" si="538"/>
        <v>0</v>
      </c>
      <c r="CL147" s="256">
        <f t="shared" si="498"/>
        <v>9.3626241446879526</v>
      </c>
      <c r="CM147" s="256">
        <f t="shared" si="499"/>
        <v>88.040795840272139</v>
      </c>
      <c r="CN147" s="390">
        <f t="shared" si="657"/>
        <v>5597.7216071619823</v>
      </c>
      <c r="CO147" s="428">
        <f t="shared" si="658"/>
        <v>14743.759003425766</v>
      </c>
      <c r="CP147" s="146">
        <f t="shared" si="539"/>
        <v>3.5058803755349235</v>
      </c>
      <c r="CQ147" s="256">
        <f t="shared" si="540"/>
        <v>2.008011222828932</v>
      </c>
      <c r="CR147" s="256">
        <f t="shared" si="541"/>
        <v>7.0398471399698366</v>
      </c>
      <c r="CS147" s="120">
        <f t="shared" si="542"/>
        <v>117.99578769121027</v>
      </c>
      <c r="CT147" s="120">
        <f t="shared" si="543"/>
        <v>16.891912697897439</v>
      </c>
      <c r="CU147" s="256">
        <f t="shared" si="544"/>
        <v>71.604928070510269</v>
      </c>
      <c r="CV147" s="170">
        <f t="shared" si="659"/>
        <v>1704.879239774054</v>
      </c>
      <c r="CW147" s="256">
        <f t="shared" si="545"/>
        <v>38.474701341892384</v>
      </c>
      <c r="CX147" s="256">
        <v>0</v>
      </c>
      <c r="CY147" s="466">
        <f t="shared" si="546"/>
        <v>42406</v>
      </c>
      <c r="CZ147" s="146">
        <f t="shared" si="547"/>
        <v>4.1036843597016164</v>
      </c>
      <c r="DA147" s="256">
        <f t="shared" si="548"/>
        <v>1.8185493493891751</v>
      </c>
      <c r="DB147" s="256">
        <f t="shared" si="549"/>
        <v>7.4627525224339077</v>
      </c>
      <c r="DC147" s="120">
        <f t="shared" si="550"/>
        <v>117.99578769121027</v>
      </c>
      <c r="DD147" s="120">
        <f t="shared" si="551"/>
        <v>16.891912697897439</v>
      </c>
      <c r="DE147" s="256">
        <f t="shared" si="552"/>
        <v>77.504717455070775</v>
      </c>
      <c r="DF147" s="170">
        <f t="shared" si="660"/>
        <v>1845.3504155969231</v>
      </c>
      <c r="DG147" s="256">
        <f t="shared" si="553"/>
        <v>32.869901426559899</v>
      </c>
      <c r="DH147" s="256">
        <v>0</v>
      </c>
      <c r="DI147" s="466">
        <f t="shared" si="661"/>
        <v>49906</v>
      </c>
      <c r="DJ147" s="146">
        <f t="shared" si="554"/>
        <v>3.5058803755349235</v>
      </c>
      <c r="DK147" s="256">
        <f t="shared" si="662"/>
        <v>2.3072596302846069</v>
      </c>
      <c r="DL147" s="256">
        <f t="shared" si="555"/>
        <v>8.0889762590787662</v>
      </c>
      <c r="DM147" s="120">
        <f t="shared" si="556"/>
        <v>117.99578769121027</v>
      </c>
      <c r="DN147" s="120">
        <f t="shared" si="557"/>
        <v>16.891912697897439</v>
      </c>
      <c r="DO147" s="256">
        <f t="shared" si="558"/>
        <v>71.604928070510269</v>
      </c>
      <c r="DP147" s="170">
        <f t="shared" si="663"/>
        <v>1704.879239774054</v>
      </c>
      <c r="DQ147" s="256">
        <f t="shared" si="559"/>
        <v>38.474701341892384</v>
      </c>
      <c r="DR147" s="256">
        <v>0</v>
      </c>
      <c r="DS147" s="427">
        <f t="shared" si="560"/>
        <v>36906</v>
      </c>
      <c r="DT147" s="176">
        <f t="shared" si="561"/>
        <v>7.1063944496931919</v>
      </c>
      <c r="DU147" s="256">
        <f t="shared" si="562"/>
        <v>1.3106870309119103</v>
      </c>
      <c r="DV147" s="256">
        <f t="shared" si="563"/>
        <v>9.3142590417572482</v>
      </c>
      <c r="DW147" s="120">
        <f t="shared" si="564"/>
        <v>117.99578769121027</v>
      </c>
      <c r="DX147" s="120">
        <f t="shared" si="565"/>
        <v>16.891912697897439</v>
      </c>
      <c r="DY147" s="256">
        <f t="shared" si="566"/>
        <v>89.304296224191802</v>
      </c>
      <c r="DZ147" s="256">
        <f t="shared" si="664"/>
        <v>61</v>
      </c>
      <c r="EA147" s="256">
        <f t="shared" si="665"/>
        <v>87</v>
      </c>
      <c r="EB147" s="170">
        <f t="shared" si="666"/>
        <v>2126.2927672426622</v>
      </c>
      <c r="EC147" s="256">
        <f t="shared" si="567"/>
        <v>18.981172709169172</v>
      </c>
      <c r="ED147" s="256">
        <v>0</v>
      </c>
      <c r="EE147" s="427">
        <f t="shared" si="674"/>
        <v>79840</v>
      </c>
      <c r="EF147" s="275">
        <f t="shared" si="568"/>
        <v>1.3289138596889707</v>
      </c>
      <c r="EG147" s="256">
        <f t="shared" si="569"/>
        <v>0.93323218721173751</v>
      </c>
      <c r="EH147" s="256">
        <f t="shared" si="570"/>
        <v>1.2401851878935302</v>
      </c>
      <c r="EI147" s="473">
        <f t="shared" si="571"/>
        <v>29.498946922802567</v>
      </c>
      <c r="EJ147" s="473">
        <f t="shared" si="572"/>
        <v>10.5</v>
      </c>
      <c r="EK147" s="473">
        <f t="shared" si="573"/>
        <v>42</v>
      </c>
      <c r="EL147" s="473">
        <f t="shared" si="574"/>
        <v>14.872375477495552</v>
      </c>
      <c r="EM147" s="473">
        <f t="shared" si="575"/>
        <v>13.005374296666455</v>
      </c>
      <c r="EN147" s="473">
        <f t="shared" si="576"/>
        <v>88.496840768407708</v>
      </c>
      <c r="EO147" s="427">
        <f t="shared" si="577"/>
        <v>23707.080076399288</v>
      </c>
      <c r="EP147" s="261">
        <f t="shared" si="578"/>
        <v>1.3289138596889707</v>
      </c>
      <c r="EQ147" s="256">
        <f t="shared" si="579"/>
        <v>1.4564983668269857</v>
      </c>
      <c r="ER147" s="256">
        <f t="shared" si="580"/>
        <v>1.935560866290732</v>
      </c>
      <c r="ES147" s="473">
        <f t="shared" si="581"/>
        <v>117.99578769121027</v>
      </c>
      <c r="ET147" s="473">
        <f t="shared" si="582"/>
        <v>10.5</v>
      </c>
      <c r="EU147" s="473">
        <f t="shared" si="583"/>
        <v>42</v>
      </c>
      <c r="EV147" s="473">
        <f t="shared" si="584"/>
        <v>14.872375477495552</v>
      </c>
      <c r="EW147" s="473">
        <f t="shared" si="585"/>
        <v>13.005374296666455</v>
      </c>
      <c r="EX147" s="473">
        <f t="shared" si="586"/>
        <v>88.496840768407708</v>
      </c>
      <c r="EY147" s="572">
        <f t="shared" si="667"/>
        <v>15190</v>
      </c>
      <c r="EZ147" s="276">
        <f t="shared" ref="EZ147:EZ157" si="677">($F147+$G147)/(FG147+FH147)</f>
        <v>1.2243051158107594</v>
      </c>
      <c r="FA147" s="572">
        <f t="shared" ref="FA147:FA157" si="678">+(($T147+$U147)-(FH147+FG147))/FI147*1000</f>
        <v>1.3451519796797966</v>
      </c>
      <c r="FB147" s="256">
        <f t="shared" ref="FB147:FB157" si="679">FA147*EZ147</f>
        <v>1.6468764502649456</v>
      </c>
      <c r="FC147" s="572">
        <f t="shared" ref="FC147:FC157" si="680">IF($F147*$K147&gt;$G147*$FD$9,$G147*$FD$9,$F147*$K147)</f>
        <v>13.451519796797971</v>
      </c>
      <c r="FD147" s="572"/>
      <c r="FE147" s="572">
        <f t="shared" ref="FE147:FE157" si="681">$H147</f>
        <v>42</v>
      </c>
      <c r="FF147" s="572">
        <f t="shared" ref="FF147:FF157" si="682">$J147</f>
        <v>25.372375477495552</v>
      </c>
      <c r="FG147" s="572">
        <f t="shared" ref="FG147:FG158" si="683">($G147/COP_KM)*Ek</f>
        <v>5.630637565965813</v>
      </c>
      <c r="FH147" s="572">
        <f t="shared" ref="FH147:FH158" si="684">($F147-$FC147)*Eg</f>
        <v>104.5442678944123</v>
      </c>
      <c r="FI147" s="566">
        <f t="shared" ref="FI147:FI157" si="685">($FE147*$FG$4+$FH$4)+($FF147*$FG$5+$FH$5)+($FD147*$FG$6+$FH$6)</f>
        <v>10000</v>
      </c>
      <c r="FJ147" s="276">
        <f t="shared" si="587"/>
        <v>1.2187924415648221</v>
      </c>
      <c r="FK147" s="256">
        <f t="shared" si="588"/>
        <v>0.30203368520434826</v>
      </c>
      <c r="FL147" s="256">
        <f t="shared" si="589"/>
        <v>0.3681163726250285</v>
      </c>
      <c r="FM147" s="483">
        <f t="shared" si="590"/>
        <v>13.451519796797971</v>
      </c>
      <c r="FN147" s="483">
        <f t="shared" si="591"/>
        <v>20</v>
      </c>
      <c r="FO147" s="483">
        <f t="shared" si="592"/>
        <v>42</v>
      </c>
      <c r="FP147" s="483">
        <f t="shared" si="593"/>
        <v>25.372375477495552</v>
      </c>
      <c r="FQ147" s="483">
        <f t="shared" si="668"/>
        <v>2800</v>
      </c>
      <c r="FR147" s="483">
        <f t="shared" si="594"/>
        <v>5.8996679619017725</v>
      </c>
      <c r="FS147" s="483">
        <f t="shared" si="595"/>
        <v>104.77356546898805</v>
      </c>
      <c r="FT147" s="484">
        <f t="shared" si="596"/>
        <v>28</v>
      </c>
      <c r="FU147" s="427">
        <f t="shared" si="597"/>
        <v>42886.580076399288</v>
      </c>
      <c r="FV147" s="276">
        <f t="shared" si="598"/>
        <v>1.9537665337635994</v>
      </c>
      <c r="FW147" s="256">
        <f t="shared" si="599"/>
        <v>1.0471128417144118</v>
      </c>
      <c r="FX147" s="256">
        <f t="shared" si="600"/>
        <v>2.045814027215719</v>
      </c>
      <c r="FY147" s="483">
        <f t="shared" si="601"/>
        <v>53.924074974883091</v>
      </c>
      <c r="FZ147" s="483">
        <f t="shared" si="602"/>
        <v>34</v>
      </c>
      <c r="GA147" s="483">
        <f t="shared" si="603"/>
        <v>42</v>
      </c>
      <c r="GB147" s="483">
        <f t="shared" si="604"/>
        <v>25.372375477495552</v>
      </c>
      <c r="GC147" s="483">
        <f t="shared" si="605"/>
        <v>1400</v>
      </c>
      <c r="GD147" s="483">
        <f t="shared" si="606"/>
        <v>4.9681126968297651</v>
      </c>
      <c r="GE147" s="483">
        <f t="shared" si="607"/>
        <v>64.07171271632717</v>
      </c>
      <c r="GF147" s="484">
        <f t="shared" si="608"/>
        <v>35</v>
      </c>
      <c r="GG147" s="493">
        <f t="shared" si="609"/>
        <v>14</v>
      </c>
      <c r="GH147" s="493">
        <f t="shared" si="610"/>
        <v>49</v>
      </c>
      <c r="GI147" s="427">
        <f t="shared" si="611"/>
        <v>52130.580076399288</v>
      </c>
      <c r="GJ147" s="185">
        <f t="shared" si="612"/>
        <v>1.0910911652464685</v>
      </c>
      <c r="GK147" s="256">
        <f t="shared" si="669"/>
        <v>2.6107399264998818</v>
      </c>
      <c r="GL147" s="256">
        <f t="shared" si="613"/>
        <v>2.8485552685602356</v>
      </c>
      <c r="GM147" s="256">
        <f t="shared" si="614"/>
        <v>117.99578769121027</v>
      </c>
      <c r="GN147" s="256">
        <f t="shared" si="615"/>
        <v>42</v>
      </c>
      <c r="GO147" s="256">
        <f t="shared" si="616"/>
        <v>25.372375477495552</v>
      </c>
      <c r="GP147" s="256">
        <f t="shared" si="617"/>
        <v>117.99578769121027</v>
      </c>
      <c r="GQ147" s="256">
        <f t="shared" si="618"/>
        <v>5.630637565965813</v>
      </c>
      <c r="GR147" s="427">
        <f t="shared" si="619"/>
        <v>43039.580076399288</v>
      </c>
      <c r="GS147" s="185">
        <f t="shared" si="620"/>
        <v>1.0910911652464685</v>
      </c>
      <c r="GT147" s="256">
        <f t="shared" si="670"/>
        <v>1.6022961294661839</v>
      </c>
      <c r="GU147" s="256">
        <f t="shared" si="621"/>
        <v>1.7482511509691649</v>
      </c>
      <c r="GV147" s="256">
        <f t="shared" si="622"/>
        <v>117.99578769121027</v>
      </c>
      <c r="GW147" s="256">
        <f t="shared" si="623"/>
        <v>42</v>
      </c>
      <c r="GX147" s="256">
        <f t="shared" si="624"/>
        <v>25.372375477495552</v>
      </c>
      <c r="GY147" s="256">
        <f t="shared" si="625"/>
        <v>117.99578769121027</v>
      </c>
      <c r="GZ147" s="256">
        <f t="shared" si="626"/>
        <v>5.630637565965813</v>
      </c>
      <c r="HA147" s="427">
        <f t="shared" si="627"/>
        <v>70127.580076399288</v>
      </c>
      <c r="HB147" s="185">
        <f t="shared" si="628"/>
        <v>1.0910911652464685</v>
      </c>
      <c r="HC147" s="256">
        <f t="shared" si="671"/>
        <v>0.30562265427724922</v>
      </c>
      <c r="HD147" s="256">
        <f t="shared" si="629"/>
        <v>0.33346217798108246</v>
      </c>
      <c r="HE147" s="256">
        <f t="shared" si="630"/>
        <v>117.99578769121027</v>
      </c>
      <c r="HF147" s="256">
        <f t="shared" si="631"/>
        <v>42</v>
      </c>
      <c r="HG147" s="256">
        <f t="shared" si="632"/>
        <v>25.372375477495552</v>
      </c>
      <c r="HH147" s="256">
        <f t="shared" si="633"/>
        <v>117.99578769121027</v>
      </c>
      <c r="HI147" s="256">
        <f t="shared" si="500"/>
        <v>5.630637565965813</v>
      </c>
      <c r="HJ147" s="427">
        <f t="shared" si="634"/>
        <v>367659.75477495551</v>
      </c>
      <c r="HK147" s="185">
        <f t="shared" si="635"/>
        <v>1.0910911652464685</v>
      </c>
      <c r="HL147" s="256">
        <f t="shared" si="672"/>
        <v>2.4587560202460494</v>
      </c>
      <c r="HM147" s="256">
        <f t="shared" si="636"/>
        <v>2.6827269711870319</v>
      </c>
      <c r="HN147" s="256">
        <f t="shared" si="637"/>
        <v>117.99578769121027</v>
      </c>
      <c r="HO147" s="256">
        <f t="shared" si="638"/>
        <v>42</v>
      </c>
      <c r="HP147" s="256">
        <f t="shared" si="639"/>
        <v>25.372375477495552</v>
      </c>
      <c r="HQ147" s="256">
        <f t="shared" si="640"/>
        <v>117.99578769121027</v>
      </c>
      <c r="HR147" s="256">
        <f t="shared" si="501"/>
        <v>5.630637565965813</v>
      </c>
      <c r="HS147" s="466">
        <f t="shared" si="641"/>
        <v>45700</v>
      </c>
    </row>
    <row r="148" spans="1:227" s="72" customFormat="1" hidden="1" outlineLevel="1" x14ac:dyDescent="0.3">
      <c r="B148" s="40" t="s">
        <v>240</v>
      </c>
      <c r="C148" s="40" t="s">
        <v>242</v>
      </c>
      <c r="D148" s="117">
        <v>1000</v>
      </c>
      <c r="E148" s="132">
        <v>23.69704779376821</v>
      </c>
      <c r="F148" s="125">
        <f t="shared" si="502"/>
        <v>208.33654518687882</v>
      </c>
      <c r="G148" s="125">
        <f t="shared" si="503"/>
        <v>39.385941305347586</v>
      </c>
      <c r="H148" s="168">
        <f t="shared" si="427"/>
        <v>84</v>
      </c>
      <c r="I148" s="528">
        <f t="shared" si="676"/>
        <v>84</v>
      </c>
      <c r="J148" s="373">
        <f t="shared" si="643"/>
        <v>59.159368699452635</v>
      </c>
      <c r="K148" s="114">
        <v>0.114</v>
      </c>
      <c r="L148" s="168">
        <f t="shared" si="644"/>
        <v>2480.1969665104621</v>
      </c>
      <c r="M148" s="373">
        <f t="shared" si="645"/>
        <v>665.76</v>
      </c>
      <c r="N148" s="373">
        <f t="shared" si="646"/>
        <v>282.74245418219272</v>
      </c>
      <c r="O148" s="121">
        <v>86.372678301200835</v>
      </c>
      <c r="P148" s="116">
        <v>0.152</v>
      </c>
      <c r="Q148" s="395">
        <f t="shared" si="505"/>
        <v>0.81095039629260335</v>
      </c>
      <c r="S148" s="189">
        <f t="shared" si="506"/>
        <v>1.118561720386926</v>
      </c>
      <c r="T148" s="168">
        <f t="shared" si="507"/>
        <v>13.128647101782528</v>
      </c>
      <c r="U148" s="382">
        <f t="shared" si="508"/>
        <v>208.33654518687882</v>
      </c>
      <c r="V148" s="427">
        <f t="shared" si="647"/>
        <v>26165.49899191242</v>
      </c>
      <c r="W148" s="132"/>
      <c r="X148" s="255"/>
      <c r="Y148" s="255"/>
      <c r="Z148" s="255"/>
      <c r="AA148" s="111"/>
      <c r="AB148" s="111"/>
      <c r="AC148" s="111"/>
      <c r="AD148" s="111"/>
      <c r="AE148" s="111"/>
      <c r="AF148" s="111"/>
      <c r="AG148" s="111"/>
      <c r="AH148" s="460"/>
      <c r="AI148" s="188">
        <f t="shared" si="509"/>
        <v>3.651765655595796</v>
      </c>
      <c r="AJ148" s="256">
        <f t="shared" si="648"/>
        <v>1.0959397428521331</v>
      </c>
      <c r="AK148" s="256">
        <f t="shared" si="510"/>
        <v>4.002115113549908</v>
      </c>
      <c r="AL148" s="170">
        <f t="shared" si="511"/>
        <v>208.33654518687882</v>
      </c>
      <c r="AM148" s="170">
        <f t="shared" si="512"/>
        <v>39.385941305347586</v>
      </c>
      <c r="AN148" s="170">
        <f t="shared" si="513"/>
        <v>116.86646758481155</v>
      </c>
      <c r="AO148" s="170">
        <f t="shared" si="649"/>
        <v>60</v>
      </c>
      <c r="AP148" s="170">
        <f t="shared" si="650"/>
        <v>86</v>
      </c>
      <c r="AQ148" s="170">
        <f t="shared" si="514"/>
        <v>0</v>
      </c>
      <c r="AR148" s="256">
        <f t="shared" si="496"/>
        <v>67.836359135649346</v>
      </c>
      <c r="AS148" s="256">
        <f t="shared" si="515"/>
        <v>0</v>
      </c>
      <c r="AT148" s="428">
        <f t="shared" si="516"/>
        <v>140180</v>
      </c>
      <c r="AU148" s="112"/>
      <c r="AV148" s="256"/>
      <c r="AW148" s="256"/>
      <c r="AX148" s="120"/>
      <c r="AY148" s="120"/>
      <c r="AZ148" s="120"/>
      <c r="BA148" s="120"/>
      <c r="BB148" s="256"/>
      <c r="BC148" s="256"/>
      <c r="BD148" s="256"/>
      <c r="BE148" s="257"/>
      <c r="BF148" s="146">
        <f t="shared" si="517"/>
        <v>1.5468362059178575</v>
      </c>
      <c r="BG148" s="256">
        <f t="shared" si="518"/>
        <v>1.6400046096488874</v>
      </c>
      <c r="BH148" s="256">
        <f t="shared" si="519"/>
        <v>2.536818508077082</v>
      </c>
      <c r="BI148" s="120">
        <f t="shared" si="520"/>
        <v>65.479127420140372</v>
      </c>
      <c r="BJ148" s="120">
        <f t="shared" si="521"/>
        <v>39.385941305347586</v>
      </c>
      <c r="BK148" s="256">
        <v>0</v>
      </c>
      <c r="BL148" s="170">
        <f t="shared" si="522"/>
        <v>26.400777157737956</v>
      </c>
      <c r="BM148" s="170">
        <f t="shared" si="651"/>
        <v>57.599222842262044</v>
      </c>
      <c r="BN148" s="170">
        <f t="shared" si="523"/>
        <v>0</v>
      </c>
      <c r="BO148" s="170">
        <f t="shared" si="497"/>
        <v>17.290428233047592</v>
      </c>
      <c r="BP148" s="170">
        <f t="shared" si="524"/>
        <v>142.85741776673845</v>
      </c>
      <c r="BQ148" s="390">
        <f t="shared" si="525"/>
        <v>23860.408007812424</v>
      </c>
      <c r="BR148" s="428">
        <f t="shared" si="652"/>
        <v>37388.520695684427</v>
      </c>
      <c r="BS148" s="146">
        <f t="shared" si="526"/>
        <v>4.2754727428009982</v>
      </c>
      <c r="BT148" s="256">
        <f t="shared" si="527"/>
        <v>1.884751608415997</v>
      </c>
      <c r="BU148" s="256">
        <f t="shared" si="528"/>
        <v>8.0582041287329353</v>
      </c>
      <c r="BV148" s="170">
        <f t="shared" si="529"/>
        <v>208.33654518687882</v>
      </c>
      <c r="BW148" s="170">
        <f t="shared" si="530"/>
        <v>39.385941305347586</v>
      </c>
      <c r="BX148" s="170">
        <f t="shared" si="531"/>
        <v>127.28329484415548</v>
      </c>
      <c r="BY148" s="170">
        <f t="shared" si="653"/>
        <v>1515.2773195732796</v>
      </c>
      <c r="BZ148" s="256">
        <f t="shared" si="532"/>
        <v>57.940373239272603</v>
      </c>
      <c r="CA148" s="256">
        <v>0</v>
      </c>
      <c r="CB148" s="466">
        <f t="shared" si="533"/>
        <v>86762</v>
      </c>
      <c r="CC148" s="146">
        <f t="shared" si="534"/>
        <v>1.5451515097637574</v>
      </c>
      <c r="CD148" s="256">
        <f t="shared" si="535"/>
        <v>2.1402708895966289</v>
      </c>
      <c r="CE148" s="256">
        <f t="shared" si="654"/>
        <v>3.3070427963636511</v>
      </c>
      <c r="CF148" s="120">
        <f t="shared" si="536"/>
        <v>69.844402581483052</v>
      </c>
      <c r="CG148" s="120">
        <f t="shared" si="537"/>
        <v>39.385941305347586</v>
      </c>
      <c r="CH148" s="256">
        <v>0</v>
      </c>
      <c r="CI148" s="170">
        <f t="shared" si="655"/>
        <v>28.160828968253814</v>
      </c>
      <c r="CJ148" s="170">
        <f t="shared" si="656"/>
        <v>55.83917103174619</v>
      </c>
      <c r="CK148" s="170">
        <f t="shared" si="538"/>
        <v>0</v>
      </c>
      <c r="CL148" s="256">
        <f t="shared" si="498"/>
        <v>21.830314400843989</v>
      </c>
      <c r="CM148" s="256">
        <f t="shared" si="499"/>
        <v>138.49214260539577</v>
      </c>
      <c r="CN148" s="390">
        <f t="shared" si="657"/>
        <v>14784.435208333252</v>
      </c>
      <c r="CO148" s="428">
        <f t="shared" si="658"/>
        <v>28567.75540873006</v>
      </c>
      <c r="CP148" s="146">
        <f t="shared" si="539"/>
        <v>3.651765655595796</v>
      </c>
      <c r="CQ148" s="256">
        <f t="shared" si="540"/>
        <v>2.001365690745577</v>
      </c>
      <c r="CR148" s="256">
        <f t="shared" si="541"/>
        <v>7.3085184937524552</v>
      </c>
      <c r="CS148" s="120">
        <f t="shared" si="542"/>
        <v>208.33654518687882</v>
      </c>
      <c r="CT148" s="120">
        <f t="shared" si="543"/>
        <v>39.385941305347586</v>
      </c>
      <c r="CU148" s="256">
        <f t="shared" si="544"/>
        <v>116.86646758481155</v>
      </c>
      <c r="CV148" s="170">
        <f t="shared" si="659"/>
        <v>1391.2674712477565</v>
      </c>
      <c r="CW148" s="256">
        <f t="shared" si="545"/>
        <v>67.836359135649346</v>
      </c>
      <c r="CX148" s="256">
        <v>0</v>
      </c>
      <c r="CY148" s="466">
        <f t="shared" si="546"/>
        <v>76762</v>
      </c>
      <c r="CZ148" s="146">
        <f t="shared" si="547"/>
        <v>4.2754727428009982</v>
      </c>
      <c r="DA148" s="256">
        <f t="shared" si="548"/>
        <v>1.9406709910682005</v>
      </c>
      <c r="DB148" s="256">
        <f t="shared" si="549"/>
        <v>8.2972859250566913</v>
      </c>
      <c r="DC148" s="120">
        <f t="shared" si="550"/>
        <v>208.33654518687882</v>
      </c>
      <c r="DD148" s="120">
        <f t="shared" si="551"/>
        <v>39.385941305347586</v>
      </c>
      <c r="DE148" s="256">
        <f t="shared" si="552"/>
        <v>127.28329484415548</v>
      </c>
      <c r="DF148" s="170">
        <f t="shared" si="660"/>
        <v>1515.2773195732796</v>
      </c>
      <c r="DG148" s="256">
        <f t="shared" si="553"/>
        <v>57.940373239272603</v>
      </c>
      <c r="DH148" s="256">
        <v>0</v>
      </c>
      <c r="DI148" s="466">
        <f t="shared" si="661"/>
        <v>84262</v>
      </c>
      <c r="DJ148" s="146">
        <f t="shared" si="554"/>
        <v>3.651765655595796</v>
      </c>
      <c r="DK148" s="256">
        <f t="shared" si="662"/>
        <v>2.1558310621791699</v>
      </c>
      <c r="DL148" s="256">
        <f t="shared" si="555"/>
        <v>7.8725898321324976</v>
      </c>
      <c r="DM148" s="120">
        <f t="shared" si="556"/>
        <v>208.33654518687882</v>
      </c>
      <c r="DN148" s="120">
        <f t="shared" si="557"/>
        <v>39.385941305347586</v>
      </c>
      <c r="DO148" s="256">
        <f t="shared" si="558"/>
        <v>116.86646758481155</v>
      </c>
      <c r="DP148" s="170">
        <f t="shared" si="663"/>
        <v>1391.2674712477565</v>
      </c>
      <c r="DQ148" s="256">
        <f t="shared" si="559"/>
        <v>67.836359135649346</v>
      </c>
      <c r="DR148" s="256">
        <v>0</v>
      </c>
      <c r="DS148" s="427">
        <f t="shared" si="560"/>
        <v>71262</v>
      </c>
      <c r="DT148" s="176">
        <f t="shared" si="561"/>
        <v>7.349748499270099</v>
      </c>
      <c r="DU148" s="256">
        <f t="shared" si="562"/>
        <v>1.3637441845077538</v>
      </c>
      <c r="DV148" s="256">
        <f t="shared" si="563"/>
        <v>10.023176773474189</v>
      </c>
      <c r="DW148" s="120">
        <f t="shared" si="564"/>
        <v>208.33654518687882</v>
      </c>
      <c r="DX148" s="120">
        <f t="shared" si="565"/>
        <v>39.385941305347586</v>
      </c>
      <c r="DY148" s="256">
        <f t="shared" si="566"/>
        <v>148.11694936284337</v>
      </c>
      <c r="DZ148" s="256">
        <f t="shared" si="664"/>
        <v>107</v>
      </c>
      <c r="EA148" s="256">
        <f t="shared" si="665"/>
        <v>153</v>
      </c>
      <c r="EB148" s="170">
        <f t="shared" si="666"/>
        <v>1763.2970162243257</v>
      </c>
      <c r="EC148" s="256">
        <f t="shared" si="567"/>
        <v>33.70489296563381</v>
      </c>
      <c r="ED148" s="256">
        <v>0</v>
      </c>
      <c r="EE148" s="427">
        <f t="shared" si="674"/>
        <v>137680</v>
      </c>
      <c r="EF148" s="275">
        <f t="shared" si="568"/>
        <v>1.3581121049787637</v>
      </c>
      <c r="EG148" s="256">
        <f t="shared" si="569"/>
        <v>1.22070290942689</v>
      </c>
      <c r="EH148" s="256">
        <f t="shared" si="570"/>
        <v>1.6578513978754545</v>
      </c>
      <c r="EI148" s="473">
        <f t="shared" si="571"/>
        <v>52.084136296719706</v>
      </c>
      <c r="EJ148" s="473">
        <f t="shared" si="572"/>
        <v>21</v>
      </c>
      <c r="EK148" s="473">
        <f t="shared" si="573"/>
        <v>84</v>
      </c>
      <c r="EL148" s="473">
        <f t="shared" si="574"/>
        <v>38.159368699452635</v>
      </c>
      <c r="EM148" s="473">
        <f t="shared" si="575"/>
        <v>26.149681175962456</v>
      </c>
      <c r="EN148" s="473">
        <f t="shared" si="576"/>
        <v>156.25240889015913</v>
      </c>
      <c r="EO148" s="427">
        <f t="shared" si="577"/>
        <v>32000.49899191242</v>
      </c>
      <c r="EP148" s="261">
        <f t="shared" si="578"/>
        <v>1.3581121049787637</v>
      </c>
      <c r="EQ148" s="256">
        <f t="shared" si="579"/>
        <v>1.285816399688603</v>
      </c>
      <c r="ER148" s="256">
        <f t="shared" si="580"/>
        <v>1.7462828171973039</v>
      </c>
      <c r="ES148" s="473">
        <f t="shared" si="581"/>
        <v>208.33654518687882</v>
      </c>
      <c r="ET148" s="473">
        <f t="shared" si="582"/>
        <v>21</v>
      </c>
      <c r="EU148" s="473">
        <f t="shared" si="583"/>
        <v>84</v>
      </c>
      <c r="EV148" s="473">
        <f t="shared" si="584"/>
        <v>38.159368699452635</v>
      </c>
      <c r="EW148" s="473">
        <f t="shared" si="585"/>
        <v>26.149681175962456</v>
      </c>
      <c r="EX148" s="473">
        <f t="shared" si="586"/>
        <v>156.25240889015913</v>
      </c>
      <c r="EY148" s="572">
        <f t="shared" si="667"/>
        <v>30380</v>
      </c>
      <c r="EZ148" s="276">
        <f t="shared" si="677"/>
        <v>1.2529282266375297</v>
      </c>
      <c r="FA148" s="572">
        <f t="shared" si="678"/>
        <v>2.3750366151304174</v>
      </c>
      <c r="FB148" s="256">
        <f t="shared" si="679"/>
        <v>2.9757504143945548</v>
      </c>
      <c r="FC148" s="572">
        <f t="shared" si="680"/>
        <v>23.750366151304188</v>
      </c>
      <c r="FD148" s="572"/>
      <c r="FE148" s="572">
        <f t="shared" si="681"/>
        <v>84</v>
      </c>
      <c r="FF148" s="572">
        <f t="shared" si="682"/>
        <v>59.159368699452635</v>
      </c>
      <c r="FG148" s="572">
        <f t="shared" si="683"/>
        <v>13.128647101782528</v>
      </c>
      <c r="FH148" s="572">
        <f t="shared" si="684"/>
        <v>184.58617903557465</v>
      </c>
      <c r="FI148" s="566">
        <f t="shared" si="685"/>
        <v>10000</v>
      </c>
      <c r="FJ148" s="276">
        <f t="shared" si="587"/>
        <v>1.2490476730623734</v>
      </c>
      <c r="FK148" s="256">
        <f t="shared" si="588"/>
        <v>0.34048467827791368</v>
      </c>
      <c r="FL148" s="256">
        <f t="shared" si="589"/>
        <v>0.42528159511641894</v>
      </c>
      <c r="FM148" s="483">
        <f t="shared" si="590"/>
        <v>23.750366151304188</v>
      </c>
      <c r="FN148" s="483">
        <f t="shared" si="591"/>
        <v>35</v>
      </c>
      <c r="FO148" s="483">
        <f t="shared" si="592"/>
        <v>84</v>
      </c>
      <c r="FP148" s="483">
        <f t="shared" si="593"/>
        <v>59.159368699452635</v>
      </c>
      <c r="FQ148" s="483">
        <f t="shared" si="668"/>
        <v>5000</v>
      </c>
      <c r="FR148" s="483">
        <f t="shared" si="594"/>
        <v>13.603654424808612</v>
      </c>
      <c r="FS148" s="483">
        <f t="shared" si="595"/>
        <v>184.72543407576774</v>
      </c>
      <c r="FT148" s="484">
        <f t="shared" si="596"/>
        <v>50</v>
      </c>
      <c r="FU148" s="427">
        <f t="shared" si="597"/>
        <v>67950.49899191242</v>
      </c>
      <c r="FV148" s="276">
        <f t="shared" si="598"/>
        <v>1.9779556854024174</v>
      </c>
      <c r="FW148" s="256">
        <f t="shared" si="599"/>
        <v>1.1410963081374275</v>
      </c>
      <c r="FX148" s="256">
        <f t="shared" si="600"/>
        <v>2.2570379302721335</v>
      </c>
      <c r="FY148" s="483">
        <f t="shared" si="601"/>
        <v>95.209801150403621</v>
      </c>
      <c r="FZ148" s="483">
        <f t="shared" si="602"/>
        <v>60</v>
      </c>
      <c r="GA148" s="483">
        <f t="shared" si="603"/>
        <v>84</v>
      </c>
      <c r="GB148" s="483">
        <f t="shared" si="604"/>
        <v>59.159368699452635</v>
      </c>
      <c r="GC148" s="483">
        <f t="shared" si="605"/>
        <v>2500</v>
      </c>
      <c r="GD148" s="483">
        <f t="shared" si="606"/>
        <v>12.114932670668509</v>
      </c>
      <c r="GE148" s="483">
        <f t="shared" si="607"/>
        <v>113.1267440364752</v>
      </c>
      <c r="GF148" s="484">
        <f t="shared" si="608"/>
        <v>61</v>
      </c>
      <c r="GG148" s="493">
        <f t="shared" si="609"/>
        <v>25</v>
      </c>
      <c r="GH148" s="493">
        <f t="shared" si="610"/>
        <v>86</v>
      </c>
      <c r="GI148" s="427">
        <f t="shared" si="611"/>
        <v>84325.49899191242</v>
      </c>
      <c r="GJ148" s="185">
        <f t="shared" si="612"/>
        <v>1.118561720386926</v>
      </c>
      <c r="GK148" s="256">
        <f t="shared" si="669"/>
        <v>2.5212352600463963</v>
      </c>
      <c r="GL148" s="256">
        <f t="shared" si="613"/>
        <v>2.8201572499776759</v>
      </c>
      <c r="GM148" s="256">
        <f t="shared" si="614"/>
        <v>208.33654518687882</v>
      </c>
      <c r="GN148" s="256">
        <f t="shared" si="615"/>
        <v>84</v>
      </c>
      <c r="GO148" s="256">
        <f t="shared" si="616"/>
        <v>59.159368699452635</v>
      </c>
      <c r="GP148" s="256">
        <f t="shared" si="617"/>
        <v>208.33654518687882</v>
      </c>
      <c r="GQ148" s="256">
        <f t="shared" si="618"/>
        <v>13.128647101782528</v>
      </c>
      <c r="GR148" s="427">
        <f t="shared" si="619"/>
        <v>77425.49899191242</v>
      </c>
      <c r="GS148" s="185">
        <f t="shared" si="620"/>
        <v>1.118561720386926</v>
      </c>
      <c r="GT148" s="256">
        <f t="shared" si="670"/>
        <v>2.2106974435731326</v>
      </c>
      <c r="GU148" s="256">
        <f t="shared" si="621"/>
        <v>2.4728015357381423</v>
      </c>
      <c r="GV148" s="256">
        <f t="shared" si="622"/>
        <v>208.33654518687882</v>
      </c>
      <c r="GW148" s="256">
        <f t="shared" si="623"/>
        <v>84</v>
      </c>
      <c r="GX148" s="256">
        <f t="shared" si="624"/>
        <v>59.159368699452635</v>
      </c>
      <c r="GY148" s="256">
        <f t="shared" si="625"/>
        <v>208.33654518687882</v>
      </c>
      <c r="GZ148" s="256">
        <f t="shared" si="626"/>
        <v>13.128647101782528</v>
      </c>
      <c r="HA148" s="427">
        <f t="shared" si="627"/>
        <v>88301.49899191242</v>
      </c>
      <c r="HB148" s="185">
        <f t="shared" si="628"/>
        <v>1.118561720386926</v>
      </c>
      <c r="HC148" s="256">
        <f t="shared" si="671"/>
        <v>0.27138378246491157</v>
      </c>
      <c r="HD148" s="256">
        <f t="shared" si="629"/>
        <v>0.30355951059906278</v>
      </c>
      <c r="HE148" s="256">
        <f t="shared" si="630"/>
        <v>208.33654518687882</v>
      </c>
      <c r="HF148" s="256">
        <f t="shared" si="631"/>
        <v>84</v>
      </c>
      <c r="HG148" s="256">
        <f t="shared" si="632"/>
        <v>59.159368699452635</v>
      </c>
      <c r="HH148" s="256">
        <f t="shared" si="633"/>
        <v>208.33654518687882</v>
      </c>
      <c r="HI148" s="256">
        <f t="shared" si="500"/>
        <v>13.128647101782528</v>
      </c>
      <c r="HJ148" s="427">
        <f t="shared" si="634"/>
        <v>719305.6869945263</v>
      </c>
      <c r="HK148" s="185">
        <f t="shared" si="635"/>
        <v>1.118561720386926</v>
      </c>
      <c r="HL148" s="256">
        <f t="shared" si="672"/>
        <v>2.3981314261068341</v>
      </c>
      <c r="HM148" s="256">
        <f t="shared" si="636"/>
        <v>2.6824580137000127</v>
      </c>
      <c r="HN148" s="256">
        <f t="shared" si="637"/>
        <v>208.33654518687882</v>
      </c>
      <c r="HO148" s="256">
        <f t="shared" si="638"/>
        <v>84</v>
      </c>
      <c r="HP148" s="256">
        <f t="shared" si="639"/>
        <v>59.159368699452635</v>
      </c>
      <c r="HQ148" s="256">
        <f t="shared" si="640"/>
        <v>208.33654518687882</v>
      </c>
      <c r="HR148" s="256">
        <f t="shared" si="501"/>
        <v>13.128647101782528</v>
      </c>
      <c r="HS148" s="466">
        <f t="shared" si="641"/>
        <v>81400</v>
      </c>
    </row>
    <row r="149" spans="1:227" s="72" customFormat="1" hidden="1" outlineLevel="1" x14ac:dyDescent="0.3">
      <c r="B149" s="40" t="s">
        <v>240</v>
      </c>
      <c r="C149" s="40" t="s">
        <v>242</v>
      </c>
      <c r="D149" s="117">
        <v>2000</v>
      </c>
      <c r="E149" s="132">
        <v>25.260395696864869</v>
      </c>
      <c r="F149" s="125">
        <f t="shared" si="502"/>
        <v>444.16195766987391</v>
      </c>
      <c r="G149" s="125">
        <f t="shared" si="503"/>
        <v>90.538943511770626</v>
      </c>
      <c r="H149" s="168">
        <f t="shared" si="427"/>
        <v>168</v>
      </c>
      <c r="I149" s="528">
        <f t="shared" si="676"/>
        <v>168</v>
      </c>
      <c r="J149" s="373">
        <f t="shared" si="643"/>
        <v>135.99336624575017</v>
      </c>
      <c r="K149" s="114">
        <v>0.114</v>
      </c>
      <c r="L149" s="168">
        <f t="shared" si="644"/>
        <v>2643.8211766063923</v>
      </c>
      <c r="M149" s="373">
        <f t="shared" si="645"/>
        <v>665.76</v>
      </c>
      <c r="N149" s="373">
        <f t="shared" si="646"/>
        <v>301.39561413312873</v>
      </c>
      <c r="O149" s="121">
        <v>99.275157359397625</v>
      </c>
      <c r="P149" s="116">
        <v>0.152</v>
      </c>
      <c r="Q149" s="395">
        <f t="shared" si="505"/>
        <v>0.79615781597607183</v>
      </c>
      <c r="S149" s="189">
        <f t="shared" si="506"/>
        <v>1.1272485798710026</v>
      </c>
      <c r="T149" s="168">
        <f t="shared" si="507"/>
        <v>30.179647837256876</v>
      </c>
      <c r="U149" s="382">
        <f t="shared" si="508"/>
        <v>444.16195766987391</v>
      </c>
      <c r="V149" s="427">
        <f t="shared" si="647"/>
        <v>42658.938599320027</v>
      </c>
      <c r="W149" s="132"/>
      <c r="X149" s="255"/>
      <c r="Y149" s="255"/>
      <c r="Z149" s="255"/>
      <c r="AA149" s="111"/>
      <c r="AB149" s="111"/>
      <c r="AC149" s="111"/>
      <c r="AD149" s="111"/>
      <c r="AE149" s="111"/>
      <c r="AF149" s="111"/>
      <c r="AG149" s="111"/>
      <c r="AH149" s="460"/>
      <c r="AI149" s="262">
        <f t="shared" si="509"/>
        <v>2.7633956639180384</v>
      </c>
      <c r="AJ149" s="256">
        <f t="shared" si="648"/>
        <v>1.5050774560965325</v>
      </c>
      <c r="AK149" s="256">
        <f t="shared" si="510"/>
        <v>4.1591245160379495</v>
      </c>
      <c r="AL149" s="170">
        <f t="shared" si="511"/>
        <v>371.39392718994554</v>
      </c>
      <c r="AM149" s="170">
        <f t="shared" si="512"/>
        <v>90.538943511770626</v>
      </c>
      <c r="AN149" s="170">
        <f t="shared" si="513"/>
        <v>188.00650188068852</v>
      </c>
      <c r="AO149" s="170">
        <f t="shared" si="649"/>
        <v>97</v>
      </c>
      <c r="AP149" s="170">
        <f t="shared" si="650"/>
        <v>138</v>
      </c>
      <c r="AQ149" s="170">
        <f t="shared" si="514"/>
        <v>0</v>
      </c>
      <c r="AR149" s="256">
        <f t="shared" si="496"/>
        <v>120.72612171958946</v>
      </c>
      <c r="AS149" s="256">
        <f t="shared" si="515"/>
        <v>72.76803047992837</v>
      </c>
      <c r="AT149" s="428">
        <f t="shared" si="516"/>
        <v>186600</v>
      </c>
      <c r="AU149" s="112"/>
      <c r="AV149" s="256"/>
      <c r="AW149" s="256"/>
      <c r="AX149" s="120"/>
      <c r="AY149" s="120"/>
      <c r="AZ149" s="120"/>
      <c r="BA149" s="120"/>
      <c r="BB149" s="256"/>
      <c r="BC149" s="256"/>
      <c r="BD149" s="256"/>
      <c r="BE149" s="257"/>
      <c r="BF149" s="146">
        <f t="shared" si="517"/>
        <v>1.6038417891999341</v>
      </c>
      <c r="BG149" s="256">
        <f t="shared" si="518"/>
        <v>2.2717964321521862</v>
      </c>
      <c r="BH149" s="256">
        <f t="shared" si="519"/>
        <v>3.6436020544409891</v>
      </c>
      <c r="BI149" s="120">
        <f t="shared" si="520"/>
        <v>150.52099358831867</v>
      </c>
      <c r="BJ149" s="120">
        <f t="shared" si="521"/>
        <v>90.538943511770626</v>
      </c>
      <c r="BK149" s="256">
        <v>0</v>
      </c>
      <c r="BL149" s="170">
        <f t="shared" si="522"/>
        <v>56.933121997883141</v>
      </c>
      <c r="BM149" s="170">
        <f t="shared" si="651"/>
        <v>111.06687800211685</v>
      </c>
      <c r="BN149" s="170">
        <f t="shared" si="523"/>
        <v>0</v>
      </c>
      <c r="BO149" s="170">
        <f t="shared" si="497"/>
        <v>39.746596201667309</v>
      </c>
      <c r="BP149" s="170">
        <f t="shared" si="524"/>
        <v>293.64096408155524</v>
      </c>
      <c r="BQ149" s="390">
        <f t="shared" si="525"/>
        <v>39889.889048888654</v>
      </c>
      <c r="BR149" s="428">
        <f t="shared" si="652"/>
        <v>62045.191738581707</v>
      </c>
      <c r="BS149" s="147">
        <f t="shared" si="526"/>
        <v>4.3309661428530601</v>
      </c>
      <c r="BT149" s="256">
        <f t="shared" si="527"/>
        <v>2.0556277376804513</v>
      </c>
      <c r="BU149" s="256">
        <f t="shared" si="528"/>
        <v>8.9028541342036664</v>
      </c>
      <c r="BV149" s="170">
        <f t="shared" si="529"/>
        <v>444.16195766987391</v>
      </c>
      <c r="BW149" s="170">
        <f t="shared" si="530"/>
        <v>90.538943511770626</v>
      </c>
      <c r="BX149" s="170">
        <f t="shared" si="531"/>
        <v>264.7906226241285</v>
      </c>
      <c r="BY149" s="170">
        <f t="shared" si="653"/>
        <v>1576.1346584769553</v>
      </c>
      <c r="BZ149" s="256">
        <f t="shared" si="532"/>
        <v>123.45995871244698</v>
      </c>
      <c r="CA149" s="256">
        <v>0</v>
      </c>
      <c r="CB149" s="466">
        <f t="shared" si="533"/>
        <v>170693.18552327718</v>
      </c>
      <c r="CC149" s="146">
        <f t="shared" si="534"/>
        <v>1.6019131305073999</v>
      </c>
      <c r="CD149" s="256">
        <f t="shared" si="535"/>
        <v>2.5747807084075522</v>
      </c>
      <c r="CE149" s="256">
        <f t="shared" si="654"/>
        <v>4.1245750249752025</v>
      </c>
      <c r="CF149" s="120">
        <f t="shared" si="536"/>
        <v>160.5557264942066</v>
      </c>
      <c r="CG149" s="120">
        <f t="shared" si="537"/>
        <v>90.538943511770626</v>
      </c>
      <c r="CH149" s="256">
        <v>0</v>
      </c>
      <c r="CI149" s="170">
        <f t="shared" si="655"/>
        <v>60.728663464408683</v>
      </c>
      <c r="CJ149" s="170">
        <f t="shared" si="656"/>
        <v>107.27133653559132</v>
      </c>
      <c r="CK149" s="170">
        <f t="shared" si="538"/>
        <v>0</v>
      </c>
      <c r="CL149" s="256">
        <f t="shared" si="498"/>
        <v>50.182718423790739</v>
      </c>
      <c r="CM149" s="256">
        <f t="shared" si="499"/>
        <v>283.60623117566729</v>
      </c>
      <c r="CN149" s="390">
        <f t="shared" si="657"/>
        <v>31882.548318814559</v>
      </c>
      <c r="CO149" s="428">
        <f t="shared" si="658"/>
        <v>54588.204521153813</v>
      </c>
      <c r="CP149" s="147">
        <f t="shared" si="539"/>
        <v>3.6988765028140835</v>
      </c>
      <c r="CQ149" s="256">
        <f t="shared" si="540"/>
        <v>2.2635509864164223</v>
      </c>
      <c r="CR149" s="256">
        <f t="shared" si="541"/>
        <v>8.3725955565773447</v>
      </c>
      <c r="CS149" s="120">
        <f t="shared" si="542"/>
        <v>444.16195766987391</v>
      </c>
      <c r="CT149" s="120">
        <f t="shared" si="543"/>
        <v>90.538943511770626</v>
      </c>
      <c r="CU149" s="256">
        <f t="shared" si="544"/>
        <v>242.58252474063477</v>
      </c>
      <c r="CV149" s="170">
        <f t="shared" si="659"/>
        <v>1443.9435996466354</v>
      </c>
      <c r="CW149" s="256">
        <f t="shared" si="545"/>
        <v>144.55765170176599</v>
      </c>
      <c r="CX149" s="256">
        <v>0</v>
      </c>
      <c r="CY149" s="466">
        <f t="shared" si="546"/>
        <v>145693.18552327718</v>
      </c>
      <c r="CZ149" s="147">
        <f t="shared" si="547"/>
        <v>4.3309661428530601</v>
      </c>
      <c r="DA149" s="256">
        <f t="shared" si="548"/>
        <v>2.2979522340320417</v>
      </c>
      <c r="DB149" s="256">
        <f t="shared" si="549"/>
        <v>9.9523533234863244</v>
      </c>
      <c r="DC149" s="120">
        <f t="shared" si="550"/>
        <v>444.16195766987391</v>
      </c>
      <c r="DD149" s="120">
        <f t="shared" si="551"/>
        <v>90.538943511770626</v>
      </c>
      <c r="DE149" s="256">
        <f t="shared" si="552"/>
        <v>264.7906226241285</v>
      </c>
      <c r="DF149" s="170">
        <f t="shared" si="660"/>
        <v>1576.1346584769553</v>
      </c>
      <c r="DG149" s="256">
        <f t="shared" si="553"/>
        <v>123.45995871244698</v>
      </c>
      <c r="DH149" s="256">
        <v>0</v>
      </c>
      <c r="DI149" s="466">
        <f t="shared" si="661"/>
        <v>152693.18552327718</v>
      </c>
      <c r="DJ149" s="147">
        <f t="shared" si="554"/>
        <v>3.6988765028140835</v>
      </c>
      <c r="DK149" s="256">
        <f t="shared" si="662"/>
        <v>2.3439937945736773</v>
      </c>
      <c r="DL149" s="256">
        <f t="shared" si="555"/>
        <v>8.6701435694905964</v>
      </c>
      <c r="DM149" s="120">
        <f t="shared" si="556"/>
        <v>444.16195766987391</v>
      </c>
      <c r="DN149" s="120">
        <f t="shared" si="557"/>
        <v>90.538943511770626</v>
      </c>
      <c r="DO149" s="256">
        <f t="shared" si="558"/>
        <v>242.58252474063477</v>
      </c>
      <c r="DP149" s="170">
        <f t="shared" si="663"/>
        <v>1443.9435996466354</v>
      </c>
      <c r="DQ149" s="256">
        <f t="shared" si="559"/>
        <v>144.55765170176599</v>
      </c>
      <c r="DR149" s="256">
        <v>0</v>
      </c>
      <c r="DS149" s="427">
        <f t="shared" si="560"/>
        <v>140693.18552327718</v>
      </c>
      <c r="DT149" s="176">
        <f t="shared" si="561"/>
        <v>7.4276013567811452</v>
      </c>
      <c r="DU149" s="256">
        <f t="shared" si="562"/>
        <v>1.318836834127548</v>
      </c>
      <c r="DV149" s="256">
        <f t="shared" si="563"/>
        <v>9.7957942585387254</v>
      </c>
      <c r="DW149" s="120">
        <f t="shared" si="564"/>
        <v>444.16195766987391</v>
      </c>
      <c r="DX149" s="120">
        <f t="shared" si="565"/>
        <v>90.538943511770626</v>
      </c>
      <c r="DY149" s="256">
        <f t="shared" si="566"/>
        <v>309.20681839111592</v>
      </c>
      <c r="DZ149" s="256">
        <f t="shared" si="664"/>
        <v>228</v>
      </c>
      <c r="EA149" s="256">
        <f t="shared" si="665"/>
        <v>326</v>
      </c>
      <c r="EB149" s="170">
        <f t="shared" si="666"/>
        <v>1840.5167761375947</v>
      </c>
      <c r="EC149" s="256">
        <f t="shared" si="567"/>
        <v>71.98836818207549</v>
      </c>
      <c r="ED149" s="256">
        <v>0</v>
      </c>
      <c r="EE149" s="427">
        <f t="shared" si="674"/>
        <v>305081.89255361876</v>
      </c>
      <c r="EF149" s="275">
        <f t="shared" si="568"/>
        <v>1.3673073386386607</v>
      </c>
      <c r="EG149" s="256">
        <f t="shared" si="569"/>
        <v>1.663314010499763</v>
      </c>
      <c r="EH149" s="256">
        <f t="shared" si="570"/>
        <v>2.2742614530168281</v>
      </c>
      <c r="EI149" s="473">
        <f t="shared" si="571"/>
        <v>111.04048941746848</v>
      </c>
      <c r="EJ149" s="473">
        <f t="shared" si="572"/>
        <v>42</v>
      </c>
      <c r="EK149" s="473">
        <f t="shared" si="573"/>
        <v>168</v>
      </c>
      <c r="EL149" s="473">
        <f t="shared" si="574"/>
        <v>93.993366245750167</v>
      </c>
      <c r="EM149" s="473">
        <f t="shared" si="575"/>
        <v>57.939770191623992</v>
      </c>
      <c r="EN149" s="473">
        <f t="shared" si="576"/>
        <v>333.12146825240541</v>
      </c>
      <c r="EO149" s="427">
        <f t="shared" si="577"/>
        <v>50068.938599320027</v>
      </c>
      <c r="EP149" s="261">
        <f t="shared" si="578"/>
        <v>1.3673073386386607</v>
      </c>
      <c r="EQ149" s="256">
        <f t="shared" si="579"/>
        <v>1.3706446192083834</v>
      </c>
      <c r="ER149" s="256">
        <f t="shared" si="580"/>
        <v>1.8740924465092152</v>
      </c>
      <c r="ES149" s="473">
        <f t="shared" si="581"/>
        <v>444.16195766987391</v>
      </c>
      <c r="ET149" s="473">
        <f t="shared" si="582"/>
        <v>42</v>
      </c>
      <c r="EU149" s="473">
        <f t="shared" si="583"/>
        <v>168</v>
      </c>
      <c r="EV149" s="473">
        <f t="shared" si="584"/>
        <v>93.993366245750167</v>
      </c>
      <c r="EW149" s="473">
        <f t="shared" si="585"/>
        <v>57.939770191623992</v>
      </c>
      <c r="EX149" s="473">
        <f t="shared" si="586"/>
        <v>333.12146825240541</v>
      </c>
      <c r="EY149" s="572">
        <f t="shared" si="667"/>
        <v>60760</v>
      </c>
      <c r="EZ149" s="276">
        <f t="shared" si="677"/>
        <v>1.261958668522299</v>
      </c>
      <c r="FA149" s="572">
        <f t="shared" si="678"/>
        <v>5.0634463174365631</v>
      </c>
      <c r="FB149" s="256">
        <f t="shared" si="679"/>
        <v>6.3898599728863834</v>
      </c>
      <c r="FC149" s="572">
        <f t="shared" si="680"/>
        <v>50.634463174365628</v>
      </c>
      <c r="FD149" s="572"/>
      <c r="FE149" s="572">
        <f t="shared" si="681"/>
        <v>168</v>
      </c>
      <c r="FF149" s="572">
        <f t="shared" si="682"/>
        <v>135.99336624575017</v>
      </c>
      <c r="FG149" s="572">
        <f t="shared" si="683"/>
        <v>30.179647837256876</v>
      </c>
      <c r="FH149" s="572">
        <f t="shared" si="684"/>
        <v>393.52749449550828</v>
      </c>
      <c r="FI149" s="566">
        <f t="shared" si="685"/>
        <v>10000</v>
      </c>
      <c r="FJ149" s="276">
        <f t="shared" si="587"/>
        <v>1.2586335357937555</v>
      </c>
      <c r="FK149" s="256">
        <f t="shared" si="588"/>
        <v>0.37908627353595203</v>
      </c>
      <c r="FL149" s="256">
        <f t="shared" si="589"/>
        <v>0.47713069683143405</v>
      </c>
      <c r="FM149" s="483">
        <f t="shared" si="590"/>
        <v>50.634463174365628</v>
      </c>
      <c r="FN149" s="483">
        <f t="shared" si="591"/>
        <v>75</v>
      </c>
      <c r="FO149" s="483">
        <f t="shared" si="592"/>
        <v>168</v>
      </c>
      <c r="FP149" s="483">
        <f t="shared" si="593"/>
        <v>135.99336624575017</v>
      </c>
      <c r="FQ149" s="483">
        <f t="shared" si="668"/>
        <v>10700</v>
      </c>
      <c r="FR149" s="483">
        <f t="shared" si="594"/>
        <v>31.19233710074419</v>
      </c>
      <c r="FS149" s="483">
        <f t="shared" si="595"/>
        <v>393.63417989209614</v>
      </c>
      <c r="FT149" s="484">
        <f t="shared" si="596"/>
        <v>107</v>
      </c>
      <c r="FU149" s="427">
        <f t="shared" si="597"/>
        <v>130616.93859932003</v>
      </c>
      <c r="FV149" s="276">
        <f t="shared" si="598"/>
        <v>1.989967714203086</v>
      </c>
      <c r="FW149" s="256">
        <f t="shared" si="599"/>
        <v>1.2310290424154329</v>
      </c>
      <c r="FX149" s="256">
        <f t="shared" si="600"/>
        <v>2.449708049653053</v>
      </c>
      <c r="FY149" s="483">
        <f t="shared" si="601"/>
        <v>202.98201465513239</v>
      </c>
      <c r="FZ149" s="483">
        <f t="shared" si="602"/>
        <v>130</v>
      </c>
      <c r="GA149" s="483">
        <f t="shared" si="603"/>
        <v>168</v>
      </c>
      <c r="GB149" s="483">
        <f t="shared" si="604"/>
        <v>135.99336624575017</v>
      </c>
      <c r="GC149" s="483">
        <f t="shared" si="605"/>
        <v>5400</v>
      </c>
      <c r="GD149" s="483">
        <f t="shared" si="606"/>
        <v>27.518336542911477</v>
      </c>
      <c r="GE149" s="483">
        <f t="shared" si="607"/>
        <v>241.1799430147415</v>
      </c>
      <c r="GF149" s="484">
        <f t="shared" si="608"/>
        <v>131</v>
      </c>
      <c r="GG149" s="493">
        <f t="shared" si="609"/>
        <v>54</v>
      </c>
      <c r="GH149" s="493">
        <f t="shared" si="610"/>
        <v>185</v>
      </c>
      <c r="GI149" s="427">
        <f t="shared" si="611"/>
        <v>167049.93859932001</v>
      </c>
      <c r="GJ149" s="185">
        <f t="shared" si="612"/>
        <v>1.1272485798710026</v>
      </c>
      <c r="GK149" s="256">
        <f t="shared" si="669"/>
        <v>2.8032589735481972</v>
      </c>
      <c r="GL149" s="256">
        <f t="shared" si="613"/>
        <v>3.1599696969428495</v>
      </c>
      <c r="GM149" s="256">
        <f t="shared" si="614"/>
        <v>444.16195766987391</v>
      </c>
      <c r="GN149" s="256">
        <f t="shared" si="615"/>
        <v>168</v>
      </c>
      <c r="GO149" s="256">
        <f t="shared" si="616"/>
        <v>135.99336624575017</v>
      </c>
      <c r="GP149" s="256">
        <f t="shared" si="617"/>
        <v>444.16195766987391</v>
      </c>
      <c r="GQ149" s="256">
        <f t="shared" si="618"/>
        <v>30.179647837256876</v>
      </c>
      <c r="GR149" s="427">
        <f t="shared" si="619"/>
        <v>147678.93859932001</v>
      </c>
      <c r="GS149" s="185">
        <f t="shared" si="620"/>
        <v>1.1272485798710026</v>
      </c>
      <c r="GT149" s="256">
        <f t="shared" si="670"/>
        <v>3.2821630793354677</v>
      </c>
      <c r="GU149" s="256">
        <f t="shared" si="621"/>
        <v>3.6998136700859425</v>
      </c>
      <c r="GV149" s="256">
        <f t="shared" si="622"/>
        <v>444.16195766987391</v>
      </c>
      <c r="GW149" s="256">
        <f t="shared" si="623"/>
        <v>168</v>
      </c>
      <c r="GX149" s="256">
        <f t="shared" si="624"/>
        <v>135.99336624575017</v>
      </c>
      <c r="GY149" s="256">
        <f t="shared" si="625"/>
        <v>444.16195766987391</v>
      </c>
      <c r="GZ149" s="256">
        <f t="shared" si="626"/>
        <v>30.179647837256876</v>
      </c>
      <c r="HA149" s="427">
        <f t="shared" si="627"/>
        <v>126130.93859932003</v>
      </c>
      <c r="HB149" s="185">
        <f t="shared" si="628"/>
        <v>1.1272485798710026</v>
      </c>
      <c r="HC149" s="256">
        <f t="shared" si="671"/>
        <v>0.27322000296725535</v>
      </c>
      <c r="HD149" s="256">
        <f t="shared" si="629"/>
        <v>0.30798686033718969</v>
      </c>
      <c r="HE149" s="256">
        <f t="shared" si="630"/>
        <v>444.16195766987391</v>
      </c>
      <c r="HF149" s="256">
        <f t="shared" si="631"/>
        <v>168</v>
      </c>
      <c r="HG149" s="256">
        <f t="shared" si="632"/>
        <v>135.99336624575017</v>
      </c>
      <c r="HH149" s="256">
        <f t="shared" si="633"/>
        <v>444.16195766987391</v>
      </c>
      <c r="HI149" s="256">
        <f t="shared" si="500"/>
        <v>30.179647837256876</v>
      </c>
      <c r="HJ149" s="427">
        <f t="shared" si="634"/>
        <v>1515197.6624575017</v>
      </c>
      <c r="HK149" s="185">
        <f t="shared" si="635"/>
        <v>1.1272485798710026</v>
      </c>
      <c r="HL149" s="256">
        <f t="shared" si="672"/>
        <v>2.7093083104228861</v>
      </c>
      <c r="HM149" s="256">
        <f t="shared" si="636"/>
        <v>3.0540639453569036</v>
      </c>
      <c r="HN149" s="256">
        <f t="shared" si="637"/>
        <v>444.16195766987391</v>
      </c>
      <c r="HO149" s="256">
        <f t="shared" si="638"/>
        <v>168</v>
      </c>
      <c r="HP149" s="256">
        <f t="shared" si="639"/>
        <v>135.99336624575017</v>
      </c>
      <c r="HQ149" s="256">
        <f t="shared" si="640"/>
        <v>444.16195766987391</v>
      </c>
      <c r="HR149" s="256">
        <f t="shared" si="501"/>
        <v>30.179647837256876</v>
      </c>
      <c r="HS149" s="466">
        <f t="shared" si="641"/>
        <v>152800</v>
      </c>
    </row>
    <row r="150" spans="1:227" s="72" customFormat="1" hidden="1" outlineLevel="1" x14ac:dyDescent="0.3">
      <c r="B150" s="40" t="s">
        <v>240</v>
      </c>
      <c r="C150" s="40" t="s">
        <v>242</v>
      </c>
      <c r="D150" s="117">
        <v>5000</v>
      </c>
      <c r="E150" s="132">
        <v>21.930898991486053</v>
      </c>
      <c r="F150" s="125">
        <f t="shared" si="502"/>
        <v>964.0457681674078</v>
      </c>
      <c r="G150" s="125">
        <f t="shared" si="503"/>
        <v>236.87751496056433</v>
      </c>
      <c r="H150" s="168">
        <f t="shared" si="427"/>
        <v>420</v>
      </c>
      <c r="I150" s="528">
        <f t="shared" si="676"/>
        <v>420</v>
      </c>
      <c r="J150" s="373">
        <f t="shared" si="643"/>
        <v>355.80016065934319</v>
      </c>
      <c r="K150" s="114">
        <v>0.114</v>
      </c>
      <c r="L150" s="168">
        <f t="shared" si="644"/>
        <v>2295.3470670652564</v>
      </c>
      <c r="M150" s="373">
        <f t="shared" si="645"/>
        <v>665.76</v>
      </c>
      <c r="N150" s="373">
        <f t="shared" si="646"/>
        <v>261.66956564543926</v>
      </c>
      <c r="O150" s="121">
        <v>103.89364691252821</v>
      </c>
      <c r="P150" s="116">
        <v>0.152</v>
      </c>
      <c r="Q150" s="395">
        <f t="shared" si="505"/>
        <v>0.75428810251316802</v>
      </c>
      <c r="S150" s="189">
        <f t="shared" si="506"/>
        <v>1.1514070904919738</v>
      </c>
      <c r="T150" s="168">
        <f t="shared" si="507"/>
        <v>78.959171653521437</v>
      </c>
      <c r="U150" s="382">
        <f t="shared" si="508"/>
        <v>964.0457681674078</v>
      </c>
      <c r="V150" s="427">
        <f t="shared" si="647"/>
        <v>90428.025705494918</v>
      </c>
      <c r="W150" s="132"/>
      <c r="X150" s="255"/>
      <c r="Y150" s="255"/>
      <c r="Z150" s="255"/>
      <c r="AA150" s="111"/>
      <c r="AB150" s="111"/>
      <c r="AC150" s="111"/>
      <c r="AD150" s="111"/>
      <c r="AE150" s="111"/>
      <c r="AF150" s="111"/>
      <c r="AG150" s="111"/>
      <c r="AH150" s="460"/>
      <c r="AI150" s="262">
        <f t="shared" si="509"/>
        <v>1.7412112130883699</v>
      </c>
      <c r="AJ150" s="256">
        <f t="shared" si="648"/>
        <v>2.1889668444240251</v>
      </c>
      <c r="AK150" s="256">
        <f t="shared" si="510"/>
        <v>3.8114536145897779</v>
      </c>
      <c r="AL150" s="170">
        <f t="shared" si="511"/>
        <v>404.41829276864041</v>
      </c>
      <c r="AM150" s="170">
        <f t="shared" si="512"/>
        <v>236.87751496056433</v>
      </c>
      <c r="AN150" s="170">
        <f t="shared" si="513"/>
        <v>66.436204615915983</v>
      </c>
      <c r="AO150" s="170">
        <f t="shared" si="649"/>
        <v>34</v>
      </c>
      <c r="AP150" s="170">
        <f t="shared" si="650"/>
        <v>49</v>
      </c>
      <c r="AQ150" s="170">
        <f t="shared" si="514"/>
        <v>0</v>
      </c>
      <c r="AR150" s="256">
        <f t="shared" si="496"/>
        <v>130.07821573212411</v>
      </c>
      <c r="AS150" s="256">
        <f t="shared" si="515"/>
        <v>559.62747539876739</v>
      </c>
      <c r="AT150" s="428">
        <f t="shared" si="516"/>
        <v>161400</v>
      </c>
      <c r="AU150" s="112"/>
      <c r="AV150" s="256"/>
      <c r="AW150" s="256"/>
      <c r="AX150" s="120"/>
      <c r="AY150" s="120"/>
      <c r="AZ150" s="120"/>
      <c r="BA150" s="120"/>
      <c r="BB150" s="256"/>
      <c r="BC150" s="256"/>
      <c r="BD150" s="256"/>
      <c r="BE150" s="257"/>
      <c r="BF150" s="146">
        <f t="shared" si="517"/>
        <v>1.7811876938056364</v>
      </c>
      <c r="BG150" s="256">
        <f t="shared" si="518"/>
        <v>2.218019804294614</v>
      </c>
      <c r="BH150" s="256">
        <f t="shared" si="519"/>
        <v>3.9507095800267522</v>
      </c>
      <c r="BI150" s="120">
        <f t="shared" si="520"/>
        <v>393.80886862193819</v>
      </c>
      <c r="BJ150" s="120">
        <f t="shared" si="521"/>
        <v>236.87751496056433</v>
      </c>
      <c r="BK150" s="256">
        <v>0</v>
      </c>
      <c r="BL150" s="170">
        <f t="shared" si="522"/>
        <v>171.56833242018047</v>
      </c>
      <c r="BM150" s="170">
        <f t="shared" si="651"/>
        <v>248.43166757981953</v>
      </c>
      <c r="BN150" s="170">
        <f t="shared" si="523"/>
        <v>0</v>
      </c>
      <c r="BO150" s="170">
        <f t="shared" si="497"/>
        <v>103.98922906768773</v>
      </c>
      <c r="BP150" s="170">
        <f t="shared" si="524"/>
        <v>570.23689954546967</v>
      </c>
      <c r="BQ150" s="390">
        <f t="shared" si="525"/>
        <v>114887.47838562657</v>
      </c>
      <c r="BR150" s="428">
        <f t="shared" si="652"/>
        <v>166264.88658655272</v>
      </c>
      <c r="BS150" s="147">
        <f t="shared" si="526"/>
        <v>4.4883583138060459</v>
      </c>
      <c r="BT150" s="256">
        <f t="shared" si="527"/>
        <v>2.5132486650438657</v>
      </c>
      <c r="BU150" s="256">
        <f t="shared" si="528"/>
        <v>11.28036054041158</v>
      </c>
      <c r="BV150" s="170">
        <f t="shared" si="529"/>
        <v>964.0457681674078</v>
      </c>
      <c r="BW150" s="170">
        <f t="shared" si="530"/>
        <v>236.87751496056433</v>
      </c>
      <c r="BX150" s="170">
        <f t="shared" si="531"/>
        <v>534.35909957336196</v>
      </c>
      <c r="BY150" s="170">
        <f t="shared" si="653"/>
        <v>1272.2835704127667</v>
      </c>
      <c r="BZ150" s="256">
        <f t="shared" si="532"/>
        <v>267.56403993726855</v>
      </c>
      <c r="CA150" s="256">
        <v>0</v>
      </c>
      <c r="CB150" s="466">
        <f t="shared" si="533"/>
        <v>308541.25605200563</v>
      </c>
      <c r="CC150" s="146">
        <f t="shared" si="534"/>
        <v>1.7784176769479916</v>
      </c>
      <c r="CD150" s="256">
        <f t="shared" si="535"/>
        <v>2.4942247991043032</v>
      </c>
      <c r="CE150" s="256">
        <f t="shared" si="654"/>
        <v>4.4357734730091458</v>
      </c>
      <c r="CF150" s="120">
        <f t="shared" si="536"/>
        <v>420.06279319673411</v>
      </c>
      <c r="CG150" s="120">
        <f t="shared" si="537"/>
        <v>236.87751496056433</v>
      </c>
      <c r="CH150" s="256">
        <v>0</v>
      </c>
      <c r="CI150" s="170">
        <f t="shared" si="655"/>
        <v>183.00622124819253</v>
      </c>
      <c r="CJ150" s="170">
        <f t="shared" si="656"/>
        <v>236.99377875180747</v>
      </c>
      <c r="CK150" s="170">
        <f t="shared" si="538"/>
        <v>0</v>
      </c>
      <c r="CL150" s="256">
        <f t="shared" si="498"/>
        <v>131.29331062547547</v>
      </c>
      <c r="CM150" s="256">
        <f t="shared" si="499"/>
        <v>543.98297497067369</v>
      </c>
      <c r="CN150" s="390">
        <f t="shared" si="657"/>
        <v>94396.139472297276</v>
      </c>
      <c r="CO150" s="428">
        <f t="shared" si="658"/>
        <v>147432.04155328518</v>
      </c>
      <c r="CP150" s="147">
        <f t="shared" si="539"/>
        <v>3.8324540243984493</v>
      </c>
      <c r="CQ150" s="256">
        <f t="shared" si="540"/>
        <v>2.5733423631370265</v>
      </c>
      <c r="CR150" s="256">
        <f t="shared" si="541"/>
        <v>9.862216295759513</v>
      </c>
      <c r="CS150" s="120">
        <f t="shared" si="542"/>
        <v>964.0457681674078</v>
      </c>
      <c r="CT150" s="120">
        <f t="shared" si="543"/>
        <v>236.87751496056433</v>
      </c>
      <c r="CU150" s="256">
        <f t="shared" si="544"/>
        <v>486.1568111649915</v>
      </c>
      <c r="CV150" s="170">
        <f t="shared" si="659"/>
        <v>1157.5162170595036</v>
      </c>
      <c r="CW150" s="256">
        <f t="shared" si="545"/>
        <v>313.35621392522035</v>
      </c>
      <c r="CX150" s="256">
        <v>0</v>
      </c>
      <c r="CY150" s="466">
        <f t="shared" si="546"/>
        <v>283541.25605200563</v>
      </c>
      <c r="CZ150" s="147">
        <f t="shared" si="547"/>
        <v>4.4883583138060459</v>
      </c>
      <c r="DA150" s="256">
        <f t="shared" si="548"/>
        <v>2.6689528035387169</v>
      </c>
      <c r="DB150" s="256">
        <f t="shared" si="549"/>
        <v>11.979216504918954</v>
      </c>
      <c r="DC150" s="120">
        <f t="shared" si="550"/>
        <v>964.0457681674078</v>
      </c>
      <c r="DD150" s="120">
        <f t="shared" si="551"/>
        <v>236.87751496056433</v>
      </c>
      <c r="DE150" s="256">
        <f t="shared" si="552"/>
        <v>534.35909957336196</v>
      </c>
      <c r="DF150" s="170">
        <f t="shared" si="660"/>
        <v>1272.2835704127667</v>
      </c>
      <c r="DG150" s="256">
        <f t="shared" si="553"/>
        <v>267.56403993726855</v>
      </c>
      <c r="DH150" s="256">
        <v>0</v>
      </c>
      <c r="DI150" s="466">
        <f t="shared" si="661"/>
        <v>290541.25605200563</v>
      </c>
      <c r="DJ150" s="147">
        <f t="shared" si="554"/>
        <v>3.8324540243984493</v>
      </c>
      <c r="DK150" s="256">
        <f t="shared" si="662"/>
        <v>2.6195355626581875</v>
      </c>
      <c r="DL150" s="256">
        <f t="shared" si="555"/>
        <v>10.039249609164226</v>
      </c>
      <c r="DM150" s="120">
        <f t="shared" si="556"/>
        <v>964.0457681674078</v>
      </c>
      <c r="DN150" s="120">
        <f t="shared" si="557"/>
        <v>236.87751496056433</v>
      </c>
      <c r="DO150" s="256">
        <f t="shared" si="558"/>
        <v>486.1568111649915</v>
      </c>
      <c r="DP150" s="170">
        <f t="shared" si="663"/>
        <v>1157.5162170595036</v>
      </c>
      <c r="DQ150" s="256">
        <f t="shared" si="559"/>
        <v>313.35621392522035</v>
      </c>
      <c r="DR150" s="256">
        <v>0</v>
      </c>
      <c r="DS150" s="427">
        <f t="shared" si="560"/>
        <v>278541.25605200563</v>
      </c>
      <c r="DT150" s="176">
        <f t="shared" si="561"/>
        <v>7.6464274280997282</v>
      </c>
      <c r="DU150" s="256">
        <f t="shared" si="562"/>
        <v>1.5156545775428147</v>
      </c>
      <c r="DV150" s="256">
        <f t="shared" si="563"/>
        <v>11.589342733248285</v>
      </c>
      <c r="DW150" s="120">
        <f t="shared" si="564"/>
        <v>964.0457681674078</v>
      </c>
      <c r="DX150" s="120">
        <f t="shared" si="565"/>
        <v>236.87751496056433</v>
      </c>
      <c r="DY150" s="256">
        <f t="shared" si="566"/>
        <v>630.76367639010266</v>
      </c>
      <c r="DZ150" s="256">
        <f t="shared" si="664"/>
        <v>496</v>
      </c>
      <c r="EA150" s="256">
        <f t="shared" si="665"/>
        <v>708</v>
      </c>
      <c r="EB150" s="170">
        <f t="shared" si="666"/>
        <v>1501.8182771192921</v>
      </c>
      <c r="EC150" s="256">
        <f t="shared" si="567"/>
        <v>157.05678166966175</v>
      </c>
      <c r="ED150" s="256">
        <v>0</v>
      </c>
      <c r="EE150" s="427">
        <f t="shared" si="674"/>
        <v>584531.70747359213</v>
      </c>
      <c r="EF150" s="275">
        <f t="shared" si="568"/>
        <v>1.3927844073592539</v>
      </c>
      <c r="EG150" s="256">
        <f t="shared" si="569"/>
        <v>1.7624146741773103</v>
      </c>
      <c r="EH150" s="256">
        <f t="shared" si="570"/>
        <v>2.4546636774952977</v>
      </c>
      <c r="EI150" s="473">
        <f t="shared" si="571"/>
        <v>241.01144204185195</v>
      </c>
      <c r="EJ150" s="473">
        <f t="shared" si="572"/>
        <v>105</v>
      </c>
      <c r="EK150" s="473">
        <f t="shared" si="573"/>
        <v>420</v>
      </c>
      <c r="EL150" s="473">
        <f t="shared" si="574"/>
        <v>250.80016065934319</v>
      </c>
      <c r="EM150" s="473">
        <f t="shared" si="575"/>
        <v>139.21203216398442</v>
      </c>
      <c r="EN150" s="473">
        <f t="shared" si="576"/>
        <v>723.03432612555582</v>
      </c>
      <c r="EO150" s="427">
        <f t="shared" si="577"/>
        <v>102563.02570549492</v>
      </c>
      <c r="EP150" s="261">
        <f t="shared" si="578"/>
        <v>1.3927844073592539</v>
      </c>
      <c r="EQ150" s="256">
        <f t="shared" si="579"/>
        <v>1.1899840785476559</v>
      </c>
      <c r="ER150" s="256">
        <f t="shared" si="580"/>
        <v>1.6573912696069448</v>
      </c>
      <c r="ES150" s="473">
        <f t="shared" si="581"/>
        <v>964.0457681674078</v>
      </c>
      <c r="ET150" s="473">
        <f t="shared" si="582"/>
        <v>105</v>
      </c>
      <c r="EU150" s="473">
        <f t="shared" si="583"/>
        <v>420</v>
      </c>
      <c r="EV150" s="473">
        <f t="shared" si="584"/>
        <v>250.80016065934319</v>
      </c>
      <c r="EW150" s="473">
        <f t="shared" si="585"/>
        <v>139.21203216398442</v>
      </c>
      <c r="EX150" s="473">
        <f t="shared" si="586"/>
        <v>723.03432612555582</v>
      </c>
      <c r="EY150" s="572">
        <f t="shared" si="667"/>
        <v>151900</v>
      </c>
      <c r="EZ150" s="276">
        <f t="shared" si="677"/>
        <v>1.2870201398751004</v>
      </c>
      <c r="FA150" s="572">
        <f t="shared" si="678"/>
        <v>10.990121757108431</v>
      </c>
      <c r="FB150" s="256">
        <f t="shared" si="679"/>
        <v>14.144508041078078</v>
      </c>
      <c r="FC150" s="572">
        <f t="shared" si="680"/>
        <v>109.90121757108449</v>
      </c>
      <c r="FD150" s="572"/>
      <c r="FE150" s="572">
        <f t="shared" si="681"/>
        <v>420</v>
      </c>
      <c r="FF150" s="572">
        <f t="shared" si="682"/>
        <v>355.80016065934319</v>
      </c>
      <c r="FG150" s="572">
        <f t="shared" si="683"/>
        <v>78.959171653521437</v>
      </c>
      <c r="FH150" s="572">
        <f t="shared" si="684"/>
        <v>854.14455059632337</v>
      </c>
      <c r="FI150" s="566">
        <f t="shared" si="685"/>
        <v>10000</v>
      </c>
      <c r="FJ150" s="276">
        <f t="shared" si="587"/>
        <v>1.2841693199302588</v>
      </c>
      <c r="FK150" s="256">
        <f t="shared" si="588"/>
        <v>0.38483134737357511</v>
      </c>
      <c r="FL150" s="256">
        <f t="shared" si="589"/>
        <v>0.49418860964456912</v>
      </c>
      <c r="FM150" s="483">
        <f t="shared" si="590"/>
        <v>109.90121757108449</v>
      </c>
      <c r="FN150" s="483">
        <f t="shared" si="591"/>
        <v>163</v>
      </c>
      <c r="FO150" s="483">
        <f t="shared" si="592"/>
        <v>420</v>
      </c>
      <c r="FP150" s="483">
        <f t="shared" si="593"/>
        <v>355.80016065934319</v>
      </c>
      <c r="FQ150" s="483">
        <f t="shared" si="668"/>
        <v>23300</v>
      </c>
      <c r="FR150" s="483">
        <f t="shared" si="594"/>
        <v>81.157196004943131</v>
      </c>
      <c r="FS150" s="483">
        <f t="shared" si="595"/>
        <v>854.01799038963009</v>
      </c>
      <c r="FT150" s="484">
        <f t="shared" si="596"/>
        <v>233</v>
      </c>
      <c r="FU150" s="427">
        <f t="shared" si="597"/>
        <v>280200.02570549492</v>
      </c>
      <c r="FV150" s="276">
        <f t="shared" si="598"/>
        <v>2.0101554153482177</v>
      </c>
      <c r="FW150" s="256">
        <f t="shared" si="599"/>
        <v>1.2519649544060139</v>
      </c>
      <c r="FX150" s="256">
        <f t="shared" si="600"/>
        <v>2.5166441329254332</v>
      </c>
      <c r="FY150" s="483">
        <f t="shared" si="601"/>
        <v>440.56891605250541</v>
      </c>
      <c r="FZ150" s="483">
        <f t="shared" si="602"/>
        <v>279</v>
      </c>
      <c r="GA150" s="483">
        <f t="shared" si="603"/>
        <v>420</v>
      </c>
      <c r="GB150" s="483">
        <f t="shared" si="604"/>
        <v>355.80016065934319</v>
      </c>
      <c r="GC150" s="483">
        <f t="shared" si="605"/>
        <v>11600</v>
      </c>
      <c r="GD150" s="483">
        <f t="shared" si="606"/>
        <v>73.951224320638801</v>
      </c>
      <c r="GE150" s="483">
        <f t="shared" si="607"/>
        <v>523.47685211490239</v>
      </c>
      <c r="GF150" s="484">
        <f t="shared" si="608"/>
        <v>283</v>
      </c>
      <c r="GG150" s="493">
        <f t="shared" si="609"/>
        <v>116</v>
      </c>
      <c r="GH150" s="493">
        <f t="shared" si="610"/>
        <v>399</v>
      </c>
      <c r="GI150" s="427">
        <f t="shared" si="611"/>
        <v>355902.02570549492</v>
      </c>
      <c r="GJ150" s="185">
        <f t="shared" si="612"/>
        <v>1.1514070904919738</v>
      </c>
      <c r="GK150" s="256">
        <f t="shared" si="669"/>
        <v>2.4811243657222213</v>
      </c>
      <c r="GL150" s="256">
        <f t="shared" si="613"/>
        <v>2.8567841870849668</v>
      </c>
      <c r="GM150" s="256">
        <f t="shared" si="614"/>
        <v>964.0457681674078</v>
      </c>
      <c r="GN150" s="256">
        <f t="shared" si="615"/>
        <v>420</v>
      </c>
      <c r="GO150" s="256">
        <f t="shared" si="616"/>
        <v>355.80016065934319</v>
      </c>
      <c r="GP150" s="256">
        <f t="shared" si="617"/>
        <v>964.0457681674078</v>
      </c>
      <c r="GQ150" s="256">
        <f t="shared" si="618"/>
        <v>78.959171653521437</v>
      </c>
      <c r="GR150" s="427">
        <f t="shared" si="619"/>
        <v>356728.02570549492</v>
      </c>
      <c r="GS150" s="185">
        <f t="shared" si="620"/>
        <v>1.1514070904919738</v>
      </c>
      <c r="GT150" s="256">
        <f t="shared" si="670"/>
        <v>3.7202889389260467</v>
      </c>
      <c r="GU150" s="256">
        <f t="shared" si="621"/>
        <v>4.283567062958312</v>
      </c>
      <c r="GV150" s="256">
        <f t="shared" si="622"/>
        <v>964.0457681674078</v>
      </c>
      <c r="GW150" s="256">
        <f t="shared" si="623"/>
        <v>420</v>
      </c>
      <c r="GX150" s="256">
        <f t="shared" si="624"/>
        <v>355.80016065934319</v>
      </c>
      <c r="GY150" s="256">
        <f t="shared" si="625"/>
        <v>964.0457681674078</v>
      </c>
      <c r="GZ150" s="256">
        <f t="shared" si="626"/>
        <v>78.959171653521437</v>
      </c>
      <c r="HA150" s="427">
        <f t="shared" si="627"/>
        <v>237908.02570549492</v>
      </c>
      <c r="HB150" s="185">
        <f t="shared" si="628"/>
        <v>1.1514070904919738</v>
      </c>
      <c r="HC150" s="256">
        <f t="shared" si="671"/>
        <v>0.23316777537673866</v>
      </c>
      <c r="HD150" s="256">
        <f t="shared" si="629"/>
        <v>0.26847102984301674</v>
      </c>
      <c r="HE150" s="256">
        <f t="shared" si="630"/>
        <v>964.0457681674078</v>
      </c>
      <c r="HF150" s="256">
        <f t="shared" si="631"/>
        <v>420</v>
      </c>
      <c r="HG150" s="256">
        <f t="shared" si="632"/>
        <v>355.80016065934319</v>
      </c>
      <c r="HH150" s="256">
        <f t="shared" si="633"/>
        <v>964.0457681674078</v>
      </c>
      <c r="HI150" s="256">
        <f t="shared" si="500"/>
        <v>78.959171653521437</v>
      </c>
      <c r="HJ150" s="427">
        <f t="shared" si="634"/>
        <v>3795921.6065934319</v>
      </c>
      <c r="HK150" s="185">
        <f t="shared" si="635"/>
        <v>1.1514070904919738</v>
      </c>
      <c r="HL150" s="256">
        <f t="shared" si="672"/>
        <v>2.411680099492878</v>
      </c>
      <c r="HM150" s="256">
        <f t="shared" si="636"/>
        <v>2.7768255665544883</v>
      </c>
      <c r="HN150" s="256">
        <f t="shared" si="637"/>
        <v>964.0457681674078</v>
      </c>
      <c r="HO150" s="256">
        <f t="shared" si="638"/>
        <v>420</v>
      </c>
      <c r="HP150" s="256">
        <f t="shared" si="639"/>
        <v>355.80016065934319</v>
      </c>
      <c r="HQ150" s="256">
        <f t="shared" si="640"/>
        <v>964.0457681674078</v>
      </c>
      <c r="HR150" s="256">
        <f t="shared" si="501"/>
        <v>78.959171653521437</v>
      </c>
      <c r="HS150" s="466">
        <f t="shared" si="641"/>
        <v>367000</v>
      </c>
    </row>
    <row r="151" spans="1:227" s="72" customFormat="1" hidden="1" outlineLevel="1" x14ac:dyDescent="0.3">
      <c r="B151" s="40" t="s">
        <v>240</v>
      </c>
      <c r="C151" s="40" t="s">
        <v>242</v>
      </c>
      <c r="D151" s="117">
        <v>10000</v>
      </c>
      <c r="E151" s="132">
        <v>22.013410520674103</v>
      </c>
      <c r="F151" s="125">
        <f t="shared" si="502"/>
        <v>1935.3456749425982</v>
      </c>
      <c r="G151" s="125">
        <f t="shared" si="503"/>
        <v>497.3865337008047</v>
      </c>
      <c r="H151" s="168">
        <f t="shared" si="427"/>
        <v>840</v>
      </c>
      <c r="I151" s="528">
        <f t="shared" si="676"/>
        <v>840</v>
      </c>
      <c r="J151" s="373">
        <f t="shared" si="643"/>
        <v>747.09585090844257</v>
      </c>
      <c r="K151" s="114">
        <v>0.114</v>
      </c>
      <c r="L151" s="168">
        <f t="shared" si="644"/>
        <v>2303.9829463602359</v>
      </c>
      <c r="M151" s="373">
        <f t="shared" si="645"/>
        <v>665.76</v>
      </c>
      <c r="N151" s="373">
        <f t="shared" si="646"/>
        <v>262.6540558850669</v>
      </c>
      <c r="O151" s="121">
        <v>109.07599423263261</v>
      </c>
      <c r="P151" s="116">
        <v>0.152</v>
      </c>
      <c r="Q151" s="395">
        <f t="shared" si="505"/>
        <v>0.74299860735960932</v>
      </c>
      <c r="S151" s="189">
        <f t="shared" si="506"/>
        <v>1.1578147268964134</v>
      </c>
      <c r="T151" s="168">
        <f t="shared" si="507"/>
        <v>165.79551123360156</v>
      </c>
      <c r="U151" s="382">
        <f t="shared" si="508"/>
        <v>1935.3456749425982</v>
      </c>
      <c r="V151" s="427">
        <f t="shared" si="647"/>
        <v>174035.33614535083</v>
      </c>
      <c r="W151" s="132"/>
      <c r="X151" s="255"/>
      <c r="Y151" s="255"/>
      <c r="Z151" s="255"/>
      <c r="AA151" s="111"/>
      <c r="AB151" s="111"/>
      <c r="AC151" s="111"/>
      <c r="AD151" s="111"/>
      <c r="AE151" s="111"/>
      <c r="AF151" s="111"/>
      <c r="AG151" s="111"/>
      <c r="AH151" s="460"/>
      <c r="AI151" s="262">
        <f t="shared" si="509"/>
        <v>1.4326127357044962</v>
      </c>
      <c r="AJ151" s="256">
        <f t="shared" si="648"/>
        <v>1.8884224237765062</v>
      </c>
      <c r="AK151" s="256">
        <f t="shared" si="510"/>
        <v>2.705378014692176</v>
      </c>
      <c r="AL151" s="170">
        <f t="shared" si="511"/>
        <v>433.36822086299668</v>
      </c>
      <c r="AM151" s="170">
        <f t="shared" si="512"/>
        <v>325.02616564724752</v>
      </c>
      <c r="AN151" s="170">
        <f t="shared" si="513"/>
        <v>0</v>
      </c>
      <c r="AO151" s="170">
        <f t="shared" si="649"/>
        <v>0</v>
      </c>
      <c r="AP151" s="170">
        <f t="shared" si="650"/>
        <v>0</v>
      </c>
      <c r="AQ151" s="170">
        <f t="shared" si="514"/>
        <v>258.89264607900321</v>
      </c>
      <c r="AR151" s="256">
        <f t="shared" si="496"/>
        <v>196.13128669401135</v>
      </c>
      <c r="AS151" s="256">
        <f t="shared" si="515"/>
        <v>1501.9774540796016</v>
      </c>
      <c r="AT151" s="428">
        <f t="shared" si="516"/>
        <v>213422.82337264053</v>
      </c>
      <c r="AU151" s="112"/>
      <c r="AV151" s="256"/>
      <c r="AW151" s="256"/>
      <c r="AX151" s="120"/>
      <c r="AY151" s="120"/>
      <c r="AZ151" s="120"/>
      <c r="BA151" s="120"/>
      <c r="BB151" s="256"/>
      <c r="BC151" s="256"/>
      <c r="BD151" s="256"/>
      <c r="BE151" s="257"/>
      <c r="BF151" s="146">
        <f t="shared" si="517"/>
        <v>1.8335427971794538</v>
      </c>
      <c r="BG151" s="256">
        <f t="shared" si="518"/>
        <v>2.9111937447585148</v>
      </c>
      <c r="BH151" s="256">
        <f t="shared" si="519"/>
        <v>5.337798321895856</v>
      </c>
      <c r="BI151" s="120">
        <f t="shared" si="520"/>
        <v>826.90511227758782</v>
      </c>
      <c r="BJ151" s="120">
        <f t="shared" si="521"/>
        <v>497.3865337008047</v>
      </c>
      <c r="BK151" s="256">
        <v>0</v>
      </c>
      <c r="BL151" s="170">
        <f t="shared" si="522"/>
        <v>358.90244482230565</v>
      </c>
      <c r="BM151" s="170">
        <f t="shared" si="651"/>
        <v>481.09755517769435</v>
      </c>
      <c r="BN151" s="170">
        <f t="shared" si="523"/>
        <v>0</v>
      </c>
      <c r="BO151" s="170">
        <f t="shared" si="497"/>
        <v>218.35268829465326</v>
      </c>
      <c r="BP151" s="170">
        <f t="shared" si="524"/>
        <v>1108.4405626650105</v>
      </c>
      <c r="BQ151" s="390">
        <f t="shared" si="525"/>
        <v>166448.97754499764</v>
      </c>
      <c r="BR151" s="428">
        <f t="shared" si="652"/>
        <v>265989.832044232</v>
      </c>
      <c r="BS151" s="147">
        <f t="shared" si="526"/>
        <v>4.5308778997917543</v>
      </c>
      <c r="BT151" s="256">
        <f t="shared" si="527"/>
        <v>3.2586215986769416</v>
      </c>
      <c r="BU151" s="256">
        <f t="shared" si="528"/>
        <v>14.76441658522943</v>
      </c>
      <c r="BV151" s="170">
        <f t="shared" si="529"/>
        <v>1935.3456749425982</v>
      </c>
      <c r="BW151" s="170">
        <f t="shared" si="530"/>
        <v>497.3865337008047</v>
      </c>
      <c r="BX151" s="170">
        <f t="shared" si="531"/>
        <v>1050.8900062532739</v>
      </c>
      <c r="BY151" s="170">
        <f t="shared" si="653"/>
        <v>1251.0595312538974</v>
      </c>
      <c r="BZ151" s="256">
        <f t="shared" si="532"/>
        <v>536.92292364691946</v>
      </c>
      <c r="CA151" s="256">
        <v>0</v>
      </c>
      <c r="CB151" s="466">
        <f t="shared" si="533"/>
        <v>480024.51808592345</v>
      </c>
      <c r="CC151" s="146">
        <f t="shared" si="534"/>
        <v>1.8305005743225227</v>
      </c>
      <c r="CD151" s="256">
        <f t="shared" si="535"/>
        <v>3.1013753431839102</v>
      </c>
      <c r="CE151" s="256">
        <f t="shared" si="654"/>
        <v>5.6770693468878584</v>
      </c>
      <c r="CF151" s="120">
        <f t="shared" si="536"/>
        <v>882.03211976276043</v>
      </c>
      <c r="CG151" s="120">
        <f t="shared" si="537"/>
        <v>497.3865337008047</v>
      </c>
      <c r="CH151" s="256">
        <v>0</v>
      </c>
      <c r="CI151" s="170">
        <f t="shared" si="655"/>
        <v>382.82927447712609</v>
      </c>
      <c r="CJ151" s="170">
        <f t="shared" si="656"/>
        <v>457.17072552287391</v>
      </c>
      <c r="CK151" s="170">
        <f t="shared" si="538"/>
        <v>0</v>
      </c>
      <c r="CL151" s="256">
        <f t="shared" si="498"/>
        <v>275.68477607923273</v>
      </c>
      <c r="CM151" s="256">
        <f t="shared" si="499"/>
        <v>1053.3135551798377</v>
      </c>
      <c r="CN151" s="390">
        <f t="shared" si="657"/>
        <v>145957.63863166841</v>
      </c>
      <c r="CO151" s="428">
        <f t="shared" si="658"/>
        <v>248967.88343085168</v>
      </c>
      <c r="CP151" s="147">
        <f t="shared" si="539"/>
        <v>3.8685299803499262</v>
      </c>
      <c r="CQ151" s="256">
        <f t="shared" si="540"/>
        <v>3.2356263991284329</v>
      </c>
      <c r="CR151" s="256">
        <f t="shared" si="541"/>
        <v>12.517117730240019</v>
      </c>
      <c r="CS151" s="120">
        <f t="shared" si="542"/>
        <v>1935.3456749425982</v>
      </c>
      <c r="CT151" s="120">
        <f t="shared" si="543"/>
        <v>497.3865337008047</v>
      </c>
      <c r="CU151" s="256">
        <f t="shared" si="544"/>
        <v>954.12272250614387</v>
      </c>
      <c r="CV151" s="170">
        <f t="shared" si="659"/>
        <v>1135.8603839358857</v>
      </c>
      <c r="CW151" s="256">
        <f t="shared" si="545"/>
        <v>628.85184320669293</v>
      </c>
      <c r="CX151" s="256">
        <v>0</v>
      </c>
      <c r="CY151" s="466">
        <f t="shared" si="546"/>
        <v>455024.51808592345</v>
      </c>
      <c r="CZ151" s="147">
        <f t="shared" si="547"/>
        <v>4.5308778997917543</v>
      </c>
      <c r="DA151" s="256">
        <f t="shared" si="548"/>
        <v>3.3855741444404903</v>
      </c>
      <c r="DB151" s="256">
        <f t="shared" si="549"/>
        <v>15.339623069151793</v>
      </c>
      <c r="DC151" s="120">
        <f t="shared" si="550"/>
        <v>1935.3456749425982</v>
      </c>
      <c r="DD151" s="120">
        <f t="shared" si="551"/>
        <v>497.3865337008047</v>
      </c>
      <c r="DE151" s="256">
        <f t="shared" si="552"/>
        <v>1050.8900062532739</v>
      </c>
      <c r="DF151" s="170">
        <f t="shared" si="660"/>
        <v>1251.0595312538974</v>
      </c>
      <c r="DG151" s="256">
        <f t="shared" si="553"/>
        <v>536.92292364691946</v>
      </c>
      <c r="DH151" s="256">
        <v>0</v>
      </c>
      <c r="DI151" s="466">
        <f t="shared" si="661"/>
        <v>462024.51808592345</v>
      </c>
      <c r="DJ151" s="147">
        <f t="shared" si="554"/>
        <v>3.8685299803499262</v>
      </c>
      <c r="DK151" s="256">
        <f t="shared" si="662"/>
        <v>3.2715758448707493</v>
      </c>
      <c r="DL151" s="256">
        <f t="shared" si="555"/>
        <v>12.656189238871132</v>
      </c>
      <c r="DM151" s="120">
        <f t="shared" si="556"/>
        <v>1935.3456749425982</v>
      </c>
      <c r="DN151" s="120">
        <f t="shared" si="557"/>
        <v>497.3865337008047</v>
      </c>
      <c r="DO151" s="256">
        <f t="shared" si="558"/>
        <v>954.12272250614387</v>
      </c>
      <c r="DP151" s="170">
        <f t="shared" si="663"/>
        <v>1135.8603839358857</v>
      </c>
      <c r="DQ151" s="256">
        <f t="shared" si="559"/>
        <v>628.85184320669293</v>
      </c>
      <c r="DR151" s="256">
        <v>0</v>
      </c>
      <c r="DS151" s="427">
        <f t="shared" si="560"/>
        <v>450024.51808592345</v>
      </c>
      <c r="DT151" s="176">
        <f t="shared" si="561"/>
        <v>7.705045838134299</v>
      </c>
      <c r="DU151" s="256">
        <f t="shared" si="562"/>
        <v>1.7531270164080444</v>
      </c>
      <c r="DV151" s="256">
        <f t="shared" si="563"/>
        <v>13.507924021495603</v>
      </c>
      <c r="DW151" s="120">
        <f t="shared" si="564"/>
        <v>1935.3456749425982</v>
      </c>
      <c r="DX151" s="120">
        <f t="shared" si="565"/>
        <v>497.3865337008047</v>
      </c>
      <c r="DY151" s="256">
        <f t="shared" si="566"/>
        <v>1244.4245737475337</v>
      </c>
      <c r="DZ151" s="256">
        <f t="shared" si="664"/>
        <v>995</v>
      </c>
      <c r="EA151" s="256">
        <f t="shared" si="665"/>
        <v>1422</v>
      </c>
      <c r="EB151" s="170">
        <f t="shared" si="666"/>
        <v>1481.4578258899212</v>
      </c>
      <c r="EC151" s="256">
        <f t="shared" si="567"/>
        <v>315.73234731494665</v>
      </c>
      <c r="ED151" s="256">
        <v>0</v>
      </c>
      <c r="EE151" s="427">
        <f t="shared" si="674"/>
        <v>1018413.8525908696</v>
      </c>
      <c r="EF151" s="275">
        <f t="shared" si="568"/>
        <v>1.3995183629227583</v>
      </c>
      <c r="EG151" s="256">
        <f t="shared" si="569"/>
        <v>1.8700646006762147</v>
      </c>
      <c r="EH151" s="256">
        <f t="shared" si="570"/>
        <v>2.6171897484981779</v>
      </c>
      <c r="EI151" s="473">
        <f t="shared" si="571"/>
        <v>483.83641873564954</v>
      </c>
      <c r="EJ151" s="473">
        <f t="shared" si="572"/>
        <v>210</v>
      </c>
      <c r="EK151" s="473">
        <f t="shared" si="573"/>
        <v>840</v>
      </c>
      <c r="EL151" s="473">
        <f t="shared" si="574"/>
        <v>537.09585090844257</v>
      </c>
      <c r="EM151" s="473">
        <f t="shared" si="575"/>
        <v>286.75461591751395</v>
      </c>
      <c r="EN151" s="473">
        <f t="shared" si="576"/>
        <v>1451.5092562069485</v>
      </c>
      <c r="EO151" s="427">
        <f t="shared" si="577"/>
        <v>194045.33614535083</v>
      </c>
      <c r="EP151" s="261">
        <f t="shared" si="578"/>
        <v>1.3995183629227583</v>
      </c>
      <c r="EQ151" s="256">
        <f t="shared" si="579"/>
        <v>1.1944612049102612</v>
      </c>
      <c r="ER151" s="256">
        <f t="shared" si="580"/>
        <v>1.6716703900707541</v>
      </c>
      <c r="ES151" s="473">
        <f t="shared" si="581"/>
        <v>1935.3456749425982</v>
      </c>
      <c r="ET151" s="473">
        <f t="shared" si="582"/>
        <v>210</v>
      </c>
      <c r="EU151" s="473">
        <f t="shared" si="583"/>
        <v>840</v>
      </c>
      <c r="EV151" s="473">
        <f t="shared" si="584"/>
        <v>537.09585090844257</v>
      </c>
      <c r="EW151" s="473">
        <f t="shared" si="585"/>
        <v>286.75461591751395</v>
      </c>
      <c r="EX151" s="473">
        <f t="shared" si="586"/>
        <v>1451.5092562069485</v>
      </c>
      <c r="EY151" s="572">
        <f t="shared" si="667"/>
        <v>303800</v>
      </c>
      <c r="EZ151" s="276">
        <f t="shared" si="677"/>
        <v>1.2936543315011659</v>
      </c>
      <c r="FA151" s="572">
        <f t="shared" si="678"/>
        <v>22.062940694345638</v>
      </c>
      <c r="FB151" s="256">
        <f t="shared" si="679"/>
        <v>28.541818794893576</v>
      </c>
      <c r="FC151" s="572">
        <f t="shared" si="680"/>
        <v>220.62940694345619</v>
      </c>
      <c r="FD151" s="572"/>
      <c r="FE151" s="572">
        <f t="shared" si="681"/>
        <v>840</v>
      </c>
      <c r="FF151" s="572">
        <f t="shared" si="682"/>
        <v>747.09585090844257</v>
      </c>
      <c r="FG151" s="572">
        <f t="shared" si="683"/>
        <v>165.79551123360156</v>
      </c>
      <c r="FH151" s="572">
        <f t="shared" si="684"/>
        <v>1714.716267999142</v>
      </c>
      <c r="FI151" s="566">
        <f t="shared" si="685"/>
        <v>10000</v>
      </c>
      <c r="FJ151" s="276">
        <f t="shared" si="587"/>
        <v>1.290556317585128</v>
      </c>
      <c r="FK151" s="256">
        <f t="shared" si="588"/>
        <v>0.39064021547343791</v>
      </c>
      <c r="FL151" s="256">
        <f t="shared" si="589"/>
        <v>0.50414319798206098</v>
      </c>
      <c r="FM151" s="483">
        <f t="shared" si="590"/>
        <v>220.62940694345619</v>
      </c>
      <c r="FN151" s="483">
        <f t="shared" si="591"/>
        <v>327</v>
      </c>
      <c r="FO151" s="483">
        <f t="shared" si="592"/>
        <v>840</v>
      </c>
      <c r="FP151" s="483">
        <f t="shared" si="593"/>
        <v>747.09585090844257</v>
      </c>
      <c r="FQ151" s="483">
        <f t="shared" si="668"/>
        <v>46700</v>
      </c>
      <c r="FR151" s="483">
        <f t="shared" si="594"/>
        <v>170.20809937247068</v>
      </c>
      <c r="FS151" s="483">
        <f t="shared" si="595"/>
        <v>1714.8178971648204</v>
      </c>
      <c r="FT151" s="484">
        <f t="shared" si="596"/>
        <v>467</v>
      </c>
      <c r="FU151" s="427">
        <f t="shared" si="597"/>
        <v>553233.33614535083</v>
      </c>
      <c r="FV151" s="276">
        <f t="shared" si="598"/>
        <v>2.0171404651485516</v>
      </c>
      <c r="FW151" s="256">
        <f t="shared" si="599"/>
        <v>1.2650560024791815</v>
      </c>
      <c r="FX151" s="256">
        <f t="shared" si="600"/>
        <v>2.5517956532798234</v>
      </c>
      <c r="FY151" s="483">
        <f t="shared" si="601"/>
        <v>884.45297344876735</v>
      </c>
      <c r="FZ151" s="483">
        <f t="shared" si="602"/>
        <v>562</v>
      </c>
      <c r="GA151" s="483">
        <f t="shared" si="603"/>
        <v>840</v>
      </c>
      <c r="GB151" s="483">
        <f t="shared" si="604"/>
        <v>747.09585090844257</v>
      </c>
      <c r="GC151" s="483">
        <f t="shared" si="605"/>
        <v>23400</v>
      </c>
      <c r="GD151" s="483">
        <f t="shared" si="606"/>
        <v>155.13744398949066</v>
      </c>
      <c r="GE151" s="483">
        <f t="shared" si="607"/>
        <v>1050.8927014938308</v>
      </c>
      <c r="GF151" s="484">
        <f t="shared" si="608"/>
        <v>569</v>
      </c>
      <c r="GG151" s="493">
        <f t="shared" si="609"/>
        <v>234</v>
      </c>
      <c r="GH151" s="493">
        <f t="shared" si="610"/>
        <v>803</v>
      </c>
      <c r="GI151" s="427">
        <f t="shared" si="611"/>
        <v>707566.33614535083</v>
      </c>
      <c r="GJ151" s="185">
        <f t="shared" si="612"/>
        <v>1.1578147268964134</v>
      </c>
      <c r="GK151" s="256">
        <f t="shared" si="669"/>
        <v>2.4953631183121492</v>
      </c>
      <c r="GL151" s="256">
        <f t="shared" si="613"/>
        <v>2.8891681673359635</v>
      </c>
      <c r="GM151" s="256">
        <f t="shared" si="614"/>
        <v>1935.3456749425982</v>
      </c>
      <c r="GN151" s="256">
        <f t="shared" si="615"/>
        <v>840</v>
      </c>
      <c r="GO151" s="256">
        <f t="shared" si="616"/>
        <v>747.09585090844257</v>
      </c>
      <c r="GP151" s="256">
        <f t="shared" si="617"/>
        <v>1935.3456749425982</v>
      </c>
      <c r="GQ151" s="256">
        <f t="shared" si="618"/>
        <v>165.79551123360156</v>
      </c>
      <c r="GR151" s="427">
        <f t="shared" si="619"/>
        <v>709135.33614535083</v>
      </c>
      <c r="GS151" s="185">
        <f t="shared" si="620"/>
        <v>1.1578147268964134</v>
      </c>
      <c r="GT151" s="256">
        <f t="shared" si="670"/>
        <v>4.1325769207078036</v>
      </c>
      <c r="GU151" s="256">
        <f t="shared" si="621"/>
        <v>4.7847584188277263</v>
      </c>
      <c r="GV151" s="256">
        <f t="shared" si="622"/>
        <v>1935.3456749425982</v>
      </c>
      <c r="GW151" s="256">
        <f t="shared" si="623"/>
        <v>840</v>
      </c>
      <c r="GX151" s="256">
        <f t="shared" si="624"/>
        <v>747.09585090844257</v>
      </c>
      <c r="GY151" s="256">
        <f t="shared" si="625"/>
        <v>1935.3456749425982</v>
      </c>
      <c r="GZ151" s="256">
        <f t="shared" si="626"/>
        <v>165.79551123360156</v>
      </c>
      <c r="HA151" s="427">
        <f t="shared" si="627"/>
        <v>428195.33614535083</v>
      </c>
      <c r="HB151" s="185">
        <f t="shared" si="628"/>
        <v>1.1578147268964134</v>
      </c>
      <c r="HC151" s="256">
        <f t="shared" si="671"/>
        <v>0.22551697286172984</v>
      </c>
      <c r="HD151" s="256">
        <f t="shared" si="629"/>
        <v>0.2611068723444096</v>
      </c>
      <c r="HE151" s="256">
        <f t="shared" si="630"/>
        <v>1935.3456749425982</v>
      </c>
      <c r="HF151" s="256">
        <f t="shared" si="631"/>
        <v>840</v>
      </c>
      <c r="HG151" s="256">
        <f t="shared" si="632"/>
        <v>747.09585090844257</v>
      </c>
      <c r="HH151" s="256">
        <f t="shared" si="633"/>
        <v>1935.3456749425982</v>
      </c>
      <c r="HI151" s="256">
        <f t="shared" si="500"/>
        <v>165.79551123360156</v>
      </c>
      <c r="HJ151" s="427">
        <f t="shared" si="634"/>
        <v>7846638.5090844259</v>
      </c>
      <c r="HK151" s="185">
        <f t="shared" si="635"/>
        <v>1.1578147268964134</v>
      </c>
      <c r="HL151" s="256">
        <f t="shared" si="672"/>
        <v>2.4441300603715423</v>
      </c>
      <c r="HM151" s="256">
        <f t="shared" si="636"/>
        <v>2.8298497783483918</v>
      </c>
      <c r="HN151" s="256">
        <f t="shared" si="637"/>
        <v>1935.3456749425982</v>
      </c>
      <c r="HO151" s="256">
        <f t="shared" si="638"/>
        <v>840</v>
      </c>
      <c r="HP151" s="256">
        <f t="shared" si="639"/>
        <v>747.09585090844257</v>
      </c>
      <c r="HQ151" s="256">
        <f t="shared" si="640"/>
        <v>1935.3456749425982</v>
      </c>
      <c r="HR151" s="256">
        <f t="shared" si="501"/>
        <v>165.79551123360156</v>
      </c>
      <c r="HS151" s="466">
        <f t="shared" si="641"/>
        <v>724000</v>
      </c>
    </row>
    <row r="152" spans="1:227" s="72" customFormat="1" hidden="1" outlineLevel="1" x14ac:dyDescent="0.3">
      <c r="B152" s="40" t="s">
        <v>240</v>
      </c>
      <c r="C152" s="40" t="s">
        <v>242</v>
      </c>
      <c r="D152" s="117">
        <v>20000</v>
      </c>
      <c r="E152" s="132">
        <v>19.472200313990992</v>
      </c>
      <c r="F152" s="125">
        <f t="shared" si="502"/>
        <v>3423.8618885434157</v>
      </c>
      <c r="G152" s="125">
        <f t="shared" si="503"/>
        <v>953.6370225672631</v>
      </c>
      <c r="H152" s="168">
        <f t="shared" si="427"/>
        <v>1680</v>
      </c>
      <c r="I152" s="528">
        <f t="shared" si="676"/>
        <v>1680</v>
      </c>
      <c r="J152" s="373">
        <f t="shared" si="643"/>
        <v>1432.4036027506356</v>
      </c>
      <c r="K152" s="114">
        <v>0.114</v>
      </c>
      <c r="L152" s="168">
        <f t="shared" si="644"/>
        <v>2038.0130288948903</v>
      </c>
      <c r="M152" s="373">
        <f t="shared" si="645"/>
        <v>665.76</v>
      </c>
      <c r="N152" s="373">
        <f t="shared" si="646"/>
        <v>232.33348529401749</v>
      </c>
      <c r="O152" s="121">
        <v>104.56546300079638</v>
      </c>
      <c r="P152" s="116">
        <v>0.152</v>
      </c>
      <c r="Q152" s="395">
        <f t="shared" si="505"/>
        <v>0.721473279702599</v>
      </c>
      <c r="S152" s="189">
        <f t="shared" si="506"/>
        <v>1.1699096844768955</v>
      </c>
      <c r="T152" s="168">
        <f t="shared" si="507"/>
        <v>317.87900752242103</v>
      </c>
      <c r="U152" s="382">
        <f t="shared" si="508"/>
        <v>3423.8618885434157</v>
      </c>
      <c r="V152" s="427">
        <f t="shared" si="647"/>
        <v>325684.57644010172</v>
      </c>
      <c r="W152" s="132"/>
      <c r="X152" s="255"/>
      <c r="Y152" s="255"/>
      <c r="Z152" s="255"/>
      <c r="AA152" s="111"/>
      <c r="AB152" s="111"/>
      <c r="AC152" s="111"/>
      <c r="AD152" s="111"/>
      <c r="AE152" s="111"/>
      <c r="AF152" s="111"/>
      <c r="AG152" s="111"/>
      <c r="AH152" s="460"/>
      <c r="AI152" s="262">
        <f t="shared" si="509"/>
        <v>1.2974394663196529</v>
      </c>
      <c r="AJ152" s="256">
        <f t="shared" si="648"/>
        <v>0.98893747364620632</v>
      </c>
      <c r="AK152" s="256">
        <f t="shared" si="510"/>
        <v>1.2830865080310396</v>
      </c>
      <c r="AL152" s="170">
        <f t="shared" si="511"/>
        <v>395.47157584507988</v>
      </c>
      <c r="AM152" s="170">
        <f t="shared" si="512"/>
        <v>296.60368188380994</v>
      </c>
      <c r="AN152" s="170">
        <f t="shared" si="513"/>
        <v>0</v>
      </c>
      <c r="AO152" s="170">
        <f t="shared" si="649"/>
        <v>0</v>
      </c>
      <c r="AP152" s="170">
        <f t="shared" si="650"/>
        <v>0</v>
      </c>
      <c r="AQ152" s="170">
        <f t="shared" si="514"/>
        <v>986.89218439595822</v>
      </c>
      <c r="AR152" s="256">
        <f t="shared" si="496"/>
        <v>345.56201783157661</v>
      </c>
      <c r="AS152" s="256">
        <f t="shared" si="515"/>
        <v>3028.3903126983359</v>
      </c>
      <c r="AT152" s="428">
        <f t="shared" si="516"/>
        <v>371902.74950335332</v>
      </c>
      <c r="AU152" s="112"/>
      <c r="AV152" s="256"/>
      <c r="AW152" s="256"/>
      <c r="AX152" s="120"/>
      <c r="AY152" s="120"/>
      <c r="AZ152" s="120"/>
      <c r="BA152" s="120"/>
      <c r="BB152" s="256"/>
      <c r="BC152" s="256"/>
      <c r="BD152" s="256"/>
      <c r="BE152" s="257"/>
      <c r="BF152" s="146">
        <f t="shared" si="517"/>
        <v>1.9394462542769233</v>
      </c>
      <c r="BG152" s="256">
        <f t="shared" si="518"/>
        <v>3.5115601335709856</v>
      </c>
      <c r="BH152" s="256">
        <f t="shared" si="519"/>
        <v>6.8104821477224204</v>
      </c>
      <c r="BI152" s="120">
        <f t="shared" si="520"/>
        <v>1585.4215500180751</v>
      </c>
      <c r="BJ152" s="120">
        <f t="shared" si="521"/>
        <v>953.6370225672631</v>
      </c>
      <c r="BK152" s="256">
        <v>0</v>
      </c>
      <c r="BL152" s="170">
        <f t="shared" si="522"/>
        <v>777.92512979064111</v>
      </c>
      <c r="BM152" s="170">
        <f t="shared" si="651"/>
        <v>902.07487020935889</v>
      </c>
      <c r="BN152" s="170">
        <f t="shared" si="523"/>
        <v>0</v>
      </c>
      <c r="BO152" s="170">
        <f t="shared" si="497"/>
        <v>418.64665290702857</v>
      </c>
      <c r="BP152" s="170">
        <f t="shared" si="524"/>
        <v>1838.4403385253406</v>
      </c>
      <c r="BQ152" s="390">
        <f t="shared" si="525"/>
        <v>220491.25365638972</v>
      </c>
      <c r="BR152" s="428">
        <f t="shared" si="652"/>
        <v>422790.39747603267</v>
      </c>
      <c r="BS152" s="147">
        <f t="shared" si="526"/>
        <v>4.61204463196235</v>
      </c>
      <c r="BT152" s="256">
        <f t="shared" si="527"/>
        <v>3.6053603172949975</v>
      </c>
      <c r="BU152" s="256">
        <f t="shared" si="528"/>
        <v>16.628082697670468</v>
      </c>
      <c r="BV152" s="170">
        <f t="shared" si="529"/>
        <v>3423.8618885434157</v>
      </c>
      <c r="BW152" s="170">
        <f t="shared" si="530"/>
        <v>953.6370225672631</v>
      </c>
      <c r="BX152" s="170">
        <f t="shared" si="531"/>
        <v>1785.4524882674696</v>
      </c>
      <c r="BY152" s="170">
        <f t="shared" si="653"/>
        <v>1062.769338254446</v>
      </c>
      <c r="BZ152" s="256">
        <f t="shared" si="532"/>
        <v>949.14495856648387</v>
      </c>
      <c r="CA152" s="256">
        <v>0</v>
      </c>
      <c r="CB152" s="466">
        <f t="shared" si="533"/>
        <v>774567.78011984122</v>
      </c>
      <c r="CC152" s="146">
        <f t="shared" si="534"/>
        <v>1.9358202340981119</v>
      </c>
      <c r="CD152" s="256">
        <f t="shared" si="535"/>
        <v>3.6123901245978982</v>
      </c>
      <c r="CE152" s="256">
        <f t="shared" si="654"/>
        <v>6.9929378966528111</v>
      </c>
      <c r="CF152" s="120">
        <f t="shared" si="536"/>
        <v>1691.11632001928</v>
      </c>
      <c r="CG152" s="120">
        <f t="shared" si="537"/>
        <v>953.6370225672631</v>
      </c>
      <c r="CH152" s="256">
        <v>0</v>
      </c>
      <c r="CI152" s="170">
        <f t="shared" si="655"/>
        <v>829.7868051100171</v>
      </c>
      <c r="CJ152" s="170">
        <f t="shared" si="656"/>
        <v>850.2131948899829</v>
      </c>
      <c r="CK152" s="170">
        <f t="shared" si="538"/>
        <v>0</v>
      </c>
      <c r="CL152" s="256">
        <f t="shared" si="498"/>
        <v>528.56921370828172</v>
      </c>
      <c r="CM152" s="256">
        <f t="shared" si="499"/>
        <v>1732.7455685241357</v>
      </c>
      <c r="CN152" s="390">
        <f t="shared" si="657"/>
        <v>199999.91474306048</v>
      </c>
      <c r="CO152" s="428">
        <f t="shared" si="658"/>
        <v>409819.00148401293</v>
      </c>
      <c r="CP152" s="147">
        <f t="shared" si="539"/>
        <v>3.937384390552392</v>
      </c>
      <c r="CQ152" s="256">
        <f t="shared" si="540"/>
        <v>3.5086386682376629</v>
      </c>
      <c r="CR152" s="256">
        <f t="shared" si="541"/>
        <v>13.814859124407507</v>
      </c>
      <c r="CS152" s="120">
        <f t="shared" si="542"/>
        <v>3423.8618885434157</v>
      </c>
      <c r="CT152" s="120">
        <f t="shared" si="543"/>
        <v>953.6370225672631</v>
      </c>
      <c r="CU152" s="256">
        <f t="shared" si="544"/>
        <v>1614.2593938402988</v>
      </c>
      <c r="CV152" s="170">
        <f t="shared" si="659"/>
        <v>960.86868680970156</v>
      </c>
      <c r="CW152" s="256">
        <f t="shared" si="545"/>
        <v>1111.778398272296</v>
      </c>
      <c r="CX152" s="256">
        <v>0</v>
      </c>
      <c r="CY152" s="466">
        <f t="shared" si="546"/>
        <v>749567.78011984122</v>
      </c>
      <c r="CZ152" s="147">
        <f t="shared" si="547"/>
        <v>4.61204463196235</v>
      </c>
      <c r="DA152" s="256">
        <f t="shared" si="548"/>
        <v>3.6911378079793491</v>
      </c>
      <c r="DB152" s="256">
        <f t="shared" si="549"/>
        <v>17.023692313124432</v>
      </c>
      <c r="DC152" s="120">
        <f t="shared" si="550"/>
        <v>3423.8618885434157</v>
      </c>
      <c r="DD152" s="120">
        <f t="shared" si="551"/>
        <v>953.6370225672631</v>
      </c>
      <c r="DE152" s="256">
        <f t="shared" si="552"/>
        <v>1785.4524882674696</v>
      </c>
      <c r="DF152" s="170">
        <f t="shared" si="660"/>
        <v>1062.769338254446</v>
      </c>
      <c r="DG152" s="256">
        <f t="shared" si="553"/>
        <v>949.14495856648387</v>
      </c>
      <c r="DH152" s="256">
        <v>0</v>
      </c>
      <c r="DI152" s="466">
        <f t="shared" si="661"/>
        <v>756567.78011984122</v>
      </c>
      <c r="DJ152" s="147">
        <f t="shared" si="554"/>
        <v>3.937384390552392</v>
      </c>
      <c r="DK152" s="256">
        <f t="shared" si="662"/>
        <v>3.5322002482705304</v>
      </c>
      <c r="DL152" s="256">
        <f t="shared" si="555"/>
        <v>13.907630121845671</v>
      </c>
      <c r="DM152" s="120">
        <f t="shared" si="556"/>
        <v>3423.8618885434157</v>
      </c>
      <c r="DN152" s="120">
        <f t="shared" si="557"/>
        <v>953.6370225672631</v>
      </c>
      <c r="DO152" s="256">
        <f t="shared" si="558"/>
        <v>1614.2593938402988</v>
      </c>
      <c r="DP152" s="170">
        <f t="shared" si="663"/>
        <v>960.86868680970156</v>
      </c>
      <c r="DQ152" s="256">
        <f t="shared" si="559"/>
        <v>1111.778398272296</v>
      </c>
      <c r="DR152" s="256">
        <v>0</v>
      </c>
      <c r="DS152" s="427">
        <f t="shared" si="560"/>
        <v>744567.78011984122</v>
      </c>
      <c r="DT152" s="176">
        <f t="shared" si="561"/>
        <v>7.8163632890283514</v>
      </c>
      <c r="DU152" s="256">
        <f t="shared" si="562"/>
        <v>1.8777770848893767</v>
      </c>
      <c r="DV152" s="256">
        <f t="shared" si="563"/>
        <v>14.677387871307998</v>
      </c>
      <c r="DW152" s="120">
        <f t="shared" si="564"/>
        <v>3423.8618885434157</v>
      </c>
      <c r="DX152" s="120">
        <f t="shared" si="565"/>
        <v>953.6370225672631</v>
      </c>
      <c r="DY152" s="256">
        <f t="shared" si="566"/>
        <v>2127.8386771218111</v>
      </c>
      <c r="DZ152" s="256">
        <f t="shared" si="664"/>
        <v>1761</v>
      </c>
      <c r="EA152" s="256">
        <f t="shared" si="665"/>
        <v>2515</v>
      </c>
      <c r="EB152" s="170">
        <f t="shared" si="666"/>
        <v>1266.5706411439353</v>
      </c>
      <c r="EC152" s="256">
        <f t="shared" si="567"/>
        <v>560.04291884120494</v>
      </c>
      <c r="ED152" s="256">
        <v>0</v>
      </c>
      <c r="EE152" s="427">
        <f t="shared" si="674"/>
        <v>1694395.9977081472</v>
      </c>
      <c r="EF152" s="275">
        <f t="shared" si="568"/>
        <v>1.4122026606837699</v>
      </c>
      <c r="EG152" s="256">
        <f t="shared" si="569"/>
        <v>1.7761342843341239</v>
      </c>
      <c r="EH152" s="256">
        <f t="shared" si="570"/>
        <v>2.5082615620683133</v>
      </c>
      <c r="EI152" s="473">
        <f t="shared" si="571"/>
        <v>855.96547213585393</v>
      </c>
      <c r="EJ152" s="473">
        <f t="shared" si="572"/>
        <v>420</v>
      </c>
      <c r="EK152" s="473">
        <f t="shared" si="573"/>
        <v>1680</v>
      </c>
      <c r="EL152" s="473">
        <f t="shared" si="574"/>
        <v>1012.4036027506356</v>
      </c>
      <c r="EM152" s="473">
        <f t="shared" si="575"/>
        <v>531.87037555638449</v>
      </c>
      <c r="EN152" s="473">
        <f t="shared" si="576"/>
        <v>2567.8964164075619</v>
      </c>
      <c r="EO152" s="427">
        <f t="shared" si="577"/>
        <v>361444.57644010172</v>
      </c>
      <c r="EP152" s="261">
        <f t="shared" si="578"/>
        <v>1.4122026606837699</v>
      </c>
      <c r="EQ152" s="256">
        <f t="shared" si="579"/>
        <v>1.0565735748879042</v>
      </c>
      <c r="ER152" s="256">
        <f t="shared" si="580"/>
        <v>1.4920960136648607</v>
      </c>
      <c r="ES152" s="473">
        <f t="shared" si="581"/>
        <v>3423.8618885434157</v>
      </c>
      <c r="ET152" s="473">
        <f t="shared" si="582"/>
        <v>420</v>
      </c>
      <c r="EU152" s="473">
        <f t="shared" si="583"/>
        <v>1680</v>
      </c>
      <c r="EV152" s="473">
        <f t="shared" si="584"/>
        <v>1012.4036027506356</v>
      </c>
      <c r="EW152" s="473">
        <f t="shared" si="585"/>
        <v>531.87037555638449</v>
      </c>
      <c r="EX152" s="473">
        <f t="shared" si="586"/>
        <v>2567.8964164075619</v>
      </c>
      <c r="EY152" s="572">
        <f t="shared" si="667"/>
        <v>607600</v>
      </c>
      <c r="EZ152" s="276">
        <f t="shared" si="677"/>
        <v>1.3061621862251431</v>
      </c>
      <c r="FA152" s="572">
        <f t="shared" si="678"/>
        <v>39.032025529394922</v>
      </c>
      <c r="FB152" s="256">
        <f t="shared" si="679"/>
        <v>50.982155798270071</v>
      </c>
      <c r="FC152" s="572">
        <f t="shared" si="680"/>
        <v>390.3202552939494</v>
      </c>
      <c r="FD152" s="572"/>
      <c r="FE152" s="572">
        <f t="shared" si="681"/>
        <v>1680</v>
      </c>
      <c r="FF152" s="572">
        <f t="shared" si="682"/>
        <v>1432.4036027506356</v>
      </c>
      <c r="FG152" s="572">
        <f t="shared" si="683"/>
        <v>317.87900752242103</v>
      </c>
      <c r="FH152" s="572">
        <f t="shared" si="684"/>
        <v>3033.5416332494665</v>
      </c>
      <c r="FI152" s="566">
        <f t="shared" si="685"/>
        <v>10000</v>
      </c>
      <c r="FJ152" s="276">
        <f t="shared" si="587"/>
        <v>1.3032073438762493</v>
      </c>
      <c r="FK152" s="256">
        <f t="shared" si="588"/>
        <v>0.38421112192803747</v>
      </c>
      <c r="FL152" s="256">
        <f t="shared" si="589"/>
        <v>0.50070675569555145</v>
      </c>
      <c r="FM152" s="483">
        <f t="shared" si="590"/>
        <v>390.3202552939494</v>
      </c>
      <c r="FN152" s="483">
        <f t="shared" si="591"/>
        <v>579</v>
      </c>
      <c r="FO152" s="483">
        <f t="shared" si="592"/>
        <v>1680</v>
      </c>
      <c r="FP152" s="483">
        <f t="shared" si="593"/>
        <v>1432.4036027506356</v>
      </c>
      <c r="FQ152" s="483">
        <f t="shared" si="668"/>
        <v>82700</v>
      </c>
      <c r="FR152" s="483">
        <f t="shared" si="594"/>
        <v>325.68541262830001</v>
      </c>
      <c r="FS152" s="483">
        <f t="shared" si="595"/>
        <v>3033.3341107656379</v>
      </c>
      <c r="FT152" s="484">
        <f t="shared" si="596"/>
        <v>827</v>
      </c>
      <c r="FU152" s="427">
        <f t="shared" si="597"/>
        <v>996122.57644010172</v>
      </c>
      <c r="FV152" s="276">
        <f t="shared" si="598"/>
        <v>2.0278721075785122</v>
      </c>
      <c r="FW152" s="256">
        <f t="shared" si="599"/>
        <v>1.2492879929523217</v>
      </c>
      <c r="FX152" s="256">
        <f t="shared" si="600"/>
        <v>2.5333962752407544</v>
      </c>
      <c r="FY152" s="483">
        <f t="shared" si="601"/>
        <v>1564.7048830643409</v>
      </c>
      <c r="FZ152" s="483">
        <f t="shared" si="602"/>
        <v>993</v>
      </c>
      <c r="GA152" s="483">
        <f t="shared" si="603"/>
        <v>1680</v>
      </c>
      <c r="GB152" s="483">
        <f t="shared" si="604"/>
        <v>1432.4036027506356</v>
      </c>
      <c r="GC152" s="483">
        <f t="shared" si="605"/>
        <v>41300</v>
      </c>
      <c r="GD152" s="483">
        <f t="shared" si="606"/>
        <v>299.50916224974844</v>
      </c>
      <c r="GE152" s="483">
        <f t="shared" si="607"/>
        <v>1859.1570054790745</v>
      </c>
      <c r="GF152" s="484">
        <f t="shared" si="608"/>
        <v>1006</v>
      </c>
      <c r="GG152" s="493">
        <f t="shared" si="609"/>
        <v>413</v>
      </c>
      <c r="GH152" s="493">
        <f t="shared" si="610"/>
        <v>1419</v>
      </c>
      <c r="GI152" s="427">
        <f t="shared" si="611"/>
        <v>1267181.5764401017</v>
      </c>
      <c r="GJ152" s="185">
        <f t="shared" si="612"/>
        <v>1.1699096844768955</v>
      </c>
      <c r="GK152" s="256">
        <f t="shared" si="669"/>
        <v>2.2211220957027167</v>
      </c>
      <c r="GL152" s="256">
        <f t="shared" si="613"/>
        <v>2.5985122501682261</v>
      </c>
      <c r="GM152" s="256">
        <f t="shared" si="614"/>
        <v>3423.8618885434157</v>
      </c>
      <c r="GN152" s="256">
        <f t="shared" si="615"/>
        <v>1680</v>
      </c>
      <c r="GO152" s="256">
        <f t="shared" si="616"/>
        <v>1432.4036027506356</v>
      </c>
      <c r="GP152" s="256">
        <f t="shared" si="617"/>
        <v>3423.8618885434157</v>
      </c>
      <c r="GQ152" s="256">
        <f t="shared" si="618"/>
        <v>317.87900752242103</v>
      </c>
      <c r="GR152" s="427">
        <f t="shared" si="619"/>
        <v>1398384.5764401017</v>
      </c>
      <c r="GS152" s="185">
        <f t="shared" si="620"/>
        <v>1.1699096844768955</v>
      </c>
      <c r="GT152" s="256">
        <f t="shared" si="670"/>
        <v>3.9157399910129502</v>
      </c>
      <c r="GU152" s="256">
        <f t="shared" si="621"/>
        <v>4.5810621373795222</v>
      </c>
      <c r="GV152" s="256">
        <f t="shared" si="622"/>
        <v>3423.8618885434157</v>
      </c>
      <c r="GW152" s="256">
        <f t="shared" si="623"/>
        <v>1680</v>
      </c>
      <c r="GX152" s="256">
        <f t="shared" si="624"/>
        <v>1432.4036027506356</v>
      </c>
      <c r="GY152" s="256">
        <f t="shared" si="625"/>
        <v>3423.8618885434157</v>
      </c>
      <c r="GZ152" s="256">
        <f t="shared" si="626"/>
        <v>317.87900752242103</v>
      </c>
      <c r="HA152" s="427">
        <f t="shared" si="627"/>
        <v>793204.57644010172</v>
      </c>
      <c r="HB152" s="185">
        <f t="shared" si="628"/>
        <v>1.1699096844768955</v>
      </c>
      <c r="HC152" s="256">
        <f t="shared" si="671"/>
        <v>0.20740794170562371</v>
      </c>
      <c r="HD152" s="256">
        <f t="shared" si="629"/>
        <v>0.24264855963882856</v>
      </c>
      <c r="HE152" s="256">
        <f t="shared" si="630"/>
        <v>3423.8618885434157</v>
      </c>
      <c r="HF152" s="256">
        <f t="shared" si="631"/>
        <v>1680</v>
      </c>
      <c r="HG152" s="256">
        <f t="shared" si="632"/>
        <v>1432.4036027506356</v>
      </c>
      <c r="HH152" s="256">
        <f t="shared" si="633"/>
        <v>3423.8618885434157</v>
      </c>
      <c r="HI152" s="256">
        <f t="shared" si="500"/>
        <v>317.87900752242103</v>
      </c>
      <c r="HJ152" s="427">
        <f t="shared" si="634"/>
        <v>14975236.027506357</v>
      </c>
      <c r="HK152" s="185">
        <f t="shared" si="635"/>
        <v>1.1699096844768955</v>
      </c>
      <c r="HL152" s="256">
        <f t="shared" si="672"/>
        <v>2.1599324624624439</v>
      </c>
      <c r="HM152" s="256">
        <f t="shared" si="636"/>
        <v>2.5269259056508417</v>
      </c>
      <c r="HN152" s="256">
        <f t="shared" si="637"/>
        <v>3423.8618885434157</v>
      </c>
      <c r="HO152" s="256">
        <f t="shared" si="638"/>
        <v>1680</v>
      </c>
      <c r="HP152" s="256">
        <f t="shared" si="639"/>
        <v>1432.4036027506356</v>
      </c>
      <c r="HQ152" s="256">
        <f t="shared" si="640"/>
        <v>3423.8618885434157</v>
      </c>
      <c r="HR152" s="256">
        <f t="shared" si="501"/>
        <v>317.87900752242103</v>
      </c>
      <c r="HS152" s="466">
        <f t="shared" si="641"/>
        <v>1438000</v>
      </c>
    </row>
    <row r="153" spans="1:227" s="304" customFormat="1" hidden="1" outlineLevel="1" x14ac:dyDescent="0.3">
      <c r="B153" s="305" t="s">
        <v>240</v>
      </c>
      <c r="C153" s="305" t="s">
        <v>242</v>
      </c>
      <c r="D153" s="306">
        <v>50000</v>
      </c>
      <c r="E153" s="315">
        <v>18.613882446276452</v>
      </c>
      <c r="F153" s="313">
        <f t="shared" si="502"/>
        <v>8182.3524920090231</v>
      </c>
      <c r="G153" s="313">
        <f t="shared" si="503"/>
        <v>1875.7078644282706</v>
      </c>
      <c r="H153" s="311">
        <f t="shared" si="427"/>
        <v>4200</v>
      </c>
      <c r="I153" s="529">
        <f t="shared" si="676"/>
        <v>4200</v>
      </c>
      <c r="J153" s="374">
        <f t="shared" si="643"/>
        <v>2817.3934517367679</v>
      </c>
      <c r="K153" s="310">
        <v>0.114</v>
      </c>
      <c r="L153" s="311">
        <f t="shared" si="644"/>
        <v>1948.1791647640532</v>
      </c>
      <c r="M153" s="374">
        <f t="shared" si="645"/>
        <v>665.76</v>
      </c>
      <c r="N153" s="374">
        <f t="shared" si="646"/>
        <v>222.09242478310205</v>
      </c>
      <c r="O153" s="309">
        <v>82.267888790713627</v>
      </c>
      <c r="P153" s="312">
        <v>0.152</v>
      </c>
      <c r="Q153" s="396">
        <f t="shared" si="505"/>
        <v>0.77076178687484942</v>
      </c>
      <c r="S153" s="314">
        <f t="shared" si="506"/>
        <v>1.1419766508357407</v>
      </c>
      <c r="T153" s="311">
        <f t="shared" si="507"/>
        <v>625.23595480942356</v>
      </c>
      <c r="U153" s="381">
        <f t="shared" si="508"/>
        <v>8182.3524920090231</v>
      </c>
      <c r="V153" s="435">
        <f t="shared" si="647"/>
        <v>673282.95227788284</v>
      </c>
      <c r="W153" s="315"/>
      <c r="X153" s="316"/>
      <c r="Y153" s="316"/>
      <c r="Z153" s="316"/>
      <c r="AA153" s="317"/>
      <c r="AB153" s="317"/>
      <c r="AC153" s="317"/>
      <c r="AD153" s="317"/>
      <c r="AE153" s="317"/>
      <c r="AF153" s="317"/>
      <c r="AG153" s="317"/>
      <c r="AH153" s="461"/>
      <c r="AI153" s="318">
        <f t="shared" si="509"/>
        <v>1.1903676683706701</v>
      </c>
      <c r="AJ153" s="319">
        <f t="shared" si="648"/>
        <v>0.49633064724342824</v>
      </c>
      <c r="AK153" s="319">
        <f t="shared" si="510"/>
        <v>0.59081595530006525</v>
      </c>
      <c r="AL153" s="333">
        <f t="shared" si="511"/>
        <v>384.99731113194383</v>
      </c>
      <c r="AM153" s="333">
        <f t="shared" si="512"/>
        <v>288.74798334895786</v>
      </c>
      <c r="AN153" s="333">
        <f t="shared" si="513"/>
        <v>0</v>
      </c>
      <c r="AO153" s="333">
        <f t="shared" si="649"/>
        <v>0</v>
      </c>
      <c r="AP153" s="333">
        <f t="shared" si="650"/>
        <v>0</v>
      </c>
      <c r="AQ153" s="333">
        <f t="shared" si="514"/>
        <v>2383.6816286339113</v>
      </c>
      <c r="AR153" s="319">
        <f t="shared" si="496"/>
        <v>652.18576658865959</v>
      </c>
      <c r="AS153" s="319">
        <f t="shared" si="515"/>
        <v>7797.355180877079</v>
      </c>
      <c r="AT153" s="429">
        <f t="shared" si="516"/>
        <v>721389.06058142579</v>
      </c>
      <c r="AU153" s="321"/>
      <c r="AV153" s="319"/>
      <c r="AW153" s="319"/>
      <c r="AX153" s="308"/>
      <c r="AY153" s="308"/>
      <c r="AZ153" s="308"/>
      <c r="BA153" s="308"/>
      <c r="BB153" s="319"/>
      <c r="BC153" s="319"/>
      <c r="BD153" s="319"/>
      <c r="BE153" s="320"/>
      <c r="BF153" s="322">
        <f t="shared" si="517"/>
        <v>1.708397508538936</v>
      </c>
      <c r="BG153" s="319">
        <f t="shared" si="518"/>
        <v>4.064290723792519</v>
      </c>
      <c r="BH153" s="319">
        <f t="shared" si="519"/>
        <v>6.9434241465050484</v>
      </c>
      <c r="BI153" s="308">
        <f t="shared" si="520"/>
        <v>3118.364324612</v>
      </c>
      <c r="BJ153" s="308">
        <f t="shared" si="521"/>
        <v>1875.7078644282706</v>
      </c>
      <c r="BK153" s="319">
        <v>0</v>
      </c>
      <c r="BL153" s="333">
        <f t="shared" si="522"/>
        <v>1600.6558231463632</v>
      </c>
      <c r="BM153" s="333">
        <f t="shared" si="651"/>
        <v>2599.3441768536368</v>
      </c>
      <c r="BN153" s="333">
        <f t="shared" si="523"/>
        <v>0</v>
      </c>
      <c r="BO153" s="333">
        <f t="shared" si="497"/>
        <v>823.43575248401078</v>
      </c>
      <c r="BP153" s="333">
        <f t="shared" si="524"/>
        <v>5063.9881673970231</v>
      </c>
      <c r="BQ153" s="391">
        <f t="shared" si="525"/>
        <v>270897.92826212849</v>
      </c>
      <c r="BR153" s="429">
        <f t="shared" si="652"/>
        <v>718493.02261835115</v>
      </c>
      <c r="BS153" s="323">
        <f t="shared" si="526"/>
        <v>4.4263755620348846</v>
      </c>
      <c r="BT153" s="319">
        <f t="shared" si="527"/>
        <v>4.1442841494634983</v>
      </c>
      <c r="BU153" s="319">
        <f t="shared" si="528"/>
        <v>18.344158081313758</v>
      </c>
      <c r="BV153" s="333">
        <f t="shared" si="529"/>
        <v>8182.3524920090231</v>
      </c>
      <c r="BW153" s="333">
        <f t="shared" si="530"/>
        <v>1875.7078644282706</v>
      </c>
      <c r="BX153" s="333">
        <f t="shared" si="531"/>
        <v>4670.1741291789476</v>
      </c>
      <c r="BY153" s="333">
        <f t="shared" si="653"/>
        <v>1111.946221233083</v>
      </c>
      <c r="BZ153" s="319">
        <f t="shared" si="532"/>
        <v>2272.3016191182437</v>
      </c>
      <c r="CA153" s="319">
        <v>0</v>
      </c>
      <c r="CB153" s="467">
        <f t="shared" si="533"/>
        <v>1576939.8506485696</v>
      </c>
      <c r="CC153" s="322">
        <f t="shared" si="534"/>
        <v>1.7059879014928523</v>
      </c>
      <c r="CD153" s="319">
        <f t="shared" si="535"/>
        <v>4.0812224029377564</v>
      </c>
      <c r="CE153" s="319">
        <f t="shared" si="654"/>
        <v>6.962516042713399</v>
      </c>
      <c r="CF153" s="308">
        <f t="shared" si="536"/>
        <v>3326.2552795861334</v>
      </c>
      <c r="CG153" s="308">
        <f t="shared" si="537"/>
        <v>1875.7078644282706</v>
      </c>
      <c r="CH153" s="319">
        <v>0</v>
      </c>
      <c r="CI153" s="333">
        <f t="shared" si="655"/>
        <v>1707.3662113561209</v>
      </c>
      <c r="CJ153" s="333">
        <f t="shared" si="656"/>
        <v>2492.6337886438791</v>
      </c>
      <c r="CK153" s="333">
        <f t="shared" si="538"/>
        <v>0</v>
      </c>
      <c r="CL153" s="319">
        <f t="shared" si="498"/>
        <v>1039.6423456571094</v>
      </c>
      <c r="CM153" s="319">
        <f t="shared" si="499"/>
        <v>4856.0972124228902</v>
      </c>
      <c r="CN153" s="391">
        <f t="shared" si="657"/>
        <v>250406.5893487992</v>
      </c>
      <c r="CO153" s="429">
        <f t="shared" si="658"/>
        <v>713474.6899954367</v>
      </c>
      <c r="CP153" s="323">
        <f t="shared" si="539"/>
        <v>3.7798567609854152</v>
      </c>
      <c r="CQ153" s="319">
        <f t="shared" si="540"/>
        <v>3.9606078043302029</v>
      </c>
      <c r="CR153" s="319">
        <f t="shared" si="541"/>
        <v>14.970530186809118</v>
      </c>
      <c r="CS153" s="308">
        <f t="shared" si="542"/>
        <v>8182.3524920090231</v>
      </c>
      <c r="CT153" s="308">
        <f t="shared" si="543"/>
        <v>1875.7078644282706</v>
      </c>
      <c r="CU153" s="319">
        <f t="shared" si="544"/>
        <v>4261.056504578497</v>
      </c>
      <c r="CV153" s="333">
        <f t="shared" si="659"/>
        <v>1014.5372629948804</v>
      </c>
      <c r="CW153" s="319">
        <f t="shared" si="545"/>
        <v>2660.9633624886728</v>
      </c>
      <c r="CX153" s="319">
        <v>0</v>
      </c>
      <c r="CY153" s="467">
        <f t="shared" si="546"/>
        <v>1551939.8506485696</v>
      </c>
      <c r="CZ153" s="323">
        <f t="shared" si="547"/>
        <v>4.4263755620348846</v>
      </c>
      <c r="DA153" s="319">
        <f t="shared" si="548"/>
        <v>4.1921353315724863</v>
      </c>
      <c r="DB153" s="319">
        <f t="shared" si="549"/>
        <v>18.555965384415462</v>
      </c>
      <c r="DC153" s="308">
        <f t="shared" si="550"/>
        <v>8182.3524920090231</v>
      </c>
      <c r="DD153" s="308">
        <f t="shared" si="551"/>
        <v>1875.7078644282706</v>
      </c>
      <c r="DE153" s="319">
        <f t="shared" si="552"/>
        <v>4670.1741291789476</v>
      </c>
      <c r="DF153" s="333">
        <f t="shared" si="660"/>
        <v>1111.946221233083</v>
      </c>
      <c r="DG153" s="319">
        <f t="shared" si="553"/>
        <v>2272.3016191182437</v>
      </c>
      <c r="DH153" s="319">
        <v>0</v>
      </c>
      <c r="DI153" s="467">
        <f t="shared" si="661"/>
        <v>1558939.8506485696</v>
      </c>
      <c r="DJ153" s="323">
        <f t="shared" si="554"/>
        <v>3.7798567609854152</v>
      </c>
      <c r="DK153" s="319">
        <f t="shared" si="662"/>
        <v>3.9734092322676546</v>
      </c>
      <c r="DL153" s="319">
        <f t="shared" si="555"/>
        <v>15.018917750748763</v>
      </c>
      <c r="DM153" s="308">
        <f t="shared" si="556"/>
        <v>8182.3524920090231</v>
      </c>
      <c r="DN153" s="308">
        <f t="shared" si="557"/>
        <v>1875.7078644282706</v>
      </c>
      <c r="DO153" s="319">
        <f t="shared" si="558"/>
        <v>4261.056504578497</v>
      </c>
      <c r="DP153" s="333">
        <f t="shared" si="663"/>
        <v>1014.5372629948804</v>
      </c>
      <c r="DQ153" s="319">
        <f t="shared" si="559"/>
        <v>2660.9633624886728</v>
      </c>
      <c r="DR153" s="319">
        <v>0</v>
      </c>
      <c r="DS153" s="435">
        <f t="shared" si="560"/>
        <v>1546939.8506485696</v>
      </c>
      <c r="DT153" s="324">
        <f t="shared" si="561"/>
        <v>7.560599043219514</v>
      </c>
      <c r="DU153" s="319">
        <f t="shared" si="562"/>
        <v>2.0081243247784442</v>
      </c>
      <c r="DV153" s="319">
        <f t="shared" si="563"/>
        <v>15.182622848585737</v>
      </c>
      <c r="DW153" s="308">
        <f t="shared" si="564"/>
        <v>8182.3524920090231</v>
      </c>
      <c r="DX153" s="308">
        <f t="shared" si="565"/>
        <v>1875.7078644282706</v>
      </c>
      <c r="DY153" s="319">
        <f t="shared" si="566"/>
        <v>5488.4093783798508</v>
      </c>
      <c r="DZ153" s="319">
        <f t="shared" si="664"/>
        <v>4208</v>
      </c>
      <c r="EA153" s="319">
        <f t="shared" si="665"/>
        <v>6012</v>
      </c>
      <c r="EB153" s="333">
        <f t="shared" si="666"/>
        <v>1306.7641377094883</v>
      </c>
      <c r="EC153" s="319">
        <f t="shared" si="567"/>
        <v>1330.3258510259911</v>
      </c>
      <c r="ED153" s="319">
        <v>0</v>
      </c>
      <c r="EE153" s="435">
        <f t="shared" si="674"/>
        <v>3723505.8126281202</v>
      </c>
      <c r="EF153" s="325">
        <f t="shared" si="568"/>
        <v>1.382855887850281</v>
      </c>
      <c r="EG153" s="256">
        <f t="shared" si="569"/>
        <v>2.028567220718974</v>
      </c>
      <c r="EH153" s="319">
        <f t="shared" si="570"/>
        <v>2.8052161250713139</v>
      </c>
      <c r="EI153" s="474">
        <f t="shared" si="571"/>
        <v>2045.5881230022558</v>
      </c>
      <c r="EJ153" s="474">
        <f t="shared" si="572"/>
        <v>1050</v>
      </c>
      <c r="EK153" s="474">
        <f t="shared" si="573"/>
        <v>4200</v>
      </c>
      <c r="EL153" s="474">
        <f t="shared" si="574"/>
        <v>1767.3934517367679</v>
      </c>
      <c r="EM153" s="474">
        <f t="shared" si="575"/>
        <v>1136.6329855599874</v>
      </c>
      <c r="EN153" s="474">
        <f t="shared" si="576"/>
        <v>6136.7643690067671</v>
      </c>
      <c r="EO153" s="435">
        <f t="shared" si="577"/>
        <v>756292.95227788284</v>
      </c>
      <c r="EP153" s="326">
        <f t="shared" si="578"/>
        <v>1.382855887850281</v>
      </c>
      <c r="EQ153" s="256">
        <f t="shared" si="579"/>
        <v>1.0100007190597056</v>
      </c>
      <c r="ER153" s="256">
        <f t="shared" si="580"/>
        <v>1.3966854410847314</v>
      </c>
      <c r="ES153" s="474">
        <f t="shared" si="581"/>
        <v>8182.3524920090231</v>
      </c>
      <c r="ET153" s="474">
        <f t="shared" si="582"/>
        <v>1050</v>
      </c>
      <c r="EU153" s="474">
        <f t="shared" si="583"/>
        <v>4200</v>
      </c>
      <c r="EV153" s="474">
        <f t="shared" si="584"/>
        <v>1767.3934517367679</v>
      </c>
      <c r="EW153" s="474">
        <f t="shared" si="585"/>
        <v>1136.6329855599874</v>
      </c>
      <c r="EX153" s="474">
        <f t="shared" si="586"/>
        <v>6136.7643690067671</v>
      </c>
      <c r="EY153" s="573">
        <f t="shared" si="667"/>
        <v>1519000</v>
      </c>
      <c r="EZ153" s="327">
        <f t="shared" si="677"/>
        <v>1.2772464089077931</v>
      </c>
      <c r="FA153" s="573">
        <f t="shared" si="678"/>
        <v>93.27881840890285</v>
      </c>
      <c r="FB153" s="256">
        <f t="shared" si="679"/>
        <v>119.1400358399333</v>
      </c>
      <c r="FC153" s="573">
        <f t="shared" si="680"/>
        <v>932.78818408902862</v>
      </c>
      <c r="FD153" s="573"/>
      <c r="FE153" s="573">
        <f t="shared" si="681"/>
        <v>4200</v>
      </c>
      <c r="FF153" s="573">
        <f t="shared" si="682"/>
        <v>2817.3934517367679</v>
      </c>
      <c r="FG153" s="573">
        <f t="shared" si="683"/>
        <v>625.23595480942356</v>
      </c>
      <c r="FH153" s="573">
        <f t="shared" si="684"/>
        <v>7249.5643079199945</v>
      </c>
      <c r="FI153" s="567">
        <f t="shared" si="685"/>
        <v>10000</v>
      </c>
      <c r="FJ153" s="327">
        <f t="shared" si="587"/>
        <v>1.2742036048977581</v>
      </c>
      <c r="FK153" s="256">
        <f t="shared" si="588"/>
        <v>0.40215864808796004</v>
      </c>
      <c r="FL153" s="256">
        <f t="shared" si="589"/>
        <v>0.51243199913448756</v>
      </c>
      <c r="FM153" s="485">
        <f t="shared" si="590"/>
        <v>932.78818408902862</v>
      </c>
      <c r="FN153" s="485">
        <f t="shared" si="591"/>
        <v>1383</v>
      </c>
      <c r="FO153" s="485">
        <f t="shared" si="592"/>
        <v>4200</v>
      </c>
      <c r="FP153" s="485">
        <f t="shared" si="593"/>
        <v>2817.3934517367679</v>
      </c>
      <c r="FQ153" s="485">
        <f t="shared" si="668"/>
        <v>197500</v>
      </c>
      <c r="FR153" s="485">
        <f t="shared" si="594"/>
        <v>643.89171849120419</v>
      </c>
      <c r="FS153" s="485">
        <f t="shared" si="595"/>
        <v>7249.7136031201344</v>
      </c>
      <c r="FT153" s="486">
        <f t="shared" si="596"/>
        <v>1975</v>
      </c>
      <c r="FU153" s="435">
        <f t="shared" si="597"/>
        <v>2272692.952277883</v>
      </c>
      <c r="FV153" s="327">
        <f t="shared" si="598"/>
        <v>2.0020873520165292</v>
      </c>
      <c r="FW153" s="256">
        <f t="shared" si="599"/>
        <v>1.2943485709944875</v>
      </c>
      <c r="FX153" s="256">
        <f t="shared" si="600"/>
        <v>2.5913989030887321</v>
      </c>
      <c r="FY153" s="485">
        <f t="shared" si="601"/>
        <v>3739.3350888481236</v>
      </c>
      <c r="FZ153" s="485">
        <f t="shared" si="602"/>
        <v>2375</v>
      </c>
      <c r="GA153" s="485">
        <f t="shared" si="603"/>
        <v>4200</v>
      </c>
      <c r="GB153" s="485">
        <f t="shared" si="604"/>
        <v>2817.3934517367679</v>
      </c>
      <c r="GC153" s="485">
        <f t="shared" si="605"/>
        <v>98800</v>
      </c>
      <c r="GD153" s="485">
        <f t="shared" si="606"/>
        <v>580.76956912414198</v>
      </c>
      <c r="GE153" s="485">
        <f t="shared" si="607"/>
        <v>4443.0174031608985</v>
      </c>
      <c r="GF153" s="486">
        <f t="shared" si="608"/>
        <v>2405</v>
      </c>
      <c r="GG153" s="494">
        <f t="shared" si="609"/>
        <v>988</v>
      </c>
      <c r="GH153" s="494">
        <f t="shared" si="610"/>
        <v>3393</v>
      </c>
      <c r="GI153" s="435">
        <f t="shared" si="611"/>
        <v>2923324.952277883</v>
      </c>
      <c r="GJ153" s="328">
        <f t="shared" si="612"/>
        <v>1.1419766508357407</v>
      </c>
      <c r="GK153" s="319">
        <f t="shared" si="669"/>
        <v>2.249956798213014</v>
      </c>
      <c r="GL153" s="256">
        <f t="shared" si="613"/>
        <v>2.569398128948404</v>
      </c>
      <c r="GM153" s="319">
        <f t="shared" si="614"/>
        <v>8182.3524920090231</v>
      </c>
      <c r="GN153" s="319">
        <f t="shared" si="615"/>
        <v>4200</v>
      </c>
      <c r="GO153" s="319">
        <f t="shared" si="616"/>
        <v>2817.3934517367679</v>
      </c>
      <c r="GP153" s="319">
        <f t="shared" si="617"/>
        <v>8182.3524920090231</v>
      </c>
      <c r="GQ153" s="319">
        <f t="shared" si="618"/>
        <v>625.23595480942356</v>
      </c>
      <c r="GR153" s="435">
        <f t="shared" si="619"/>
        <v>3358782.952277883</v>
      </c>
      <c r="GS153" s="328">
        <f t="shared" si="620"/>
        <v>1.1419766508357407</v>
      </c>
      <c r="GT153" s="319">
        <f t="shared" si="670"/>
        <v>4.2434661567923264</v>
      </c>
      <c r="GU153" s="256">
        <f t="shared" si="621"/>
        <v>4.8459392696685128</v>
      </c>
      <c r="GV153" s="319">
        <f t="shared" si="622"/>
        <v>8182.3524920090231</v>
      </c>
      <c r="GW153" s="319">
        <f t="shared" si="623"/>
        <v>4200</v>
      </c>
      <c r="GX153" s="319">
        <f t="shared" si="624"/>
        <v>2817.3934517367679</v>
      </c>
      <c r="GY153" s="319">
        <f t="shared" si="625"/>
        <v>8182.3524920090231</v>
      </c>
      <c r="GZ153" s="319">
        <f t="shared" si="626"/>
        <v>625.23595480942356</v>
      </c>
      <c r="HA153" s="435">
        <f t="shared" si="627"/>
        <v>1780882.952277883</v>
      </c>
      <c r="HB153" s="328">
        <f t="shared" si="628"/>
        <v>1.1419766508357407</v>
      </c>
      <c r="HC153" s="319">
        <f t="shared" si="671"/>
        <v>0.25486288929535622</v>
      </c>
      <c r="HD153" s="256">
        <f t="shared" si="629"/>
        <v>0.29104746873983106</v>
      </c>
      <c r="HE153" s="319">
        <f t="shared" si="630"/>
        <v>8182.3524920090231</v>
      </c>
      <c r="HF153" s="319">
        <f t="shared" si="631"/>
        <v>4200</v>
      </c>
      <c r="HG153" s="319">
        <f t="shared" si="632"/>
        <v>2817.3934517367679</v>
      </c>
      <c r="HH153" s="319">
        <f t="shared" si="633"/>
        <v>8182.3524920090231</v>
      </c>
      <c r="HI153" s="319">
        <f t="shared" si="500"/>
        <v>625.23595480942356</v>
      </c>
      <c r="HJ153" s="435">
        <f t="shared" si="634"/>
        <v>29651694.51736768</v>
      </c>
      <c r="HK153" s="328">
        <f t="shared" si="635"/>
        <v>1.1419766508357407</v>
      </c>
      <c r="HL153" s="319">
        <f t="shared" si="672"/>
        <v>2.1109264070389941</v>
      </c>
      <c r="HM153" s="256">
        <f t="shared" si="636"/>
        <v>2.410628668471114</v>
      </c>
      <c r="HN153" s="319">
        <f t="shared" si="637"/>
        <v>8182.3524920090231</v>
      </c>
      <c r="HO153" s="319">
        <f t="shared" si="638"/>
        <v>4200</v>
      </c>
      <c r="HP153" s="319">
        <f t="shared" si="639"/>
        <v>2817.3934517367679</v>
      </c>
      <c r="HQ153" s="319">
        <f t="shared" si="640"/>
        <v>8182.3524920090231</v>
      </c>
      <c r="HR153" s="319">
        <f t="shared" si="501"/>
        <v>625.23595480942356</v>
      </c>
      <c r="HS153" s="467">
        <f t="shared" si="641"/>
        <v>3580000</v>
      </c>
    </row>
    <row r="154" spans="1:227" s="72" customFormat="1" hidden="1" outlineLevel="1" x14ac:dyDescent="0.3">
      <c r="B154" s="40" t="s">
        <v>242</v>
      </c>
      <c r="C154" s="40" t="s">
        <v>264</v>
      </c>
      <c r="D154" s="125">
        <v>1387</v>
      </c>
      <c r="E154" s="123">
        <v>35.557092846385864</v>
      </c>
      <c r="F154" s="125">
        <f t="shared" si="502"/>
        <v>433.58467171436445</v>
      </c>
      <c r="G154" s="125">
        <f t="shared" si="503"/>
        <v>52.418637122984592</v>
      </c>
      <c r="H154" s="168">
        <f t="shared" ref="H154" si="686">ROUND($I154+$I154*0.55,1)</f>
        <v>180.6</v>
      </c>
      <c r="I154" s="121">
        <f t="shared" si="676"/>
        <v>116.508</v>
      </c>
      <c r="J154" s="373">
        <f t="shared" si="643"/>
        <v>78.735035332529122</v>
      </c>
      <c r="K154" s="114">
        <v>0.114</v>
      </c>
      <c r="L154" s="168">
        <f t="shared" si="644"/>
        <v>2400.8010615413314</v>
      </c>
      <c r="M154" s="373">
        <f t="shared" si="645"/>
        <v>665.76</v>
      </c>
      <c r="N154" s="373">
        <f t="shared" si="646"/>
        <v>273.69132101571176</v>
      </c>
      <c r="O154" s="121">
        <v>82.878984560556972</v>
      </c>
      <c r="P154" s="116">
        <v>0.152</v>
      </c>
      <c r="Q154" s="395">
        <f t="shared" si="505"/>
        <v>0.87910403539930315</v>
      </c>
      <c r="S154" s="189">
        <f t="shared" si="506"/>
        <v>1.0774751648065044</v>
      </c>
      <c r="T154" s="168">
        <f t="shared" si="507"/>
        <v>17.472879040994865</v>
      </c>
      <c r="U154" s="382">
        <f t="shared" si="508"/>
        <v>433.58467171436445</v>
      </c>
      <c r="V154" s="427">
        <f t="shared" si="647"/>
        <v>34127.605653204664</v>
      </c>
      <c r="W154" s="132"/>
      <c r="X154" s="255"/>
      <c r="Y154" s="255"/>
      <c r="Z154" s="255"/>
      <c r="AA154" s="111"/>
      <c r="AB154" s="111"/>
      <c r="AC154" s="111"/>
      <c r="AD154" s="111"/>
      <c r="AE154" s="111"/>
      <c r="AF154" s="111"/>
      <c r="AG154" s="111"/>
      <c r="AH154" s="460"/>
      <c r="AI154" s="262">
        <f t="shared" si="509"/>
        <v>2.4354800267106302</v>
      </c>
      <c r="AJ154" s="256">
        <f t="shared" si="648"/>
        <v>1.3015898582340106</v>
      </c>
      <c r="AK154" s="256">
        <f t="shared" si="510"/>
        <v>3.1699961026980534</v>
      </c>
      <c r="AL154" s="170">
        <f t="shared" si="511"/>
        <v>347.22549129268867</v>
      </c>
      <c r="AM154" s="170">
        <f t="shared" si="512"/>
        <v>52.418637122984592</v>
      </c>
      <c r="AN154" s="170">
        <f t="shared" si="513"/>
        <v>208.0004813465319</v>
      </c>
      <c r="AO154" s="170">
        <f t="shared" si="649"/>
        <v>107</v>
      </c>
      <c r="AP154" s="170">
        <f t="shared" si="650"/>
        <v>153</v>
      </c>
      <c r="AQ154" s="170">
        <f t="shared" si="514"/>
        <v>0</v>
      </c>
      <c r="AR154" s="256">
        <f t="shared" si="496"/>
        <v>113.19216202712569</v>
      </c>
      <c r="AS154" s="256">
        <f t="shared" si="515"/>
        <v>86.359180421675774</v>
      </c>
      <c r="AT154" s="428">
        <f t="shared" si="516"/>
        <v>193230</v>
      </c>
      <c r="AU154" s="112"/>
      <c r="AV154" s="256"/>
      <c r="AW154" s="256"/>
      <c r="AX154" s="120"/>
      <c r="AY154" s="120"/>
      <c r="AZ154" s="120"/>
      <c r="BA154" s="120"/>
      <c r="BB154" s="256"/>
      <c r="BC154" s="256"/>
      <c r="BD154" s="256"/>
      <c r="BE154" s="257"/>
      <c r="BF154" s="146">
        <f t="shared" si="517"/>
        <v>1.3154762258039789</v>
      </c>
      <c r="BG154" s="256">
        <f t="shared" si="518"/>
        <v>1.6705599508614095</v>
      </c>
      <c r="BH154" s="256">
        <f t="shared" si="519"/>
        <v>2.1975818991384477</v>
      </c>
      <c r="BI154" s="120">
        <f t="shared" si="520"/>
        <v>87.145984216961892</v>
      </c>
      <c r="BJ154" s="120">
        <f t="shared" si="521"/>
        <v>52.418637122984592</v>
      </c>
      <c r="BK154" s="256">
        <v>0</v>
      </c>
      <c r="BL154" s="170">
        <f t="shared" si="522"/>
        <v>36.298711131447746</v>
      </c>
      <c r="BM154" s="170">
        <f t="shared" si="651"/>
        <v>144.30128886855226</v>
      </c>
      <c r="BN154" s="170">
        <f t="shared" si="523"/>
        <v>0</v>
      </c>
      <c r="BO154" s="170">
        <f t="shared" si="497"/>
        <v>23.011781696990241</v>
      </c>
      <c r="BP154" s="170">
        <f t="shared" si="524"/>
        <v>346.43868749740255</v>
      </c>
      <c r="BQ154" s="390">
        <f t="shared" si="525"/>
        <v>29056.823344010067</v>
      </c>
      <c r="BR154" s="428">
        <f t="shared" si="652"/>
        <v>48850.136458069988</v>
      </c>
      <c r="BS154" s="147">
        <f t="shared" si="526"/>
        <v>4.0205594956618649</v>
      </c>
      <c r="BT154" s="256">
        <f t="shared" si="527"/>
        <v>1.8400745902562425</v>
      </c>
      <c r="BU154" s="256">
        <f t="shared" si="528"/>
        <v>7.398129366580851</v>
      </c>
      <c r="BV154" s="170">
        <f t="shared" si="529"/>
        <v>433.58467171436445</v>
      </c>
      <c r="BW154" s="170">
        <f t="shared" si="530"/>
        <v>52.418637122984592</v>
      </c>
      <c r="BX154" s="170">
        <f t="shared" si="531"/>
        <v>294.44910024850697</v>
      </c>
      <c r="BY154" s="170">
        <f t="shared" si="653"/>
        <v>1630.3936890836487</v>
      </c>
      <c r="BZ154" s="256">
        <f t="shared" si="532"/>
        <v>120.8795217087922</v>
      </c>
      <c r="CA154" s="256">
        <v>0</v>
      </c>
      <c r="CB154" s="466">
        <f t="shared" si="533"/>
        <v>179437.30694122985</v>
      </c>
      <c r="CC154" s="146">
        <f t="shared" si="534"/>
        <v>1.3146492937979433</v>
      </c>
      <c r="CD154" s="256">
        <f t="shared" si="535"/>
        <v>2.010667623332806</v>
      </c>
      <c r="CE154" s="256">
        <f t="shared" si="654"/>
        <v>2.6433227710768623</v>
      </c>
      <c r="CF154" s="120">
        <f t="shared" si="536"/>
        <v>92.955716498092684</v>
      </c>
      <c r="CG154" s="120">
        <f t="shared" si="537"/>
        <v>52.418637122984592</v>
      </c>
      <c r="CH154" s="256">
        <v>0</v>
      </c>
      <c r="CI154" s="170">
        <f t="shared" si="655"/>
        <v>38.718625206877597</v>
      </c>
      <c r="CJ154" s="170">
        <f t="shared" si="656"/>
        <v>141.8813747931224</v>
      </c>
      <c r="CK154" s="170">
        <f t="shared" si="538"/>
        <v>0</v>
      </c>
      <c r="CL154" s="256">
        <f t="shared" si="498"/>
        <v>29.053903269366263</v>
      </c>
      <c r="CM154" s="256">
        <f t="shared" si="499"/>
        <v>340.62895521627178</v>
      </c>
      <c r="CN154" s="390">
        <f t="shared" si="657"/>
        <v>20327.278233610738</v>
      </c>
      <c r="CO154" s="428">
        <f t="shared" si="658"/>
        <v>40471.478888607991</v>
      </c>
      <c r="CP154" s="147">
        <f t="shared" si="539"/>
        <v>3.4352643069348074</v>
      </c>
      <c r="CQ154" s="256">
        <f t="shared" si="540"/>
        <v>2.0045853121353936</v>
      </c>
      <c r="CR154" s="256">
        <f t="shared" si="541"/>
        <v>6.8862803729844879</v>
      </c>
      <c r="CS154" s="120">
        <f t="shared" si="542"/>
        <v>433.58467171436445</v>
      </c>
      <c r="CT154" s="120">
        <f t="shared" si="543"/>
        <v>52.418637122984592</v>
      </c>
      <c r="CU154" s="256">
        <f t="shared" si="544"/>
        <v>272.76986666278873</v>
      </c>
      <c r="CV154" s="170">
        <f t="shared" si="659"/>
        <v>1510.3536360065821</v>
      </c>
      <c r="CW154" s="256">
        <f t="shared" si="545"/>
        <v>141.47479361522448</v>
      </c>
      <c r="CX154" s="256">
        <v>0</v>
      </c>
      <c r="CY154" s="466">
        <f t="shared" si="546"/>
        <v>154437.30694122985</v>
      </c>
      <c r="CZ154" s="147">
        <f t="shared" si="547"/>
        <v>4.0205594956618649</v>
      </c>
      <c r="DA154" s="256">
        <f t="shared" si="548"/>
        <v>2.0452399467166913</v>
      </c>
      <c r="DB154" s="256">
        <f t="shared" si="549"/>
        <v>8.2230088886787591</v>
      </c>
      <c r="DC154" s="120">
        <f t="shared" si="550"/>
        <v>433.58467171436445</v>
      </c>
      <c r="DD154" s="120">
        <f t="shared" si="551"/>
        <v>52.418637122984592</v>
      </c>
      <c r="DE154" s="256">
        <f t="shared" si="552"/>
        <v>294.44910024850697</v>
      </c>
      <c r="DF154" s="170">
        <f t="shared" si="660"/>
        <v>1630.3936890836487</v>
      </c>
      <c r="DG154" s="256">
        <f t="shared" si="553"/>
        <v>120.8795217087922</v>
      </c>
      <c r="DH154" s="256">
        <v>0</v>
      </c>
      <c r="DI154" s="466">
        <f t="shared" si="661"/>
        <v>161437.30694122985</v>
      </c>
      <c r="DJ154" s="147">
        <f t="shared" si="554"/>
        <v>3.4352643069348074</v>
      </c>
      <c r="DK154" s="256">
        <f t="shared" si="662"/>
        <v>2.0716564255396173</v>
      </c>
      <c r="DL154" s="256">
        <f t="shared" si="555"/>
        <v>7.1166873748883939</v>
      </c>
      <c r="DM154" s="120">
        <f t="shared" si="556"/>
        <v>433.58467171436445</v>
      </c>
      <c r="DN154" s="120">
        <f t="shared" si="557"/>
        <v>52.418637122984592</v>
      </c>
      <c r="DO154" s="256">
        <f t="shared" si="558"/>
        <v>272.76986666278873</v>
      </c>
      <c r="DP154" s="170">
        <f t="shared" si="663"/>
        <v>1510.3536360065821</v>
      </c>
      <c r="DQ154" s="256">
        <f t="shared" si="559"/>
        <v>141.47479361522448</v>
      </c>
      <c r="DR154" s="256">
        <v>0</v>
      </c>
      <c r="DS154" s="427">
        <f t="shared" si="560"/>
        <v>149437.30694122985</v>
      </c>
      <c r="DT154" s="176">
        <f t="shared" si="561"/>
        <v>6.9873488544649041</v>
      </c>
      <c r="DU154" s="256">
        <f t="shared" si="562"/>
        <v>1.230554407348001</v>
      </c>
      <c r="DV154" s="256">
        <f t="shared" si="563"/>
        <v>8.5983129285397943</v>
      </c>
      <c r="DW154" s="120">
        <f t="shared" si="564"/>
        <v>433.58467171436445</v>
      </c>
      <c r="DX154" s="120">
        <f t="shared" si="565"/>
        <v>52.418637122984592</v>
      </c>
      <c r="DY154" s="256">
        <f t="shared" si="566"/>
        <v>337.80756741994344</v>
      </c>
      <c r="DZ154" s="256">
        <f t="shared" si="664"/>
        <v>223</v>
      </c>
      <c r="EA154" s="256">
        <f t="shared" si="665"/>
        <v>319</v>
      </c>
      <c r="EB154" s="170">
        <f t="shared" si="666"/>
        <v>1870.473795237782</v>
      </c>
      <c r="EC154" s="256">
        <f t="shared" si="567"/>
        <v>69.554750873329269</v>
      </c>
      <c r="ED154" s="256">
        <v>0</v>
      </c>
      <c r="EE154" s="427">
        <f t="shared" si="674"/>
        <v>310025.13794104918</v>
      </c>
      <c r="EF154" s="275">
        <f t="shared" si="568"/>
        <v>1.3143735138461745</v>
      </c>
      <c r="EG154" s="256">
        <f t="shared" si="569"/>
        <v>1.9461245478834965</v>
      </c>
      <c r="EH154" s="256">
        <f t="shared" si="570"/>
        <v>2.557934560383929</v>
      </c>
      <c r="EI154" s="473">
        <f t="shared" si="571"/>
        <v>108.39616792859111</v>
      </c>
      <c r="EJ154" s="473">
        <f t="shared" si="572"/>
        <v>45.15</v>
      </c>
      <c r="EK154" s="473">
        <f t="shared" si="573"/>
        <v>180.6</v>
      </c>
      <c r="EL154" s="473">
        <f t="shared" si="574"/>
        <v>33.585035332529124</v>
      </c>
      <c r="EM154" s="473">
        <f t="shared" si="575"/>
        <v>44.571921023142643</v>
      </c>
      <c r="EN154" s="473">
        <f t="shared" si="576"/>
        <v>325.18850378577332</v>
      </c>
      <c r="EO154" s="427">
        <f t="shared" si="577"/>
        <v>41773.855653204664</v>
      </c>
      <c r="EP154" s="261">
        <f t="shared" si="578"/>
        <v>1.3143735138461745</v>
      </c>
      <c r="EQ154" s="256">
        <f t="shared" si="579"/>
        <v>1.2446549282184327</v>
      </c>
      <c r="ER154" s="256">
        <f t="shared" si="580"/>
        <v>1.6359414715284195</v>
      </c>
      <c r="ES154" s="473">
        <f t="shared" si="581"/>
        <v>433.58467171436445</v>
      </c>
      <c r="ET154" s="473">
        <f t="shared" si="582"/>
        <v>45.15</v>
      </c>
      <c r="EU154" s="473">
        <f t="shared" si="583"/>
        <v>180.6</v>
      </c>
      <c r="EV154" s="473">
        <f t="shared" si="584"/>
        <v>33.585035332529124</v>
      </c>
      <c r="EW154" s="473">
        <f t="shared" si="585"/>
        <v>44.571921023142643</v>
      </c>
      <c r="EX154" s="473">
        <f t="shared" si="586"/>
        <v>325.18850378577332</v>
      </c>
      <c r="EY154" s="572">
        <f t="shared" si="667"/>
        <v>65317</v>
      </c>
      <c r="EZ154" s="276">
        <f t="shared" si="677"/>
        <v>1.2100805271726964</v>
      </c>
      <c r="FA154" s="572">
        <f t="shared" si="678"/>
        <v>4.9428652575437519</v>
      </c>
      <c r="FB154" s="256">
        <f t="shared" si="679"/>
        <v>5.9812649965921496</v>
      </c>
      <c r="FC154" s="572">
        <f t="shared" si="680"/>
        <v>49.428652575437546</v>
      </c>
      <c r="FD154" s="572"/>
      <c r="FE154" s="572">
        <f t="shared" si="681"/>
        <v>180.6</v>
      </c>
      <c r="FF154" s="572">
        <f t="shared" si="682"/>
        <v>78.735035332529122</v>
      </c>
      <c r="FG154" s="572">
        <f t="shared" si="683"/>
        <v>17.472879040994865</v>
      </c>
      <c r="FH154" s="572">
        <f t="shared" si="684"/>
        <v>384.15601913892692</v>
      </c>
      <c r="FI154" s="566">
        <f t="shared" si="685"/>
        <v>10000</v>
      </c>
      <c r="FJ154" s="276">
        <f t="shared" si="587"/>
        <v>1.2075732722161001</v>
      </c>
      <c r="FK154" s="256">
        <f t="shared" si="588"/>
        <v>0.40258242236564834</v>
      </c>
      <c r="FL154" s="256">
        <f t="shared" si="589"/>
        <v>0.48614777311277008</v>
      </c>
      <c r="FM154" s="483">
        <f t="shared" si="590"/>
        <v>49.428652575437546</v>
      </c>
      <c r="FN154" s="483">
        <f t="shared" si="591"/>
        <v>74</v>
      </c>
      <c r="FO154" s="483">
        <f t="shared" si="592"/>
        <v>180.6</v>
      </c>
      <c r="FP154" s="483">
        <f t="shared" si="593"/>
        <v>78.735035332529122</v>
      </c>
      <c r="FQ154" s="483">
        <f t="shared" si="668"/>
        <v>10500</v>
      </c>
      <c r="FR154" s="483">
        <f t="shared" si="594"/>
        <v>18.461452092503617</v>
      </c>
      <c r="FS154" s="483">
        <f t="shared" si="595"/>
        <v>384.00133838103113</v>
      </c>
      <c r="FT154" s="484">
        <f t="shared" si="596"/>
        <v>105</v>
      </c>
      <c r="FU154" s="427">
        <f t="shared" si="597"/>
        <v>120707.60565320466</v>
      </c>
      <c r="FV154" s="276">
        <f t="shared" si="598"/>
        <v>1.9378594630290455</v>
      </c>
      <c r="FW154" s="256">
        <f t="shared" si="599"/>
        <v>1.3019723327568502</v>
      </c>
      <c r="FX154" s="256">
        <f t="shared" si="600"/>
        <v>2.5230394056348637</v>
      </c>
      <c r="FY154" s="483">
        <f t="shared" si="601"/>
        <v>198.14819497346454</v>
      </c>
      <c r="FZ154" s="483">
        <f t="shared" si="602"/>
        <v>125</v>
      </c>
      <c r="GA154" s="483">
        <f t="shared" si="603"/>
        <v>180.6</v>
      </c>
      <c r="GB154" s="483">
        <f t="shared" si="604"/>
        <v>78.735035332529122</v>
      </c>
      <c r="GC154" s="483">
        <f t="shared" si="605"/>
        <v>5200</v>
      </c>
      <c r="GD154" s="483">
        <f t="shared" si="606"/>
        <v>15.357411107748781</v>
      </c>
      <c r="GE154" s="483">
        <f t="shared" si="607"/>
        <v>235.43647674089991</v>
      </c>
      <c r="GF154" s="484">
        <f t="shared" si="608"/>
        <v>127</v>
      </c>
      <c r="GG154" s="493">
        <f t="shared" si="609"/>
        <v>52</v>
      </c>
      <c r="GH154" s="493">
        <f t="shared" si="610"/>
        <v>179</v>
      </c>
      <c r="GI154" s="427">
        <f t="shared" si="611"/>
        <v>153815.60565320466</v>
      </c>
      <c r="GJ154" s="185">
        <f t="shared" si="612"/>
        <v>1.0774751648065044</v>
      </c>
      <c r="GK154" s="256">
        <f t="shared" si="669"/>
        <v>2.8266235588356357</v>
      </c>
      <c r="GL154" s="256">
        <f t="shared" si="613"/>
        <v>3.0456166849023747</v>
      </c>
      <c r="GM154" s="256">
        <f t="shared" si="614"/>
        <v>433.58467171436445</v>
      </c>
      <c r="GN154" s="256">
        <f t="shared" si="615"/>
        <v>180.6</v>
      </c>
      <c r="GO154" s="256">
        <f t="shared" si="616"/>
        <v>78.735035332529122</v>
      </c>
      <c r="GP154" s="256">
        <f t="shared" si="617"/>
        <v>433.58467171436445</v>
      </c>
      <c r="GQ154" s="256">
        <f t="shared" si="618"/>
        <v>17.472879040994865</v>
      </c>
      <c r="GR154" s="427">
        <f t="shared" si="619"/>
        <v>147211.60565320466</v>
      </c>
      <c r="GS154" s="185">
        <f t="shared" si="620"/>
        <v>1.0774751648065044</v>
      </c>
      <c r="GT154" s="256">
        <f t="shared" si="670"/>
        <v>3.444633884107196</v>
      </c>
      <c r="GU154" s="256">
        <f t="shared" si="621"/>
        <v>3.7115074619764705</v>
      </c>
      <c r="GV154" s="256">
        <f t="shared" si="622"/>
        <v>433.58467171436445</v>
      </c>
      <c r="GW154" s="256">
        <f t="shared" si="623"/>
        <v>180.6</v>
      </c>
      <c r="GX154" s="256">
        <f t="shared" si="624"/>
        <v>78.735035332529122</v>
      </c>
      <c r="GY154" s="256">
        <f t="shared" si="625"/>
        <v>433.58467171436445</v>
      </c>
      <c r="GZ154" s="256">
        <f t="shared" si="626"/>
        <v>17.472879040994865</v>
      </c>
      <c r="HA154" s="427">
        <f t="shared" si="627"/>
        <v>120800.00565320466</v>
      </c>
      <c r="HB154" s="185">
        <f t="shared" si="628"/>
        <v>1.0774751648065044</v>
      </c>
      <c r="HC154" s="256">
        <f t="shared" si="671"/>
        <v>0.43951734231452028</v>
      </c>
      <c r="HD154" s="256">
        <f t="shared" si="629"/>
        <v>0.47356902084565455</v>
      </c>
      <c r="HE154" s="256">
        <f t="shared" si="630"/>
        <v>433.58467171436445</v>
      </c>
      <c r="HF154" s="256">
        <f t="shared" si="631"/>
        <v>180.6</v>
      </c>
      <c r="HG154" s="256">
        <f t="shared" si="632"/>
        <v>78.735035332529122</v>
      </c>
      <c r="HH154" s="256">
        <f t="shared" si="633"/>
        <v>433.58467171436445</v>
      </c>
      <c r="HI154" s="256">
        <f t="shared" si="500"/>
        <v>17.472879040994865</v>
      </c>
      <c r="HJ154" s="427">
        <f t="shared" si="634"/>
        <v>946747.15332529112</v>
      </c>
      <c r="HK154" s="185">
        <f t="shared" si="635"/>
        <v>1.0774751648065044</v>
      </c>
      <c r="HL154" s="256">
        <f t="shared" si="672"/>
        <v>2.5448706053046881</v>
      </c>
      <c r="HM154" s="256">
        <f t="shared" si="636"/>
        <v>2.7420348748618975</v>
      </c>
      <c r="HN154" s="256">
        <f t="shared" si="637"/>
        <v>433.58467171436445</v>
      </c>
      <c r="HO154" s="256">
        <f t="shared" si="638"/>
        <v>180.6</v>
      </c>
      <c r="HP154" s="256">
        <f t="shared" si="639"/>
        <v>78.735035332529122</v>
      </c>
      <c r="HQ154" s="256">
        <f t="shared" si="640"/>
        <v>433.58467171436445</v>
      </c>
      <c r="HR154" s="256">
        <f t="shared" si="501"/>
        <v>17.472879040994865</v>
      </c>
      <c r="HS154" s="466">
        <f t="shared" si="641"/>
        <v>163510</v>
      </c>
    </row>
    <row r="155" spans="1:227" s="72" customFormat="1" hidden="1" outlineLevel="1" x14ac:dyDescent="0.3">
      <c r="B155" s="40" t="s">
        <v>242</v>
      </c>
      <c r="C155" s="40" t="s">
        <v>265</v>
      </c>
      <c r="D155" s="125">
        <v>1387</v>
      </c>
      <c r="E155" s="123">
        <v>33.53517187100018</v>
      </c>
      <c r="F155" s="125">
        <f t="shared" si="502"/>
        <v>408.92928309380414</v>
      </c>
      <c r="G155" s="125">
        <f t="shared" si="503"/>
        <v>56.223677217891257</v>
      </c>
      <c r="H155" s="168">
        <f t="shared" ref="H155" si="687">ROUND($I155+$I155*0.35,1)</f>
        <v>157.30000000000001</v>
      </c>
      <c r="I155" s="121">
        <f t="shared" si="676"/>
        <v>116.508</v>
      </c>
      <c r="J155" s="373">
        <f t="shared" si="643"/>
        <v>84.450368327762646</v>
      </c>
      <c r="K155" s="114">
        <v>0.114</v>
      </c>
      <c r="L155" s="168">
        <f t="shared" si="644"/>
        <v>2599.6775784730075</v>
      </c>
      <c r="M155" s="373">
        <f t="shared" si="645"/>
        <v>665.76</v>
      </c>
      <c r="N155" s="373">
        <f t="shared" si="646"/>
        <v>296.36324394592287</v>
      </c>
      <c r="O155" s="121">
        <v>88.895124555539624</v>
      </c>
      <c r="P155" s="116">
        <v>0.152</v>
      </c>
      <c r="Q155" s="395">
        <f t="shared" si="505"/>
        <v>0.86251002424545342</v>
      </c>
      <c r="S155" s="189">
        <f t="shared" si="506"/>
        <v>1.0876432924516235</v>
      </c>
      <c r="T155" s="168">
        <f t="shared" si="507"/>
        <v>18.741225739297086</v>
      </c>
      <c r="U155" s="382">
        <f t="shared" si="508"/>
        <v>408.92928309380414</v>
      </c>
      <c r="V155" s="427">
        <f t="shared" si="647"/>
        <v>33877.058932442022</v>
      </c>
      <c r="W155" s="132"/>
      <c r="X155" s="255"/>
      <c r="Y155" s="255"/>
      <c r="Z155" s="255"/>
      <c r="AA155" s="111"/>
      <c r="AB155" s="111"/>
      <c r="AC155" s="111"/>
      <c r="AD155" s="111"/>
      <c r="AE155" s="111"/>
      <c r="AF155" s="111"/>
      <c r="AG155" s="111"/>
      <c r="AH155" s="460"/>
      <c r="AI155" s="262">
        <f t="shared" si="509"/>
        <v>2.7385514158052366</v>
      </c>
      <c r="AJ155" s="256">
        <f t="shared" si="648"/>
        <v>1.3381613495659233</v>
      </c>
      <c r="AK155" s="256">
        <f t="shared" si="510"/>
        <v>3.6646236584296052</v>
      </c>
      <c r="AL155" s="170">
        <f t="shared" si="511"/>
        <v>354.66675673255406</v>
      </c>
      <c r="AM155" s="170">
        <f t="shared" si="512"/>
        <v>56.223677217891257</v>
      </c>
      <c r="AN155" s="170">
        <f t="shared" si="513"/>
        <v>209.77639033152431</v>
      </c>
      <c r="AO155" s="170">
        <f t="shared" si="649"/>
        <v>108</v>
      </c>
      <c r="AP155" s="170">
        <f t="shared" si="650"/>
        <v>154</v>
      </c>
      <c r="AQ155" s="170">
        <f t="shared" si="514"/>
        <v>0</v>
      </c>
      <c r="AR155" s="256">
        <f t="shared" si="496"/>
        <v>115.59112605773255</v>
      </c>
      <c r="AS155" s="256">
        <f t="shared" si="515"/>
        <v>54.262526361250082</v>
      </c>
      <c r="AT155" s="428">
        <f t="shared" si="516"/>
        <v>192665</v>
      </c>
      <c r="AU155" s="112"/>
      <c r="AV155" s="256"/>
      <c r="AW155" s="256"/>
      <c r="AX155" s="120"/>
      <c r="AY155" s="120"/>
      <c r="AZ155" s="120"/>
      <c r="BA155" s="120"/>
      <c r="BB155" s="256"/>
      <c r="BC155" s="256"/>
      <c r="BD155" s="256"/>
      <c r="BE155" s="257"/>
      <c r="BF155" s="146">
        <f t="shared" si="517"/>
        <v>1.3675353917684829</v>
      </c>
      <c r="BG155" s="256">
        <f t="shared" si="518"/>
        <v>1.8445043662699177</v>
      </c>
      <c r="BH155" s="256">
        <f t="shared" si="519"/>
        <v>2.5224250011456091</v>
      </c>
      <c r="BI155" s="120">
        <f t="shared" si="520"/>
        <v>93.471863374744217</v>
      </c>
      <c r="BJ155" s="120">
        <f t="shared" si="521"/>
        <v>56.223677217891257</v>
      </c>
      <c r="BK155" s="256">
        <v>0</v>
      </c>
      <c r="BL155" s="170">
        <f t="shared" si="522"/>
        <v>35.955175422041179</v>
      </c>
      <c r="BM155" s="170">
        <f t="shared" si="651"/>
        <v>121.34482457795883</v>
      </c>
      <c r="BN155" s="170">
        <f t="shared" si="523"/>
        <v>0</v>
      </c>
      <c r="BO155" s="170">
        <f t="shared" si="497"/>
        <v>24.682194298654263</v>
      </c>
      <c r="BP155" s="170">
        <f t="shared" si="524"/>
        <v>315.45741971905994</v>
      </c>
      <c r="BQ155" s="390">
        <f t="shared" si="525"/>
        <v>28876.467096571618</v>
      </c>
      <c r="BR155" s="428">
        <f t="shared" si="652"/>
        <v>47454.967532767587</v>
      </c>
      <c r="BS155" s="147">
        <f t="shared" si="526"/>
        <v>4.0825107815653476</v>
      </c>
      <c r="BT155" s="256">
        <f t="shared" si="527"/>
        <v>1.9252042315281839</v>
      </c>
      <c r="BU155" s="256">
        <f t="shared" si="528"/>
        <v>7.8596670319290407</v>
      </c>
      <c r="BV155" s="170">
        <f t="shared" si="529"/>
        <v>408.92928309380414</v>
      </c>
      <c r="BW155" s="170">
        <f t="shared" si="530"/>
        <v>56.223677217891257</v>
      </c>
      <c r="BX155" s="170">
        <f t="shared" si="531"/>
        <v>270.91974925715209</v>
      </c>
      <c r="BY155" s="170">
        <f t="shared" si="653"/>
        <v>1722.3124555445143</v>
      </c>
      <c r="BZ155" s="256">
        <f t="shared" si="532"/>
        <v>113.93796249408626</v>
      </c>
      <c r="CA155" s="256">
        <v>0</v>
      </c>
      <c r="CB155" s="466">
        <f t="shared" si="533"/>
        <v>162960.65695325276</v>
      </c>
      <c r="CC155" s="146">
        <f t="shared" si="534"/>
        <v>1.3665339796253402</v>
      </c>
      <c r="CD155" s="256">
        <f t="shared" si="535"/>
        <v>2.2344976804879622</v>
      </c>
      <c r="CE155" s="256">
        <f t="shared" si="654"/>
        <v>3.0535170077808069</v>
      </c>
      <c r="CF155" s="120">
        <f t="shared" si="536"/>
        <v>99.703320933060496</v>
      </c>
      <c r="CG155" s="120">
        <f t="shared" si="537"/>
        <v>56.223677217891257</v>
      </c>
      <c r="CH155" s="256">
        <v>0</v>
      </c>
      <c r="CI155" s="170">
        <f t="shared" si="655"/>
        <v>38.352187116843929</v>
      </c>
      <c r="CJ155" s="170">
        <f t="shared" si="656"/>
        <v>118.94781288315608</v>
      </c>
      <c r="CK155" s="170">
        <f t="shared" si="538"/>
        <v>0</v>
      </c>
      <c r="CL155" s="256">
        <f t="shared" si="498"/>
        <v>31.162910159303191</v>
      </c>
      <c r="CM155" s="256">
        <f t="shared" si="499"/>
        <v>309.22596216074362</v>
      </c>
      <c r="CN155" s="390">
        <f t="shared" si="657"/>
        <v>20134.898236343062</v>
      </c>
      <c r="CO155" s="428">
        <f t="shared" si="658"/>
        <v>39060.965368285433</v>
      </c>
      <c r="CP155" s="147">
        <f t="shared" si="539"/>
        <v>3.4878945990630306</v>
      </c>
      <c r="CQ155" s="256">
        <f t="shared" si="540"/>
        <v>2.1332777901440707</v>
      </c>
      <c r="CR155" s="256">
        <f t="shared" si="541"/>
        <v>7.4406480825446213</v>
      </c>
      <c r="CS155" s="120">
        <f t="shared" si="542"/>
        <v>408.92928309380414</v>
      </c>
      <c r="CT155" s="120">
        <f t="shared" si="543"/>
        <v>56.223677217891257</v>
      </c>
      <c r="CU155" s="256">
        <f t="shared" si="544"/>
        <v>250.47328510246186</v>
      </c>
      <c r="CV155" s="170">
        <f t="shared" si="659"/>
        <v>1592.3285766208635</v>
      </c>
      <c r="CW155" s="256">
        <f t="shared" si="545"/>
        <v>133.36210344104194</v>
      </c>
      <c r="CX155" s="256">
        <v>0</v>
      </c>
      <c r="CY155" s="466">
        <f t="shared" si="546"/>
        <v>137960.65695325276</v>
      </c>
      <c r="CZ155" s="147">
        <f t="shared" si="547"/>
        <v>4.0825107815653476</v>
      </c>
      <c r="DA155" s="256">
        <f t="shared" si="548"/>
        <v>2.1642599649654466</v>
      </c>
      <c r="DB155" s="256">
        <f t="shared" si="549"/>
        <v>8.835614641081678</v>
      </c>
      <c r="DC155" s="120">
        <f t="shared" si="550"/>
        <v>408.92928309380414</v>
      </c>
      <c r="DD155" s="120">
        <f t="shared" si="551"/>
        <v>56.223677217891257</v>
      </c>
      <c r="DE155" s="256">
        <f t="shared" si="552"/>
        <v>270.91974925715209</v>
      </c>
      <c r="DF155" s="170">
        <f t="shared" si="660"/>
        <v>1722.3124555445143</v>
      </c>
      <c r="DG155" s="256">
        <f t="shared" si="553"/>
        <v>113.93796249408626</v>
      </c>
      <c r="DH155" s="256">
        <v>0</v>
      </c>
      <c r="DI155" s="466">
        <f t="shared" si="661"/>
        <v>144960.65695325276</v>
      </c>
      <c r="DJ155" s="147">
        <f t="shared" si="554"/>
        <v>3.4878945990630306</v>
      </c>
      <c r="DK155" s="256">
        <f t="shared" si="662"/>
        <v>2.2134999340108124</v>
      </c>
      <c r="DL155" s="256">
        <f t="shared" si="555"/>
        <v>7.7204544648626872</v>
      </c>
      <c r="DM155" s="120">
        <f t="shared" si="556"/>
        <v>408.92928309380414</v>
      </c>
      <c r="DN155" s="120">
        <f t="shared" si="557"/>
        <v>56.223677217891257</v>
      </c>
      <c r="DO155" s="256">
        <f t="shared" si="558"/>
        <v>250.47328510246186</v>
      </c>
      <c r="DP155" s="170">
        <f t="shared" si="663"/>
        <v>1592.3285766208635</v>
      </c>
      <c r="DQ155" s="256">
        <f t="shared" si="559"/>
        <v>133.36210344104194</v>
      </c>
      <c r="DR155" s="256">
        <v>0</v>
      </c>
      <c r="DS155" s="427">
        <f t="shared" si="560"/>
        <v>132960.65695325276</v>
      </c>
      <c r="DT155" s="176">
        <f t="shared" si="561"/>
        <v>7.0761517537554433</v>
      </c>
      <c r="DU155" s="256">
        <f t="shared" si="562"/>
        <v>1.2602064436593656</v>
      </c>
      <c r="DV155" s="256">
        <f t="shared" si="563"/>
        <v>8.9174120363941309</v>
      </c>
      <c r="DW155" s="120">
        <f t="shared" si="564"/>
        <v>408.92928309380414</v>
      </c>
      <c r="DX155" s="120">
        <f t="shared" si="565"/>
        <v>56.223677217891257</v>
      </c>
      <c r="DY155" s="256">
        <f t="shared" si="566"/>
        <v>311.8126775665325</v>
      </c>
      <c r="DZ155" s="256">
        <f t="shared" si="664"/>
        <v>210</v>
      </c>
      <c r="EA155" s="256">
        <f t="shared" si="665"/>
        <v>300</v>
      </c>
      <c r="EB155" s="170">
        <f t="shared" si="666"/>
        <v>1982.2802133918149</v>
      </c>
      <c r="EC155" s="256">
        <f t="shared" si="567"/>
        <v>65.735300273178879</v>
      </c>
      <c r="ED155" s="256">
        <v>0</v>
      </c>
      <c r="EE155" s="427">
        <f t="shared" si="674"/>
        <v>287203.10896756023</v>
      </c>
      <c r="EF155" s="275">
        <f t="shared" si="568"/>
        <v>1.3252361987404191</v>
      </c>
      <c r="EG155" s="256">
        <f t="shared" si="569"/>
        <v>1.8661692739302429</v>
      </c>
      <c r="EH155" s="256">
        <f t="shared" si="570"/>
        <v>2.473115074789483</v>
      </c>
      <c r="EI155" s="473">
        <f t="shared" si="571"/>
        <v>102.23232077345104</v>
      </c>
      <c r="EJ155" s="473">
        <f t="shared" si="572"/>
        <v>39.325000000000003</v>
      </c>
      <c r="EK155" s="473">
        <f t="shared" si="573"/>
        <v>157.30000000000001</v>
      </c>
      <c r="EL155" s="473">
        <f t="shared" si="574"/>
        <v>45.125368327762644</v>
      </c>
      <c r="EM155" s="473">
        <f t="shared" si="575"/>
        <v>44.299305932659848</v>
      </c>
      <c r="EN155" s="473">
        <f t="shared" si="576"/>
        <v>306.69696232035312</v>
      </c>
      <c r="EO155" s="427">
        <f t="shared" si="577"/>
        <v>41086.433932442022</v>
      </c>
      <c r="EP155" s="261">
        <f t="shared" si="578"/>
        <v>1.3252361987404191</v>
      </c>
      <c r="EQ155" s="256">
        <f t="shared" si="579"/>
        <v>1.3477591132636551</v>
      </c>
      <c r="ER155" s="256">
        <f t="shared" si="580"/>
        <v>1.7860991640792843</v>
      </c>
      <c r="ES155" s="473">
        <f t="shared" si="581"/>
        <v>408.92928309380414</v>
      </c>
      <c r="ET155" s="473">
        <f t="shared" si="582"/>
        <v>39.325000000000003</v>
      </c>
      <c r="EU155" s="473">
        <f t="shared" si="583"/>
        <v>157.30000000000001</v>
      </c>
      <c r="EV155" s="473">
        <f t="shared" si="584"/>
        <v>45.125368327762644</v>
      </c>
      <c r="EW155" s="473">
        <f t="shared" si="585"/>
        <v>44.299305932659848</v>
      </c>
      <c r="EX155" s="473">
        <f t="shared" si="586"/>
        <v>306.69696232035312</v>
      </c>
      <c r="EY155" s="572">
        <f t="shared" si="667"/>
        <v>56890.166666666679</v>
      </c>
      <c r="EZ155" s="276">
        <f t="shared" si="677"/>
        <v>1.2207054780593734</v>
      </c>
      <c r="FA155" s="572">
        <f t="shared" si="678"/>
        <v>4.6617938272693671</v>
      </c>
      <c r="FB155" s="256">
        <f t="shared" si="679"/>
        <v>5.6906772625310884</v>
      </c>
      <c r="FC155" s="572">
        <f t="shared" si="680"/>
        <v>46.617938272693671</v>
      </c>
      <c r="FD155" s="572"/>
      <c r="FE155" s="572">
        <f t="shared" si="681"/>
        <v>157.30000000000001</v>
      </c>
      <c r="FF155" s="572">
        <f t="shared" si="682"/>
        <v>84.450368327762646</v>
      </c>
      <c r="FG155" s="572">
        <f t="shared" si="683"/>
        <v>18.741225739297086</v>
      </c>
      <c r="FH155" s="572">
        <f t="shared" si="684"/>
        <v>362.31134482111048</v>
      </c>
      <c r="FI155" s="566">
        <f t="shared" si="685"/>
        <v>10000</v>
      </c>
      <c r="FJ155" s="276">
        <f t="shared" si="587"/>
        <v>1.2181470921955058</v>
      </c>
      <c r="FK155" s="256">
        <f t="shared" si="588"/>
        <v>0.39798839311100481</v>
      </c>
      <c r="FL155" s="256">
        <f t="shared" si="589"/>
        <v>0.48480840379573237</v>
      </c>
      <c r="FM155" s="483">
        <f t="shared" si="590"/>
        <v>46.617938272693671</v>
      </c>
      <c r="FN155" s="483">
        <f t="shared" si="591"/>
        <v>69</v>
      </c>
      <c r="FO155" s="483">
        <f t="shared" si="592"/>
        <v>157.30000000000001</v>
      </c>
      <c r="FP155" s="483">
        <f t="shared" si="593"/>
        <v>84.450368327762646</v>
      </c>
      <c r="FQ155" s="483">
        <f t="shared" si="668"/>
        <v>9900</v>
      </c>
      <c r="FR155" s="483">
        <f t="shared" si="594"/>
        <v>19.673584504750959</v>
      </c>
      <c r="FS155" s="483">
        <f t="shared" si="595"/>
        <v>362.17928309380414</v>
      </c>
      <c r="FT155" s="484">
        <f t="shared" si="596"/>
        <v>99</v>
      </c>
      <c r="FU155" s="427">
        <f t="shared" si="597"/>
        <v>115123.05893244201</v>
      </c>
      <c r="FV155" s="276">
        <f t="shared" si="598"/>
        <v>1.9483614620222967</v>
      </c>
      <c r="FW155" s="256">
        <f t="shared" si="599"/>
        <v>1.2860856853511013</v>
      </c>
      <c r="FX155" s="256">
        <f t="shared" si="600"/>
        <v>2.5057597861966192</v>
      </c>
      <c r="FY155" s="483">
        <f t="shared" si="601"/>
        <v>186.8806823738685</v>
      </c>
      <c r="FZ155" s="483">
        <f t="shared" si="602"/>
        <v>118</v>
      </c>
      <c r="GA155" s="483">
        <f t="shared" si="603"/>
        <v>157.30000000000001</v>
      </c>
      <c r="GB155" s="483">
        <f t="shared" si="604"/>
        <v>84.450368327762646</v>
      </c>
      <c r="GC155" s="483">
        <f t="shared" si="605"/>
        <v>4900</v>
      </c>
      <c r="GD155" s="483">
        <f t="shared" si="606"/>
        <v>16.691986885862669</v>
      </c>
      <c r="GE155" s="483">
        <f t="shared" si="607"/>
        <v>222.04860071993565</v>
      </c>
      <c r="GF155" s="484">
        <f t="shared" si="608"/>
        <v>120</v>
      </c>
      <c r="GG155" s="493">
        <f t="shared" si="609"/>
        <v>49</v>
      </c>
      <c r="GH155" s="493">
        <f t="shared" si="610"/>
        <v>169</v>
      </c>
      <c r="GI155" s="427">
        <f t="shared" si="611"/>
        <v>146903.05893244201</v>
      </c>
      <c r="GJ155" s="185">
        <f t="shared" si="612"/>
        <v>1.0876432924516235</v>
      </c>
      <c r="GK155" s="256">
        <f t="shared" si="669"/>
        <v>2.9548719279713471</v>
      </c>
      <c r="GL155" s="256">
        <f t="shared" si="613"/>
        <v>3.2138466325116326</v>
      </c>
      <c r="GM155" s="256">
        <f t="shared" si="614"/>
        <v>408.92928309380414</v>
      </c>
      <c r="GN155" s="256">
        <f t="shared" si="615"/>
        <v>157.30000000000001</v>
      </c>
      <c r="GO155" s="256">
        <f t="shared" si="616"/>
        <v>84.450368327762646</v>
      </c>
      <c r="GP155" s="256">
        <f t="shared" si="617"/>
        <v>408.92928309380414</v>
      </c>
      <c r="GQ155" s="256">
        <f t="shared" si="618"/>
        <v>18.741225739297086</v>
      </c>
      <c r="GR155" s="427">
        <f t="shared" si="619"/>
        <v>132049.05893244204</v>
      </c>
      <c r="GS155" s="185">
        <f t="shared" si="620"/>
        <v>1.0876432924516235</v>
      </c>
      <c r="GT155" s="256">
        <f t="shared" si="670"/>
        <v>3.4038538962959879</v>
      </c>
      <c r="GU155" s="256">
        <f t="shared" si="621"/>
        <v>3.7021788587916551</v>
      </c>
      <c r="GV155" s="256">
        <f t="shared" si="622"/>
        <v>408.92928309380414</v>
      </c>
      <c r="GW155" s="256">
        <f t="shared" si="623"/>
        <v>157.30000000000001</v>
      </c>
      <c r="GX155" s="256">
        <f t="shared" si="624"/>
        <v>84.450368327762646</v>
      </c>
      <c r="GY155" s="256">
        <f t="shared" si="625"/>
        <v>408.92928309380414</v>
      </c>
      <c r="GZ155" s="256">
        <f t="shared" si="626"/>
        <v>18.741225739297086</v>
      </c>
      <c r="HA155" s="427">
        <f t="shared" si="627"/>
        <v>114631.25893244203</v>
      </c>
      <c r="HB155" s="185">
        <f t="shared" si="628"/>
        <v>1.0876432924516235</v>
      </c>
      <c r="HC155" s="256">
        <f t="shared" si="671"/>
        <v>0.39165359248159154</v>
      </c>
      <c r="HD155" s="256">
        <f t="shared" si="629"/>
        <v>0.42597940282718466</v>
      </c>
      <c r="HE155" s="256">
        <f t="shared" si="630"/>
        <v>408.92928309380414</v>
      </c>
      <c r="HF155" s="256">
        <f t="shared" si="631"/>
        <v>157.30000000000001</v>
      </c>
      <c r="HG155" s="256">
        <f t="shared" si="632"/>
        <v>84.450368327762646</v>
      </c>
      <c r="HH155" s="256">
        <f t="shared" si="633"/>
        <v>408.92928309380414</v>
      </c>
      <c r="HI155" s="256">
        <f t="shared" si="500"/>
        <v>18.741225739297086</v>
      </c>
      <c r="HJ155" s="427">
        <f t="shared" si="634"/>
        <v>996258.08327762655</v>
      </c>
      <c r="HK155" s="185">
        <f t="shared" si="635"/>
        <v>1.0876432924516235</v>
      </c>
      <c r="HL155" s="256">
        <f t="shared" si="672"/>
        <v>2.715201679513636</v>
      </c>
      <c r="HM155" s="256">
        <f t="shared" si="636"/>
        <v>2.953170894376389</v>
      </c>
      <c r="HN155" s="256">
        <f t="shared" si="637"/>
        <v>408.92928309380414</v>
      </c>
      <c r="HO155" s="256">
        <f t="shared" si="638"/>
        <v>157.30000000000001</v>
      </c>
      <c r="HP155" s="256">
        <f t="shared" si="639"/>
        <v>84.450368327762646</v>
      </c>
      <c r="HQ155" s="256">
        <f t="shared" si="640"/>
        <v>408.92928309380414</v>
      </c>
      <c r="HR155" s="256">
        <f t="shared" si="501"/>
        <v>18.741225739297086</v>
      </c>
      <c r="HS155" s="466">
        <f t="shared" si="641"/>
        <v>143705</v>
      </c>
    </row>
    <row r="156" spans="1:227" s="72" customFormat="1" hidden="1" outlineLevel="1" x14ac:dyDescent="0.3">
      <c r="B156" s="40" t="s">
        <v>242</v>
      </c>
      <c r="C156" s="40" t="s">
        <v>266</v>
      </c>
      <c r="D156" s="125">
        <v>1387</v>
      </c>
      <c r="E156" s="123">
        <v>32.600641585022899</v>
      </c>
      <c r="F156" s="125">
        <f t="shared" si="502"/>
        <v>397.53358184783531</v>
      </c>
      <c r="G156" s="125">
        <f t="shared" si="503"/>
        <v>234.22940638014074</v>
      </c>
      <c r="H156" s="168">
        <f t="shared" ref="H156" si="688">ROUND($I156+$I156*0.2,1)</f>
        <v>139.80000000000001</v>
      </c>
      <c r="I156" s="121">
        <f t="shared" si="676"/>
        <v>116.508</v>
      </c>
      <c r="J156" s="373">
        <f t="shared" si="643"/>
        <v>84.615559209056116</v>
      </c>
      <c r="K156" s="114">
        <v>0.114</v>
      </c>
      <c r="L156" s="168">
        <f t="shared" si="644"/>
        <v>2843.5878529888073</v>
      </c>
      <c r="M156" s="373">
        <f t="shared" si="645"/>
        <v>2768.16</v>
      </c>
      <c r="N156" s="373">
        <f t="shared" si="646"/>
        <v>324.16901524072404</v>
      </c>
      <c r="O156" s="121">
        <v>89.069009693743254</v>
      </c>
      <c r="P156" s="116">
        <v>0.63200000000000001</v>
      </c>
      <c r="Q156" s="395">
        <f t="shared" si="505"/>
        <v>0.41079340947402732</v>
      </c>
      <c r="S156" s="189">
        <f t="shared" si="506"/>
        <v>1.3283213577514517</v>
      </c>
      <c r="T156" s="168">
        <f t="shared" si="507"/>
        <v>78.076468793380243</v>
      </c>
      <c r="U156" s="382">
        <f t="shared" si="508"/>
        <v>397.53358184783531</v>
      </c>
      <c r="V156" s="427">
        <f t="shared" si="647"/>
        <v>33028.489473448979</v>
      </c>
      <c r="W156" s="132"/>
      <c r="X156" s="255"/>
      <c r="Y156" s="255"/>
      <c r="Z156" s="255"/>
      <c r="AA156" s="111"/>
      <c r="AB156" s="111"/>
      <c r="AC156" s="111"/>
      <c r="AD156" s="111"/>
      <c r="AE156" s="111"/>
      <c r="AF156" s="111"/>
      <c r="AG156" s="111"/>
      <c r="AH156" s="460"/>
      <c r="AI156" s="262">
        <f t="shared" si="509"/>
        <v>4.2253332411446776</v>
      </c>
      <c r="AJ156" s="256">
        <f t="shared" si="648"/>
        <v>2.3461554234672408</v>
      </c>
      <c r="AK156" s="256">
        <f t="shared" si="510"/>
        <v>9.9132884996680009</v>
      </c>
      <c r="AL156" s="170">
        <f t="shared" si="511"/>
        <v>365.31357539112292</v>
      </c>
      <c r="AM156" s="170">
        <f t="shared" si="512"/>
        <v>234.22940638014074</v>
      </c>
      <c r="AN156" s="170">
        <f t="shared" si="513"/>
        <v>39.755775163201463</v>
      </c>
      <c r="AO156" s="170">
        <f t="shared" si="649"/>
        <v>20</v>
      </c>
      <c r="AP156" s="170">
        <f t="shared" si="650"/>
        <v>29</v>
      </c>
      <c r="AQ156" s="170">
        <f t="shared" si="514"/>
        <v>0</v>
      </c>
      <c r="AR156" s="256">
        <f t="shared" si="496"/>
        <v>117.29790187679136</v>
      </c>
      <c r="AS156" s="256">
        <f t="shared" si="515"/>
        <v>32.220006456712383</v>
      </c>
      <c r="AT156" s="428">
        <f t="shared" si="516"/>
        <v>138990</v>
      </c>
      <c r="AU156" s="112"/>
      <c r="AV156" s="256"/>
      <c r="AW156" s="256"/>
      <c r="AX156" s="120"/>
      <c r="AY156" s="120"/>
      <c r="AZ156" s="120"/>
      <c r="BA156" s="120"/>
      <c r="BB156" s="256"/>
      <c r="BC156" s="256"/>
      <c r="BD156" s="256"/>
      <c r="BE156" s="257"/>
      <c r="BF156" s="146">
        <f t="shared" si="517"/>
        <v>5.6939230647970875</v>
      </c>
      <c r="BG156" s="256">
        <f t="shared" si="518"/>
        <v>2.7733482008846368</v>
      </c>
      <c r="BH156" s="256">
        <f t="shared" si="519"/>
        <v>15.79123128773054</v>
      </c>
      <c r="BI156" s="120">
        <f t="shared" si="520"/>
        <v>389.40638810698402</v>
      </c>
      <c r="BJ156" s="120">
        <f t="shared" si="521"/>
        <v>234.22940638014074</v>
      </c>
      <c r="BK156" s="256">
        <v>0</v>
      </c>
      <c r="BL156" s="170">
        <f t="shared" si="522"/>
        <v>136.94192275357028</v>
      </c>
      <c r="BM156" s="170">
        <f t="shared" si="651"/>
        <v>2.8580772464297297</v>
      </c>
      <c r="BN156" s="170">
        <f t="shared" si="523"/>
        <v>0</v>
      </c>
      <c r="BO156" s="170">
        <f t="shared" si="497"/>
        <v>102.8267094008818</v>
      </c>
      <c r="BP156" s="170">
        <f t="shared" si="524"/>
        <v>8.1271937408512827</v>
      </c>
      <c r="BQ156" s="390">
        <f t="shared" si="525"/>
        <v>99139.307965028711</v>
      </c>
      <c r="BR156" s="428">
        <f t="shared" si="652"/>
        <v>131485.88676429639</v>
      </c>
      <c r="BS156" s="147">
        <f t="shared" si="526"/>
        <v>5.7977402068803059</v>
      </c>
      <c r="BT156" s="256">
        <f t="shared" si="527"/>
        <v>2.4509245224923042</v>
      </c>
      <c r="BU156" s="256">
        <f t="shared" si="528"/>
        <v>14.209823648082546</v>
      </c>
      <c r="BV156" s="170">
        <f t="shared" si="529"/>
        <v>397.53358184783531</v>
      </c>
      <c r="BW156" s="170">
        <f t="shared" si="530"/>
        <v>234.22940638014074</v>
      </c>
      <c r="BX156" s="170">
        <f t="shared" si="531"/>
        <v>83.797459098127547</v>
      </c>
      <c r="BY156" s="170">
        <f t="shared" si="653"/>
        <v>599.40957867044017</v>
      </c>
      <c r="BZ156" s="256">
        <f t="shared" si="532"/>
        <v>108.96710885359248</v>
      </c>
      <c r="CA156" s="256">
        <v>0</v>
      </c>
      <c r="CB156" s="466">
        <f t="shared" si="533"/>
        <v>149593.73021197322</v>
      </c>
      <c r="CC156" s="146">
        <f t="shared" si="534"/>
        <v>5.068135952835453</v>
      </c>
      <c r="CD156" s="256">
        <f t="shared" si="535"/>
        <v>3.3158077598963978</v>
      </c>
      <c r="CE156" s="256">
        <f t="shared" si="654"/>
        <v>16.80496452062172</v>
      </c>
      <c r="CF156" s="120">
        <f t="shared" si="536"/>
        <v>397.53358184783531</v>
      </c>
      <c r="CG156" s="120">
        <f t="shared" si="537"/>
        <v>234.22940638014074</v>
      </c>
      <c r="CH156" s="256">
        <v>0</v>
      </c>
      <c r="CI156" s="170">
        <f t="shared" si="655"/>
        <v>139.80000000000001</v>
      </c>
      <c r="CJ156" s="170">
        <f t="shared" si="656"/>
        <v>0</v>
      </c>
      <c r="CK156" s="170">
        <f t="shared" si="538"/>
        <v>0</v>
      </c>
      <c r="CL156" s="256">
        <f t="shared" si="498"/>
        <v>124.65391499107787</v>
      </c>
      <c r="CM156" s="256">
        <f t="shared" si="499"/>
        <v>0</v>
      </c>
      <c r="CN156" s="390">
        <f t="shared" si="657"/>
        <v>75582.330211973225</v>
      </c>
      <c r="CO156" s="428">
        <f t="shared" si="658"/>
        <v>105843.33021197323</v>
      </c>
      <c r="CP156" s="147">
        <f t="shared" si="539"/>
        <v>4.9414408727174601</v>
      </c>
      <c r="CQ156" s="256">
        <f t="shared" si="540"/>
        <v>2.791152460546781</v>
      </c>
      <c r="CR156" s="256">
        <f t="shared" si="541"/>
        <v>13.792314850531772</v>
      </c>
      <c r="CS156" s="120">
        <f t="shared" si="542"/>
        <v>397.53358184783531</v>
      </c>
      <c r="CT156" s="120">
        <f t="shared" si="543"/>
        <v>234.22940638014074</v>
      </c>
      <c r="CU156" s="256">
        <f t="shared" si="544"/>
        <v>63.920780005735764</v>
      </c>
      <c r="CV156" s="170">
        <f t="shared" si="659"/>
        <v>457.23018602099967</v>
      </c>
      <c r="CW156" s="256">
        <f t="shared" si="545"/>
        <v>127.84995399136466</v>
      </c>
      <c r="CX156" s="256">
        <v>0</v>
      </c>
      <c r="CY156" s="466">
        <f t="shared" si="546"/>
        <v>124593.73021197322</v>
      </c>
      <c r="CZ156" s="147">
        <f t="shared" si="547"/>
        <v>5.7977402068803059</v>
      </c>
      <c r="DA156" s="256">
        <f t="shared" si="548"/>
        <v>2.7861733320959052</v>
      </c>
      <c r="DB156" s="256">
        <f t="shared" si="549"/>
        <v>16.153509150830104</v>
      </c>
      <c r="DC156" s="120">
        <f t="shared" si="550"/>
        <v>397.53358184783531</v>
      </c>
      <c r="DD156" s="120">
        <f t="shared" si="551"/>
        <v>234.22940638014074</v>
      </c>
      <c r="DE156" s="256">
        <f t="shared" si="552"/>
        <v>83.797459098127547</v>
      </c>
      <c r="DF156" s="170">
        <f t="shared" si="660"/>
        <v>599.40957867044017</v>
      </c>
      <c r="DG156" s="256">
        <f t="shared" si="553"/>
        <v>108.96710885359248</v>
      </c>
      <c r="DH156" s="256">
        <v>0</v>
      </c>
      <c r="DI156" s="466">
        <f t="shared" si="661"/>
        <v>131593.73021197322</v>
      </c>
      <c r="DJ156" s="147">
        <f t="shared" si="554"/>
        <v>4.9414408727174601</v>
      </c>
      <c r="DK156" s="256">
        <f t="shared" si="662"/>
        <v>2.907845553721466</v>
      </c>
      <c r="DL156" s="256">
        <f t="shared" si="555"/>
        <v>14.368946870708987</v>
      </c>
      <c r="DM156" s="120">
        <f t="shared" si="556"/>
        <v>397.53358184783531</v>
      </c>
      <c r="DN156" s="120">
        <f t="shared" si="557"/>
        <v>234.22940638014074</v>
      </c>
      <c r="DO156" s="256">
        <f t="shared" si="558"/>
        <v>63.920780005735764</v>
      </c>
      <c r="DP156" s="170">
        <f t="shared" si="663"/>
        <v>457.23018602099967</v>
      </c>
      <c r="DQ156" s="256">
        <f t="shared" si="559"/>
        <v>127.84995399136466</v>
      </c>
      <c r="DR156" s="256">
        <v>0</v>
      </c>
      <c r="DS156" s="427">
        <f t="shared" si="560"/>
        <v>119593.73021197322</v>
      </c>
      <c r="DT156" s="176">
        <f t="shared" si="561"/>
        <v>9.3601597132736813</v>
      </c>
      <c r="DU156" s="256">
        <f t="shared" si="562"/>
        <v>1.504607892630752</v>
      </c>
      <c r="DV156" s="256">
        <f t="shared" si="563"/>
        <v>14.083370180875978</v>
      </c>
      <c r="DW156" s="120">
        <f t="shared" si="564"/>
        <v>397.53358184783531</v>
      </c>
      <c r="DX156" s="120">
        <f t="shared" si="565"/>
        <v>234.22940638014074</v>
      </c>
      <c r="DY156" s="256">
        <f t="shared" si="566"/>
        <v>123.55081728291105</v>
      </c>
      <c r="DZ156" s="256">
        <f t="shared" si="664"/>
        <v>204</v>
      </c>
      <c r="EA156" s="256">
        <f t="shared" si="665"/>
        <v>292</v>
      </c>
      <c r="EB156" s="170">
        <f t="shared" si="666"/>
        <v>883.76836396932083</v>
      </c>
      <c r="EC156" s="256">
        <f t="shared" si="567"/>
        <v>67.494894059560792</v>
      </c>
      <c r="ED156" s="256">
        <v>0</v>
      </c>
      <c r="EE156" s="427">
        <f t="shared" si="674"/>
        <v>271243.53034469351</v>
      </c>
      <c r="EF156" s="275">
        <f t="shared" si="568"/>
        <v>1.5751839925618341</v>
      </c>
      <c r="EG156" s="256">
        <f t="shared" si="569"/>
        <v>1.8676530486012617</v>
      </c>
      <c r="EH156" s="256">
        <f t="shared" si="570"/>
        <v>2.9418971858160163</v>
      </c>
      <c r="EI156" s="473">
        <f t="shared" si="571"/>
        <v>99.383395461958827</v>
      </c>
      <c r="EJ156" s="473">
        <f t="shared" si="572"/>
        <v>34.950000000000003</v>
      </c>
      <c r="EK156" s="473">
        <f t="shared" si="573"/>
        <v>139.80000000000001</v>
      </c>
      <c r="EL156" s="473">
        <f t="shared" si="574"/>
        <v>49.665559209056113</v>
      </c>
      <c r="EM156" s="473">
        <f t="shared" si="575"/>
        <v>102.92231765886996</v>
      </c>
      <c r="EN156" s="473">
        <f t="shared" si="576"/>
        <v>298.15018638587651</v>
      </c>
      <c r="EO156" s="427">
        <f t="shared" si="577"/>
        <v>39909.739473448979</v>
      </c>
      <c r="EP156" s="261">
        <f t="shared" si="578"/>
        <v>1.5751839925618341</v>
      </c>
      <c r="EQ156" s="256">
        <f t="shared" si="579"/>
        <v>1.4742102924481142</v>
      </c>
      <c r="ER156" s="256">
        <f t="shared" si="580"/>
        <v>2.3221524543341694</v>
      </c>
      <c r="ES156" s="473">
        <f t="shared" si="581"/>
        <v>397.53358184783531</v>
      </c>
      <c r="ET156" s="473">
        <f t="shared" si="582"/>
        <v>34.950000000000003</v>
      </c>
      <c r="EU156" s="473">
        <f t="shared" si="583"/>
        <v>139.80000000000001</v>
      </c>
      <c r="EV156" s="473">
        <f t="shared" si="584"/>
        <v>49.665559209056113</v>
      </c>
      <c r="EW156" s="473">
        <f t="shared" si="585"/>
        <v>102.92231765886996</v>
      </c>
      <c r="EX156" s="473">
        <f t="shared" si="586"/>
        <v>298.15018638587651</v>
      </c>
      <c r="EY156" s="572">
        <f t="shared" si="667"/>
        <v>50561</v>
      </c>
      <c r="EZ156" s="276">
        <f t="shared" si="677"/>
        <v>1.4682218819978663</v>
      </c>
      <c r="FA156" s="572">
        <f t="shared" si="678"/>
        <v>4.531882833065322</v>
      </c>
      <c r="FB156" s="256">
        <f t="shared" si="679"/>
        <v>6.6538095421569894</v>
      </c>
      <c r="FC156" s="572">
        <f t="shared" si="680"/>
        <v>45.318828330653226</v>
      </c>
      <c r="FD156" s="572"/>
      <c r="FE156" s="572">
        <f t="shared" si="681"/>
        <v>139.80000000000001</v>
      </c>
      <c r="FF156" s="572">
        <f t="shared" si="682"/>
        <v>84.615559209056116</v>
      </c>
      <c r="FG156" s="572">
        <f t="shared" si="683"/>
        <v>78.076468793380243</v>
      </c>
      <c r="FH156" s="572">
        <f t="shared" si="684"/>
        <v>352.21475351718209</v>
      </c>
      <c r="FI156" s="566">
        <f t="shared" si="685"/>
        <v>10000</v>
      </c>
      <c r="FJ156" s="276">
        <f t="shared" si="587"/>
        <v>1.4651849694549102</v>
      </c>
      <c r="FK156" s="256">
        <f t="shared" si="588"/>
        <v>0.3969971712863859</v>
      </c>
      <c r="FL156" s="256">
        <f t="shared" si="589"/>
        <v>0.58167428828492906</v>
      </c>
      <c r="FM156" s="483">
        <f t="shared" si="590"/>
        <v>45.318828330653226</v>
      </c>
      <c r="FN156" s="483">
        <f t="shared" si="591"/>
        <v>67</v>
      </c>
      <c r="FO156" s="483">
        <f t="shared" si="592"/>
        <v>139.80000000000001</v>
      </c>
      <c r="FP156" s="483">
        <f t="shared" si="593"/>
        <v>84.615559209056116</v>
      </c>
      <c r="FQ156" s="483">
        <f t="shared" si="668"/>
        <v>9600</v>
      </c>
      <c r="FR156" s="483">
        <f t="shared" si="594"/>
        <v>78.982845359993306</v>
      </c>
      <c r="FS156" s="483">
        <f t="shared" si="595"/>
        <v>352.20024851450199</v>
      </c>
      <c r="FT156" s="484">
        <f t="shared" si="596"/>
        <v>96</v>
      </c>
      <c r="FU156" s="427">
        <f t="shared" si="597"/>
        <v>111907.48947344898</v>
      </c>
      <c r="FV156" s="276">
        <f t="shared" si="598"/>
        <v>2.1655716116343773</v>
      </c>
      <c r="FW156" s="256">
        <f t="shared" si="599"/>
        <v>1.2760960820031075</v>
      </c>
      <c r="FX156" s="256">
        <f t="shared" si="600"/>
        <v>2.7634774489037839</v>
      </c>
      <c r="FY156" s="483">
        <f t="shared" si="601"/>
        <v>181.67284690446076</v>
      </c>
      <c r="FZ156" s="483">
        <f t="shared" si="602"/>
        <v>116</v>
      </c>
      <c r="GA156" s="483">
        <f t="shared" si="603"/>
        <v>139.80000000000001</v>
      </c>
      <c r="GB156" s="483">
        <f t="shared" si="604"/>
        <v>84.615559209056116</v>
      </c>
      <c r="GC156" s="483">
        <f t="shared" si="605"/>
        <v>4800</v>
      </c>
      <c r="GD156" s="483">
        <f t="shared" si="606"/>
        <v>75.869626146452731</v>
      </c>
      <c r="GE156" s="483">
        <f t="shared" si="607"/>
        <v>215.86073494337455</v>
      </c>
      <c r="GF156" s="484">
        <f t="shared" si="608"/>
        <v>117</v>
      </c>
      <c r="GG156" s="493">
        <f t="shared" si="609"/>
        <v>48</v>
      </c>
      <c r="GH156" s="493">
        <f t="shared" si="610"/>
        <v>165</v>
      </c>
      <c r="GI156" s="427">
        <f t="shared" si="611"/>
        <v>144095.48947344898</v>
      </c>
      <c r="GJ156" s="185">
        <f t="shared" si="612"/>
        <v>1.3283213577514517</v>
      </c>
      <c r="GK156" s="256">
        <f t="shared" si="669"/>
        <v>2.6621317500970472</v>
      </c>
      <c r="GL156" s="256">
        <f t="shared" si="613"/>
        <v>3.5361664608021579</v>
      </c>
      <c r="GM156" s="256">
        <f t="shared" si="614"/>
        <v>397.53358184783531</v>
      </c>
      <c r="GN156" s="256">
        <f t="shared" si="615"/>
        <v>139.80000000000001</v>
      </c>
      <c r="GO156" s="256">
        <f t="shared" si="616"/>
        <v>84.615559209056116</v>
      </c>
      <c r="GP156" s="256">
        <f t="shared" si="617"/>
        <v>397.53358184783531</v>
      </c>
      <c r="GQ156" s="256">
        <f t="shared" si="618"/>
        <v>78.076468793380243</v>
      </c>
      <c r="GR156" s="427">
        <f t="shared" si="619"/>
        <v>120000.48947344899</v>
      </c>
      <c r="GS156" s="185">
        <f t="shared" si="620"/>
        <v>1.3283213577514517</v>
      </c>
      <c r="GT156" s="256">
        <f t="shared" si="670"/>
        <v>2.9217474284750677</v>
      </c>
      <c r="GU156" s="256">
        <f t="shared" si="621"/>
        <v>3.8810195111988142</v>
      </c>
      <c r="GV156" s="256">
        <f t="shared" si="622"/>
        <v>397.53358184783531</v>
      </c>
      <c r="GW156" s="256">
        <f t="shared" si="623"/>
        <v>139.80000000000001</v>
      </c>
      <c r="GX156" s="256">
        <f t="shared" si="624"/>
        <v>84.615559209056116</v>
      </c>
      <c r="GY156" s="256">
        <f t="shared" si="625"/>
        <v>397.53358184783531</v>
      </c>
      <c r="GZ156" s="256">
        <f t="shared" si="626"/>
        <v>78.076468793380243</v>
      </c>
      <c r="HA156" s="427">
        <f t="shared" si="627"/>
        <v>109337.68947344899</v>
      </c>
      <c r="HB156" s="185">
        <f t="shared" si="628"/>
        <v>1.3283213577514517</v>
      </c>
      <c r="HC156" s="256">
        <f t="shared" si="671"/>
        <v>0.321978204945848</v>
      </c>
      <c r="HD156" s="256">
        <f t="shared" si="629"/>
        <v>0.42769052636004401</v>
      </c>
      <c r="HE156" s="256">
        <f t="shared" si="630"/>
        <v>397.53358184783531</v>
      </c>
      <c r="HF156" s="256">
        <f t="shared" si="631"/>
        <v>139.80000000000001</v>
      </c>
      <c r="HG156" s="256">
        <f t="shared" si="632"/>
        <v>84.615559209056116</v>
      </c>
      <c r="HH156" s="256">
        <f t="shared" si="633"/>
        <v>397.53358184783531</v>
      </c>
      <c r="HI156" s="256">
        <f t="shared" si="500"/>
        <v>78.076468793380243</v>
      </c>
      <c r="HJ156" s="427">
        <f t="shared" si="634"/>
        <v>992169.99209056119</v>
      </c>
      <c r="HK156" s="185">
        <f t="shared" si="635"/>
        <v>1.3283213577514517</v>
      </c>
      <c r="HL156" s="256">
        <f t="shared" si="672"/>
        <v>2.4796795238256233</v>
      </c>
      <c r="HM156" s="256">
        <f t="shared" si="636"/>
        <v>3.2938112718765251</v>
      </c>
      <c r="HN156" s="256">
        <f t="shared" si="637"/>
        <v>397.53358184783531</v>
      </c>
      <c r="HO156" s="256">
        <f t="shared" si="638"/>
        <v>139.80000000000001</v>
      </c>
      <c r="HP156" s="256">
        <f t="shared" si="639"/>
        <v>84.615559209056116</v>
      </c>
      <c r="HQ156" s="256">
        <f t="shared" si="640"/>
        <v>397.53358184783531</v>
      </c>
      <c r="HR156" s="256">
        <f t="shared" si="501"/>
        <v>78.076468793380243</v>
      </c>
      <c r="HS156" s="466">
        <f t="shared" si="641"/>
        <v>128830.00000000001</v>
      </c>
    </row>
    <row r="157" spans="1:227" s="72" customFormat="1" hidden="1" outlineLevel="1" x14ac:dyDescent="0.3">
      <c r="B157" s="40" t="s">
        <v>242</v>
      </c>
      <c r="C157" s="40" t="s">
        <v>267</v>
      </c>
      <c r="D157" s="125">
        <v>1387</v>
      </c>
      <c r="E157" s="123">
        <v>28.130115885824555</v>
      </c>
      <c r="F157" s="125">
        <f t="shared" si="502"/>
        <v>343.0198051999065</v>
      </c>
      <c r="G157" s="125">
        <f t="shared" si="503"/>
        <v>328.76106404167075</v>
      </c>
      <c r="H157" s="168">
        <f t="shared" ref="H157" si="689">ROUND($I157+$I157*0.1,1)</f>
        <v>128.19999999999999</v>
      </c>
      <c r="I157" s="121">
        <f t="shared" si="676"/>
        <v>116.508</v>
      </c>
      <c r="J157" s="373">
        <f t="shared" si="643"/>
        <v>79.850642194129691</v>
      </c>
      <c r="K157" s="114">
        <v>0.114</v>
      </c>
      <c r="L157" s="168">
        <f t="shared" si="644"/>
        <v>2675.6615070195517</v>
      </c>
      <c r="M157" s="373">
        <f t="shared" si="645"/>
        <v>4117.2</v>
      </c>
      <c r="N157" s="373">
        <f t="shared" si="646"/>
        <v>305.02541180022894</v>
      </c>
      <c r="O157" s="121">
        <v>84.053307572768091</v>
      </c>
      <c r="P157" s="116">
        <v>0.94</v>
      </c>
      <c r="Q157" s="395">
        <f t="shared" si="505"/>
        <v>4.1568273732550169E-2</v>
      </c>
      <c r="S157" s="189">
        <f t="shared" si="506"/>
        <v>1.4842482036042035</v>
      </c>
      <c r="T157" s="168">
        <f t="shared" si="507"/>
        <v>109.58702134722358</v>
      </c>
      <c r="U157" s="382">
        <f t="shared" si="508"/>
        <v>343.0198051999065</v>
      </c>
      <c r="V157" s="427">
        <f t="shared" si="647"/>
        <v>31686.102751060753</v>
      </c>
      <c r="W157" s="132"/>
      <c r="X157" s="255"/>
      <c r="Y157" s="255"/>
      <c r="Z157" s="255"/>
      <c r="AA157" s="111"/>
      <c r="AB157" s="111"/>
      <c r="AC157" s="111"/>
      <c r="AD157" s="111"/>
      <c r="AE157" s="111"/>
      <c r="AF157" s="111"/>
      <c r="AG157" s="111"/>
      <c r="AH157" s="460"/>
      <c r="AI157" s="188">
        <f t="shared" si="509"/>
        <v>4.5075667773885906</v>
      </c>
      <c r="AJ157" s="256">
        <f t="shared" si="648"/>
        <v>2.1734662508310199</v>
      </c>
      <c r="AK157" s="256">
        <f t="shared" si="510"/>
        <v>9.7970442640212418</v>
      </c>
      <c r="AL157" s="170">
        <f t="shared" si="511"/>
        <v>326.42235545854754</v>
      </c>
      <c r="AM157" s="170">
        <f t="shared" si="512"/>
        <v>244.81676659391064</v>
      </c>
      <c r="AN157" s="170">
        <f t="shared" si="513"/>
        <v>0</v>
      </c>
      <c r="AO157" s="170">
        <f t="shared" si="649"/>
        <v>0</v>
      </c>
      <c r="AP157" s="170">
        <f t="shared" si="650"/>
        <v>0</v>
      </c>
      <c r="AQ157" s="170">
        <f t="shared" si="514"/>
        <v>20.388685866064343</v>
      </c>
      <c r="AR157" s="256">
        <f t="shared" si="496"/>
        <v>132.4365862293219</v>
      </c>
      <c r="AS157" s="256">
        <f t="shared" si="515"/>
        <v>16.597449741358957</v>
      </c>
      <c r="AT157" s="428">
        <f t="shared" si="516"/>
        <v>139672.18973857031</v>
      </c>
      <c r="AU157" s="112"/>
      <c r="AV157" s="256"/>
      <c r="AW157" s="256"/>
      <c r="AX157" s="120"/>
      <c r="AY157" s="120"/>
      <c r="AZ157" s="120"/>
      <c r="BA157" s="120"/>
      <c r="BB157" s="256"/>
      <c r="BC157" s="256"/>
      <c r="BD157" s="256"/>
      <c r="BE157" s="257"/>
      <c r="BF157" s="147">
        <f t="shared" si="517"/>
        <v>6.029458011704528</v>
      </c>
      <c r="BG157" s="256">
        <f t="shared" si="518"/>
        <v>2.4314462303893425</v>
      </c>
      <c r="BH157" s="256">
        <f t="shared" si="519"/>
        <v>14.660302953849795</v>
      </c>
      <c r="BI157" s="120">
        <f t="shared" si="520"/>
        <v>343.0198051999065</v>
      </c>
      <c r="BJ157" s="120">
        <f t="shared" si="521"/>
        <v>274.4158441599252</v>
      </c>
      <c r="BK157" s="256">
        <v>0</v>
      </c>
      <c r="BL157" s="170">
        <f t="shared" si="522"/>
        <v>128.19999999999999</v>
      </c>
      <c r="BM157" s="170">
        <f t="shared" si="651"/>
        <v>0</v>
      </c>
      <c r="BN157" s="170">
        <f t="shared" si="523"/>
        <v>48.71297581892324</v>
      </c>
      <c r="BO157" s="170">
        <f t="shared" si="497"/>
        <v>111.41646030828976</v>
      </c>
      <c r="BP157" s="170">
        <f t="shared" si="524"/>
        <v>0</v>
      </c>
      <c r="BQ157" s="390">
        <f t="shared" si="525"/>
        <v>94530.967219997256</v>
      </c>
      <c r="BR157" s="428">
        <f t="shared" si="652"/>
        <v>140324.04335102497</v>
      </c>
      <c r="BS157" s="146">
        <f t="shared" si="526"/>
        <v>6.8414712403452871</v>
      </c>
      <c r="BT157" s="256">
        <f t="shared" si="527"/>
        <v>2.5289378369186153</v>
      </c>
      <c r="BU157" s="256">
        <f t="shared" si="528"/>
        <v>17.301655479899726</v>
      </c>
      <c r="BV157" s="170">
        <f t="shared" si="529"/>
        <v>343.0198051999065</v>
      </c>
      <c r="BW157" s="170">
        <f t="shared" si="530"/>
        <v>328.76106404167075</v>
      </c>
      <c r="BX157" s="170">
        <f t="shared" si="531"/>
        <v>-54.34521988174555</v>
      </c>
      <c r="BY157" s="170">
        <f t="shared" si="653"/>
        <v>-423.90967146447389</v>
      </c>
      <c r="BZ157" s="256">
        <f t="shared" si="532"/>
        <v>98.192456803731673</v>
      </c>
      <c r="CA157" s="256">
        <v>0</v>
      </c>
      <c r="CB157" s="466">
        <f t="shared" si="533"/>
        <v>140143.56721999726</v>
      </c>
      <c r="CC157" s="147">
        <f t="shared" si="534"/>
        <v>5.0283598491209709</v>
      </c>
      <c r="CD157" s="256">
        <f t="shared" si="535"/>
        <v>2.7661917633681181</v>
      </c>
      <c r="CE157" s="256">
        <f t="shared" si="654"/>
        <v>13.909407597889382</v>
      </c>
      <c r="CF157" s="120">
        <f t="shared" si="536"/>
        <v>343.0198051999065</v>
      </c>
      <c r="CG157" s="120">
        <f t="shared" si="537"/>
        <v>257.2648538999299</v>
      </c>
      <c r="CH157" s="256">
        <v>0</v>
      </c>
      <c r="CI157" s="170">
        <f t="shared" si="655"/>
        <v>128.19999999999999</v>
      </c>
      <c r="CJ157" s="170">
        <f t="shared" si="656"/>
        <v>0</v>
      </c>
      <c r="CK157" s="170">
        <f t="shared" si="538"/>
        <v>48.71297581892324</v>
      </c>
      <c r="CL157" s="256">
        <f t="shared" si="498"/>
        <v>133.59840771121702</v>
      </c>
      <c r="CM157" s="256">
        <f t="shared" si="499"/>
        <v>0</v>
      </c>
      <c r="CN157" s="390">
        <f t="shared" si="657"/>
        <v>69530.967219997256</v>
      </c>
      <c r="CO157" s="428">
        <f t="shared" si="658"/>
        <v>115324.04335102497</v>
      </c>
      <c r="CP157" s="146">
        <f t="shared" si="539"/>
        <v>5.7811971414376355</v>
      </c>
      <c r="CQ157" s="256">
        <f t="shared" si="540"/>
        <v>2.9216207044172497</v>
      </c>
      <c r="CR157" s="256">
        <f t="shared" si="541"/>
        <v>16.890465264742016</v>
      </c>
      <c r="CS157" s="120">
        <f t="shared" si="542"/>
        <v>343.0198051999065</v>
      </c>
      <c r="CT157" s="120">
        <f t="shared" si="543"/>
        <v>328.76106404167075</v>
      </c>
      <c r="CU157" s="256">
        <f t="shared" si="544"/>
        <v>-71.496210141740846</v>
      </c>
      <c r="CV157" s="170">
        <f t="shared" si="659"/>
        <v>-557.69274681545119</v>
      </c>
      <c r="CW157" s="256">
        <f t="shared" si="545"/>
        <v>116.20099657672675</v>
      </c>
      <c r="CX157" s="256">
        <v>0</v>
      </c>
      <c r="CY157" s="466">
        <f t="shared" si="546"/>
        <v>115143.56721999726</v>
      </c>
      <c r="CZ157" s="146">
        <f t="shared" si="547"/>
        <v>6.8414712403452871</v>
      </c>
      <c r="DA157" s="256">
        <f t="shared" si="548"/>
        <v>2.9016212462916666</v>
      </c>
      <c r="DB157" s="256">
        <f t="shared" si="549"/>
        <v>19.851358306879288</v>
      </c>
      <c r="DC157" s="120">
        <f t="shared" si="550"/>
        <v>343.0198051999065</v>
      </c>
      <c r="DD157" s="120">
        <f t="shared" si="551"/>
        <v>328.76106404167075</v>
      </c>
      <c r="DE157" s="256">
        <f t="shared" si="552"/>
        <v>-54.34521988174555</v>
      </c>
      <c r="DF157" s="170">
        <f t="shared" si="660"/>
        <v>-423.90967146447389</v>
      </c>
      <c r="DG157" s="256">
        <f t="shared" si="553"/>
        <v>98.192456803731673</v>
      </c>
      <c r="DH157" s="256">
        <v>0</v>
      </c>
      <c r="DI157" s="466">
        <f t="shared" si="661"/>
        <v>122143.56721999726</v>
      </c>
      <c r="DJ157" s="146">
        <f t="shared" si="554"/>
        <v>5.7811971414376355</v>
      </c>
      <c r="DK157" s="256">
        <f t="shared" si="662"/>
        <v>3.0542485454323178</v>
      </c>
      <c r="DL157" s="256">
        <f t="shared" si="555"/>
        <v>17.657212960093371</v>
      </c>
      <c r="DM157" s="120">
        <f t="shared" si="556"/>
        <v>343.0198051999065</v>
      </c>
      <c r="DN157" s="120">
        <f t="shared" si="557"/>
        <v>328.76106404167075</v>
      </c>
      <c r="DO157" s="256">
        <f t="shared" si="558"/>
        <v>-71.496210141740846</v>
      </c>
      <c r="DP157" s="170">
        <f t="shared" si="663"/>
        <v>-557.69274681545119</v>
      </c>
      <c r="DQ157" s="256">
        <f t="shared" si="559"/>
        <v>116.20099657672675</v>
      </c>
      <c r="DR157" s="256">
        <v>0</v>
      </c>
      <c r="DS157" s="427">
        <f t="shared" si="560"/>
        <v>110143.56721999726</v>
      </c>
      <c r="DT157" s="176">
        <f t="shared" si="561"/>
        <v>10.910124331580924</v>
      </c>
      <c r="DU157" s="256">
        <f t="shared" si="562"/>
        <v>1.5920852022497767</v>
      </c>
      <c r="DV157" s="256">
        <f t="shared" si="563"/>
        <v>17.369847503015226</v>
      </c>
      <c r="DW157" s="120">
        <f t="shared" si="564"/>
        <v>343.0198051999065</v>
      </c>
      <c r="DX157" s="120">
        <f t="shared" si="565"/>
        <v>328.76106404167075</v>
      </c>
      <c r="DY157" s="256">
        <f t="shared" si="566"/>
        <v>-20.0432393617549</v>
      </c>
      <c r="DZ157" s="256">
        <f t="shared" si="664"/>
        <v>176</v>
      </c>
      <c r="EA157" s="256">
        <f t="shared" si="665"/>
        <v>252</v>
      </c>
      <c r="EB157" s="170">
        <f t="shared" si="666"/>
        <v>-156.34352076251872</v>
      </c>
      <c r="EC157" s="256">
        <f t="shared" si="567"/>
        <v>61.574080076888841</v>
      </c>
      <c r="ED157" s="256">
        <v>0</v>
      </c>
      <c r="EE157" s="427">
        <f t="shared" si="674"/>
        <v>245610.43964083871</v>
      </c>
      <c r="EF157" s="275">
        <f t="shared" si="568"/>
        <v>1.7300981445996346</v>
      </c>
      <c r="EG157" s="256">
        <f t="shared" si="569"/>
        <v>1.6770915365041004</v>
      </c>
      <c r="EH157" s="256">
        <f t="shared" si="570"/>
        <v>2.9015329556294946</v>
      </c>
      <c r="EI157" s="473">
        <f t="shared" si="571"/>
        <v>85.754951299976625</v>
      </c>
      <c r="EJ157" s="473">
        <f t="shared" si="572"/>
        <v>32.049999999999997</v>
      </c>
      <c r="EK157" s="473">
        <f t="shared" si="573"/>
        <v>128.19999999999999</v>
      </c>
      <c r="EL157" s="473">
        <f t="shared" si="574"/>
        <v>47.800642194129694</v>
      </c>
      <c r="EM157" s="473">
        <f t="shared" si="575"/>
        <v>131.02575917221773</v>
      </c>
      <c r="EN157" s="473">
        <f t="shared" si="576"/>
        <v>257.2648538999299</v>
      </c>
      <c r="EO157" s="427">
        <f t="shared" si="577"/>
        <v>38349.852751060753</v>
      </c>
      <c r="EP157" s="261">
        <f t="shared" si="578"/>
        <v>1.7300981445996346</v>
      </c>
      <c r="EQ157" s="256">
        <f t="shared" si="579"/>
        <v>1.3871517029479246</v>
      </c>
      <c r="ER157" s="256">
        <f t="shared" si="580"/>
        <v>2.3999085875484276</v>
      </c>
      <c r="ES157" s="473">
        <f t="shared" si="581"/>
        <v>343.0198051999065</v>
      </c>
      <c r="ET157" s="473">
        <f t="shared" si="582"/>
        <v>32.049999999999997</v>
      </c>
      <c r="EU157" s="473">
        <f t="shared" si="583"/>
        <v>128.19999999999999</v>
      </c>
      <c r="EV157" s="473">
        <f t="shared" si="584"/>
        <v>47.800642194129694</v>
      </c>
      <c r="EW157" s="473">
        <f t="shared" si="585"/>
        <v>131.02575917221773</v>
      </c>
      <c r="EX157" s="473">
        <f t="shared" si="586"/>
        <v>257.2648538999299</v>
      </c>
      <c r="EY157" s="572">
        <f t="shared" si="667"/>
        <v>46365.666666666657</v>
      </c>
      <c r="EZ157" s="276">
        <f t="shared" si="677"/>
        <v>1.6246111149086426</v>
      </c>
      <c r="FA157" s="572">
        <f t="shared" si="678"/>
        <v>3.9104257792789325</v>
      </c>
      <c r="FB157" s="256">
        <f t="shared" si="679"/>
        <v>6.3529211850418443</v>
      </c>
      <c r="FC157" s="572">
        <f t="shared" si="680"/>
        <v>39.10425779278934</v>
      </c>
      <c r="FD157" s="572"/>
      <c r="FE157" s="572">
        <f t="shared" si="681"/>
        <v>128.19999999999999</v>
      </c>
      <c r="FF157" s="572">
        <f t="shared" si="682"/>
        <v>79.850642194129691</v>
      </c>
      <c r="FG157" s="572">
        <f t="shared" si="683"/>
        <v>109.58702134722358</v>
      </c>
      <c r="FH157" s="572">
        <f t="shared" si="684"/>
        <v>303.91554740711717</v>
      </c>
      <c r="FI157" s="566">
        <f t="shared" si="685"/>
        <v>10000</v>
      </c>
      <c r="FJ157" s="276">
        <f t="shared" si="587"/>
        <v>1.6218972544175718</v>
      </c>
      <c r="FK157" s="256">
        <f t="shared" si="588"/>
        <v>0.38370879312445721</v>
      </c>
      <c r="FL157" s="256">
        <f t="shared" si="589"/>
        <v>0.62233623806443716</v>
      </c>
      <c r="FM157" s="483">
        <f t="shared" si="590"/>
        <v>39.10425779278934</v>
      </c>
      <c r="FN157" s="483">
        <f t="shared" si="591"/>
        <v>58</v>
      </c>
      <c r="FO157" s="483">
        <f t="shared" si="592"/>
        <v>128.19999999999999</v>
      </c>
      <c r="FP157" s="483">
        <f t="shared" si="593"/>
        <v>79.850642194129691</v>
      </c>
      <c r="FQ157" s="483">
        <f t="shared" si="668"/>
        <v>8300</v>
      </c>
      <c r="FR157" s="483">
        <f t="shared" si="594"/>
        <v>110.36910650307937</v>
      </c>
      <c r="FS157" s="483">
        <f t="shared" si="595"/>
        <v>303.82536075546204</v>
      </c>
      <c r="FT157" s="484">
        <f t="shared" si="596"/>
        <v>83</v>
      </c>
      <c r="FU157" s="427">
        <f t="shared" si="597"/>
        <v>100108.10275106075</v>
      </c>
      <c r="FV157" s="276">
        <f t="shared" si="598"/>
        <v>2.2845369487338405</v>
      </c>
      <c r="FW157" s="256">
        <f t="shared" si="599"/>
        <v>1.2515380988466205</v>
      </c>
      <c r="FX157" s="256">
        <f t="shared" si="600"/>
        <v>2.8591850295632102</v>
      </c>
      <c r="FY157" s="483">
        <f t="shared" si="601"/>
        <v>156.76005097635726</v>
      </c>
      <c r="FZ157" s="483">
        <f t="shared" si="602"/>
        <v>99</v>
      </c>
      <c r="GA157" s="483">
        <f t="shared" si="603"/>
        <v>128.19999999999999</v>
      </c>
      <c r="GB157" s="483">
        <f t="shared" si="604"/>
        <v>79.850642194129691</v>
      </c>
      <c r="GC157" s="483">
        <f t="shared" si="605"/>
        <v>4100</v>
      </c>
      <c r="GD157" s="483">
        <f t="shared" si="606"/>
        <v>107.7958396743295</v>
      </c>
      <c r="GE157" s="483">
        <f t="shared" si="607"/>
        <v>186.25975422354924</v>
      </c>
      <c r="GF157" s="484">
        <f t="shared" si="608"/>
        <v>101</v>
      </c>
      <c r="GG157" s="493">
        <f t="shared" si="609"/>
        <v>41</v>
      </c>
      <c r="GH157" s="493">
        <f t="shared" si="610"/>
        <v>142</v>
      </c>
      <c r="GI157" s="427">
        <f t="shared" si="611"/>
        <v>126685.10275106075</v>
      </c>
      <c r="GJ157" s="185">
        <f t="shared" si="612"/>
        <v>1.4842482036042035</v>
      </c>
      <c r="GK157" s="256">
        <f t="shared" si="669"/>
        <v>2.0985720932644183</v>
      </c>
      <c r="GL157" s="256">
        <f t="shared" si="613"/>
        <v>3.1148018595616258</v>
      </c>
      <c r="GM157" s="256">
        <f t="shared" si="614"/>
        <v>343.0198051999065</v>
      </c>
      <c r="GN157" s="256">
        <f t="shared" si="615"/>
        <v>128.19999999999999</v>
      </c>
      <c r="GO157" s="256">
        <f t="shared" si="616"/>
        <v>79.850642194129691</v>
      </c>
      <c r="GP157" s="256">
        <f t="shared" si="617"/>
        <v>343.0198051999065</v>
      </c>
      <c r="GQ157" s="256">
        <f t="shared" si="618"/>
        <v>109.58702134722358</v>
      </c>
      <c r="GR157" s="427">
        <f t="shared" si="619"/>
        <v>111234.10275106074</v>
      </c>
      <c r="GS157" s="185">
        <f t="shared" si="620"/>
        <v>1.4842482036042035</v>
      </c>
      <c r="GT157" s="256">
        <f t="shared" si="670"/>
        <v>2.2221344320545584</v>
      </c>
      <c r="GU157" s="256">
        <f t="shared" si="621"/>
        <v>3.2981990389440252</v>
      </c>
      <c r="GV157" s="256">
        <f t="shared" si="622"/>
        <v>343.0198051999065</v>
      </c>
      <c r="GW157" s="256">
        <f t="shared" si="623"/>
        <v>128.19999999999999</v>
      </c>
      <c r="GX157" s="256">
        <f t="shared" si="624"/>
        <v>79.850642194129691</v>
      </c>
      <c r="GY157" s="256">
        <f t="shared" si="625"/>
        <v>343.0198051999065</v>
      </c>
      <c r="GZ157" s="256">
        <f t="shared" si="626"/>
        <v>109.58702134722358</v>
      </c>
      <c r="HA157" s="427">
        <f t="shared" si="627"/>
        <v>105048.90275106074</v>
      </c>
      <c r="HB157" s="185">
        <f t="shared" si="628"/>
        <v>1.4842482036042035</v>
      </c>
      <c r="HC157" s="256">
        <f t="shared" si="671"/>
        <v>0.24814373137917037</v>
      </c>
      <c r="HD157" s="256">
        <f t="shared" si="629"/>
        <v>0.36830688753517765</v>
      </c>
      <c r="HE157" s="256">
        <f t="shared" si="630"/>
        <v>343.0198051999065</v>
      </c>
      <c r="HF157" s="256">
        <f t="shared" si="631"/>
        <v>128.19999999999999</v>
      </c>
      <c r="HG157" s="256">
        <f t="shared" si="632"/>
        <v>79.850642194129691</v>
      </c>
      <c r="HH157" s="256">
        <f t="shared" si="633"/>
        <v>343.0198051999065</v>
      </c>
      <c r="HI157" s="256">
        <f t="shared" si="500"/>
        <v>109.58702134722358</v>
      </c>
      <c r="HJ157" s="427">
        <f t="shared" si="634"/>
        <v>940716.02194129687</v>
      </c>
      <c r="HK157" s="185">
        <f t="shared" si="635"/>
        <v>1.4842482036042035</v>
      </c>
      <c r="HL157" s="256">
        <f t="shared" si="672"/>
        <v>1.9621146831359415</v>
      </c>
      <c r="HM157" s="256">
        <f t="shared" si="636"/>
        <v>2.9122651937099522</v>
      </c>
      <c r="HN157" s="256">
        <f t="shared" si="637"/>
        <v>343.0198051999065</v>
      </c>
      <c r="HO157" s="256">
        <f t="shared" si="638"/>
        <v>128.19999999999999</v>
      </c>
      <c r="HP157" s="256">
        <f t="shared" si="639"/>
        <v>79.850642194129691</v>
      </c>
      <c r="HQ157" s="256">
        <f t="shared" si="640"/>
        <v>343.0198051999065</v>
      </c>
      <c r="HR157" s="256">
        <f t="shared" si="501"/>
        <v>109.58702134722358</v>
      </c>
      <c r="HS157" s="466">
        <f t="shared" si="641"/>
        <v>118969.99999999999</v>
      </c>
    </row>
    <row r="158" spans="1:227" s="109" customFormat="1" collapsed="1" x14ac:dyDescent="0.3">
      <c r="A158" s="109" t="s">
        <v>368</v>
      </c>
      <c r="B158" s="105" t="s">
        <v>240</v>
      </c>
      <c r="C158" s="105" t="s">
        <v>301</v>
      </c>
      <c r="D158" s="127">
        <v>1387</v>
      </c>
      <c r="E158" s="129">
        <v>25.2</v>
      </c>
      <c r="F158" s="127">
        <f t="shared" si="502"/>
        <v>307.28985</v>
      </c>
      <c r="G158" s="127">
        <f t="shared" si="503"/>
        <v>53.001153599999988</v>
      </c>
      <c r="H158" s="169">
        <f t="shared" ref="H158:H221" si="690">I158</f>
        <v>116.508</v>
      </c>
      <c r="I158" s="130">
        <f t="shared" si="676"/>
        <v>116.508</v>
      </c>
      <c r="J158" s="375">
        <f t="shared" si="643"/>
        <v>79.609999999999985</v>
      </c>
      <c r="K158" s="131">
        <v>0.114</v>
      </c>
      <c r="L158" s="169">
        <f t="shared" si="644"/>
        <v>2637.5</v>
      </c>
      <c r="M158" s="375">
        <f t="shared" si="645"/>
        <v>665.76</v>
      </c>
      <c r="N158" s="375">
        <f t="shared" si="646"/>
        <v>300.67500000000001</v>
      </c>
      <c r="O158" s="130">
        <v>83.8</v>
      </c>
      <c r="P158" s="165">
        <v>0.152</v>
      </c>
      <c r="Q158" s="397">
        <f t="shared" si="505"/>
        <v>0.82752064996614771</v>
      </c>
      <c r="S158" s="285">
        <f t="shared" si="506"/>
        <v>1.1087347345740877</v>
      </c>
      <c r="T158" s="383">
        <f t="shared" si="507"/>
        <v>17.667051199999996</v>
      </c>
      <c r="U158" s="384">
        <f t="shared" si="508"/>
        <v>307.28985</v>
      </c>
      <c r="V158" s="436">
        <f t="shared" si="647"/>
        <v>31063</v>
      </c>
      <c r="W158" s="192"/>
      <c r="X158" s="286"/>
      <c r="Y158" s="286"/>
      <c r="Z158" s="286"/>
      <c r="AA158" s="69"/>
      <c r="AB158" s="69"/>
      <c r="AC158" s="69"/>
      <c r="AD158" s="69"/>
      <c r="AE158" s="69"/>
      <c r="AF158" s="69"/>
      <c r="AG158" s="69"/>
      <c r="AH158" s="462"/>
      <c r="AI158" s="187">
        <f t="shared" si="509"/>
        <v>3.455824256876979</v>
      </c>
      <c r="AJ158" s="287">
        <f t="shared" si="648"/>
        <v>1.2314143559444519</v>
      </c>
      <c r="AK158" s="287">
        <f t="shared" si="510"/>
        <v>4.2555516015393797</v>
      </c>
      <c r="AL158" s="173">
        <f t="shared" si="511"/>
        <v>301.12069557455283</v>
      </c>
      <c r="AM158" s="173">
        <f t="shared" si="512"/>
        <v>53.001153599999988</v>
      </c>
      <c r="AN158" s="173">
        <f t="shared" si="513"/>
        <v>172.83936808091462</v>
      </c>
      <c r="AO158" s="173">
        <f t="shared" si="649"/>
        <v>89</v>
      </c>
      <c r="AP158" s="173">
        <f t="shared" si="650"/>
        <v>127</v>
      </c>
      <c r="AQ158" s="173">
        <f t="shared" si="514"/>
        <v>0</v>
      </c>
      <c r="AR158" s="287">
        <f t="shared" si="496"/>
        <v>98.087016264666048</v>
      </c>
      <c r="AS158" s="287">
        <f t="shared" si="515"/>
        <v>6.1691544254471751</v>
      </c>
      <c r="AT158" s="430">
        <f t="shared" si="516"/>
        <v>179225.4</v>
      </c>
      <c r="AU158" s="113"/>
      <c r="AV158" s="287"/>
      <c r="AW158" s="287"/>
      <c r="AX158" s="172"/>
      <c r="AY158" s="172"/>
      <c r="AZ158" s="172"/>
      <c r="BA158" s="172"/>
      <c r="BB158" s="287"/>
      <c r="BC158" s="287"/>
      <c r="BD158" s="287"/>
      <c r="BE158" s="288"/>
      <c r="BF158" s="148">
        <f t="shared" si="517"/>
        <v>1.4860857805325585</v>
      </c>
      <c r="BG158" s="287">
        <f t="shared" si="518"/>
        <v>1.8878039646977152</v>
      </c>
      <c r="BH158" s="287">
        <f t="shared" si="519"/>
        <v>2.8054386283702626</v>
      </c>
      <c r="BI158" s="172">
        <f t="shared" si="520"/>
        <v>88.114417859999989</v>
      </c>
      <c r="BJ158" s="172">
        <f t="shared" si="521"/>
        <v>53.001153599999988</v>
      </c>
      <c r="BK158" s="287">
        <v>0</v>
      </c>
      <c r="BL158" s="173">
        <f t="shared" si="522"/>
        <v>33.408310089099523</v>
      </c>
      <c r="BM158" s="173">
        <f t="shared" si="651"/>
        <v>83.09968991090048</v>
      </c>
      <c r="BN158" s="173">
        <f t="shared" si="523"/>
        <v>0</v>
      </c>
      <c r="BO158" s="173">
        <f t="shared" si="497"/>
        <v>23.267506430399997</v>
      </c>
      <c r="BP158" s="173">
        <f t="shared" si="524"/>
        <v>219.17543214</v>
      </c>
      <c r="BQ158" s="392">
        <f t="shared" si="525"/>
        <v>27539.362796777248</v>
      </c>
      <c r="BR158" s="430">
        <f t="shared" si="652"/>
        <v>43708.967759696679</v>
      </c>
      <c r="BS158" s="148">
        <f t="shared" si="526"/>
        <v>4.2133805766676478</v>
      </c>
      <c r="BT158" s="287">
        <f t="shared" si="527"/>
        <v>1.841366519086346</v>
      </c>
      <c r="BU158" s="287">
        <f t="shared" si="528"/>
        <v>7.7583779260445276</v>
      </c>
      <c r="BV158" s="173">
        <f t="shared" si="529"/>
        <v>307.28985</v>
      </c>
      <c r="BW158" s="173">
        <f t="shared" si="530"/>
        <v>53.001153599999988</v>
      </c>
      <c r="BX158" s="173">
        <f t="shared" si="531"/>
        <v>192.83072640000003</v>
      </c>
      <c r="BY158" s="173">
        <f t="shared" si="653"/>
        <v>1655.0857142857146</v>
      </c>
      <c r="BZ158" s="287">
        <f t="shared" si="532"/>
        <v>85.511146464000007</v>
      </c>
      <c r="CA158" s="287">
        <v>0</v>
      </c>
      <c r="CB158" s="468">
        <f t="shared" si="533"/>
        <v>130036.98734286144</v>
      </c>
      <c r="CC158" s="148">
        <f t="shared" si="534"/>
        <v>1.4846468847467595</v>
      </c>
      <c r="CD158" s="287">
        <f t="shared" si="535"/>
        <v>2.3373912745893022</v>
      </c>
      <c r="CE158" s="287">
        <f t="shared" si="654"/>
        <v>3.4702006742532649</v>
      </c>
      <c r="CF158" s="172">
        <f t="shared" si="536"/>
        <v>93.988712383999982</v>
      </c>
      <c r="CG158" s="172">
        <f t="shared" si="537"/>
        <v>53.001153599999988</v>
      </c>
      <c r="CH158" s="287">
        <v>0</v>
      </c>
      <c r="CI158" s="173">
        <f t="shared" si="655"/>
        <v>35.635530761706157</v>
      </c>
      <c r="CJ158" s="173">
        <f t="shared" si="656"/>
        <v>80.872469238293831</v>
      </c>
      <c r="CK158" s="173">
        <f t="shared" si="538"/>
        <v>0</v>
      </c>
      <c r="CL158" s="287">
        <f t="shared" si="498"/>
        <v>29.376772735359996</v>
      </c>
      <c r="CM158" s="287">
        <f t="shared" si="499"/>
        <v>213.30113761600001</v>
      </c>
      <c r="CN158" s="392">
        <f t="shared" si="657"/>
        <v>18708.653649895732</v>
      </c>
      <c r="CO158" s="430">
        <f t="shared" si="658"/>
        <v>35201.205610343124</v>
      </c>
      <c r="CP158" s="148">
        <f t="shared" si="539"/>
        <v>3.5990441465196978</v>
      </c>
      <c r="CQ158" s="287">
        <f t="shared" si="540"/>
        <v>2.1406696112393906</v>
      </c>
      <c r="CR158" s="287">
        <f t="shared" si="541"/>
        <v>7.7043644339637263</v>
      </c>
      <c r="CS158" s="172">
        <f t="shared" si="542"/>
        <v>307.28985</v>
      </c>
      <c r="CT158" s="172">
        <f t="shared" si="543"/>
        <v>53.001153599999988</v>
      </c>
      <c r="CU158" s="287">
        <f t="shared" si="544"/>
        <v>177.46623390000002</v>
      </c>
      <c r="CV158" s="173">
        <f t="shared" si="659"/>
        <v>1523.2107142857146</v>
      </c>
      <c r="CW158" s="287">
        <f t="shared" si="545"/>
        <v>100.107414339</v>
      </c>
      <c r="CX158" s="287">
        <v>0</v>
      </c>
      <c r="CY158" s="468">
        <f t="shared" si="546"/>
        <v>105036.98734286144</v>
      </c>
      <c r="CZ158" s="148">
        <f t="shared" si="547"/>
        <v>4.2133805766676478</v>
      </c>
      <c r="DA158" s="287">
        <f t="shared" si="548"/>
        <v>2.1372027257680148</v>
      </c>
      <c r="DB158" s="287">
        <f t="shared" si="549"/>
        <v>9.0048484531521069</v>
      </c>
      <c r="DC158" s="172">
        <f t="shared" si="550"/>
        <v>307.28985</v>
      </c>
      <c r="DD158" s="172">
        <f t="shared" si="551"/>
        <v>53.001153599999988</v>
      </c>
      <c r="DE158" s="287">
        <f t="shared" si="552"/>
        <v>192.83072640000003</v>
      </c>
      <c r="DF158" s="173">
        <f t="shared" si="660"/>
        <v>1655.0857142857146</v>
      </c>
      <c r="DG158" s="287">
        <f t="shared" si="553"/>
        <v>85.511146464000007</v>
      </c>
      <c r="DH158" s="287">
        <v>0</v>
      </c>
      <c r="DI158" s="468">
        <f t="shared" si="661"/>
        <v>112036.98734286144</v>
      </c>
      <c r="DJ158" s="148">
        <f t="shared" si="554"/>
        <v>3.5990441465196978</v>
      </c>
      <c r="DK158" s="287">
        <f t="shared" si="662"/>
        <v>2.2476635175983741</v>
      </c>
      <c r="DL158" s="287">
        <f t="shared" si="555"/>
        <v>8.0894402263583025</v>
      </c>
      <c r="DM158" s="172">
        <f t="shared" si="556"/>
        <v>307.28985</v>
      </c>
      <c r="DN158" s="172">
        <f t="shared" si="557"/>
        <v>53.001153599999988</v>
      </c>
      <c r="DO158" s="287">
        <f t="shared" si="558"/>
        <v>177.46623390000002</v>
      </c>
      <c r="DP158" s="173">
        <f t="shared" si="663"/>
        <v>1523.2107142857146</v>
      </c>
      <c r="DQ158" s="287">
        <f t="shared" si="559"/>
        <v>100.107414339</v>
      </c>
      <c r="DR158" s="287">
        <v>0</v>
      </c>
      <c r="DS158" s="436">
        <f t="shared" si="560"/>
        <v>100036.98734286144</v>
      </c>
      <c r="DT158" s="289">
        <f t="shared" si="561"/>
        <v>7.2622009867943209</v>
      </c>
      <c r="DU158" s="287">
        <f t="shared" si="562"/>
        <v>1.2222572355548282</v>
      </c>
      <c r="DV158" s="287">
        <f t="shared" si="563"/>
        <v>8.8762777021627723</v>
      </c>
      <c r="DW158" s="172">
        <f t="shared" si="564"/>
        <v>307.28985</v>
      </c>
      <c r="DX158" s="172">
        <f t="shared" si="565"/>
        <v>53.001153599999988</v>
      </c>
      <c r="DY158" s="287">
        <f t="shared" si="566"/>
        <v>223.55971140000005</v>
      </c>
      <c r="DZ158" s="287">
        <f t="shared" si="664"/>
        <v>158</v>
      </c>
      <c r="EA158" s="287">
        <f t="shared" si="665"/>
        <v>226</v>
      </c>
      <c r="EB158" s="173">
        <f t="shared" si="666"/>
        <v>1918.8357142857149</v>
      </c>
      <c r="EC158" s="287">
        <f t="shared" si="567"/>
        <v>49.611819371999999</v>
      </c>
      <c r="ED158" s="287">
        <v>0</v>
      </c>
      <c r="EE158" s="436">
        <f t="shared" si="674"/>
        <v>225275.88613783952</v>
      </c>
      <c r="EF158" s="290">
        <f t="shared" si="568"/>
        <v>1.3476880765573624</v>
      </c>
      <c r="EG158" s="287">
        <f t="shared" si="569"/>
        <v>1.5361409977064606</v>
      </c>
      <c r="EH158" s="287">
        <f t="shared" si="570"/>
        <v>2.0702389065199278</v>
      </c>
      <c r="EI158" s="475">
        <f t="shared" si="571"/>
        <v>76.8224625</v>
      </c>
      <c r="EJ158" s="475">
        <f t="shared" si="572"/>
        <v>29.126999999999999</v>
      </c>
      <c r="EK158" s="475">
        <f t="shared" si="573"/>
        <v>116.508</v>
      </c>
      <c r="EL158" s="475">
        <f t="shared" si="574"/>
        <v>50.48299999999999</v>
      </c>
      <c r="EM158" s="475">
        <f t="shared" si="575"/>
        <v>36.872666824999996</v>
      </c>
      <c r="EN158" s="475">
        <f t="shared" si="576"/>
        <v>230.4673875</v>
      </c>
      <c r="EO158" s="436">
        <f t="shared" si="577"/>
        <v>37507.525000000001</v>
      </c>
      <c r="EP158" s="291">
        <f t="shared" si="578"/>
        <v>1.3476880765573624</v>
      </c>
      <c r="EQ158" s="287">
        <f t="shared" si="579"/>
        <v>1.3673675115207378</v>
      </c>
      <c r="ER158" s="287">
        <f t="shared" si="580"/>
        <v>1.8427848915484102</v>
      </c>
      <c r="ES158" s="475">
        <f t="shared" si="581"/>
        <v>307.28985</v>
      </c>
      <c r="ET158" s="475">
        <f t="shared" si="582"/>
        <v>29.126999999999999</v>
      </c>
      <c r="EU158" s="475">
        <f t="shared" si="583"/>
        <v>116.508</v>
      </c>
      <c r="EV158" s="475">
        <f t="shared" si="584"/>
        <v>50.48299999999999</v>
      </c>
      <c r="EW158" s="475">
        <f t="shared" si="585"/>
        <v>36.872666824999996</v>
      </c>
      <c r="EX158" s="475">
        <f t="shared" si="586"/>
        <v>230.4673875</v>
      </c>
      <c r="EY158" s="574">
        <f t="shared" si="667"/>
        <v>42137.06</v>
      </c>
      <c r="EZ158" s="290">
        <f t="shared" ref="EZ158" si="691">($F158+$G158)/(FG158+FH158)</f>
        <v>1.2427004811250393</v>
      </c>
      <c r="FA158" s="287">
        <f t="shared" ref="FA158" si="692">+(($T158+$U158)-(FH158+FG158))/FI158*1000</f>
        <v>3.5031042899999987</v>
      </c>
      <c r="FB158" s="287">
        <f t="shared" ref="FB158" si="693">FA158*EZ158</f>
        <v>4.3533093866141872</v>
      </c>
      <c r="FC158" s="475">
        <f>IF($F158*$K158&gt;$G158*$FD$9,$G158*$FD$9,$F158*$K158)</f>
        <v>35.031042900000003</v>
      </c>
      <c r="FD158" s="475"/>
      <c r="FE158" s="475">
        <f t="shared" ref="FE158" si="694">$H158</f>
        <v>116.508</v>
      </c>
      <c r="FF158" s="475">
        <f>$J158</f>
        <v>79.609999999999985</v>
      </c>
      <c r="FG158" s="475">
        <f t="shared" si="683"/>
        <v>17.667051199999996</v>
      </c>
      <c r="FH158" s="475">
        <f t="shared" si="684"/>
        <v>272.25880710000001</v>
      </c>
      <c r="FI158" s="592">
        <f>($FE158*$FG$4+$FH$4)+($FF158*$FG$5+$FH$5)+($FD158*$FG$6+$FH$6)</f>
        <v>10000</v>
      </c>
      <c r="FJ158" s="292">
        <f t="shared" si="587"/>
        <v>1.2393353837316337</v>
      </c>
      <c r="FK158" s="287">
        <f t="shared" si="588"/>
        <v>0.37066833636175611</v>
      </c>
      <c r="FL158" s="287">
        <f t="shared" si="589"/>
        <v>0.45938238488206329</v>
      </c>
      <c r="FM158" s="487">
        <f t="shared" si="590"/>
        <v>35.031042900000003</v>
      </c>
      <c r="FN158" s="487">
        <f t="shared" si="591"/>
        <v>52</v>
      </c>
      <c r="FO158" s="487">
        <f t="shared" si="592"/>
        <v>116.508</v>
      </c>
      <c r="FP158" s="487">
        <f t="shared" si="593"/>
        <v>79.609999999999985</v>
      </c>
      <c r="FQ158" s="487">
        <f t="shared" si="668"/>
        <v>7400</v>
      </c>
      <c r="FR158" s="487">
        <f t="shared" si="594"/>
        <v>18.367672057999997</v>
      </c>
      <c r="FS158" s="487">
        <f t="shared" si="595"/>
        <v>272.34540555555554</v>
      </c>
      <c r="FT158" s="488">
        <f t="shared" si="596"/>
        <v>74</v>
      </c>
      <c r="FU158" s="436">
        <f t="shared" si="597"/>
        <v>92384</v>
      </c>
      <c r="FV158" s="292">
        <f t="shared" si="598"/>
        <v>1.9689750815684071</v>
      </c>
      <c r="FW158" s="287">
        <f t="shared" si="599"/>
        <v>1.2170215593954876</v>
      </c>
      <c r="FX158" s="287">
        <f t="shared" si="600"/>
        <v>2.3962851241812402</v>
      </c>
      <c r="FY158" s="487">
        <f t="shared" si="601"/>
        <v>140.43146145</v>
      </c>
      <c r="FZ158" s="487">
        <f t="shared" si="602"/>
        <v>89</v>
      </c>
      <c r="GA158" s="487">
        <f t="shared" si="603"/>
        <v>116.508</v>
      </c>
      <c r="GB158" s="487">
        <f t="shared" si="604"/>
        <v>79.609999999999985</v>
      </c>
      <c r="GC158" s="487">
        <f t="shared" si="605"/>
        <v>3700</v>
      </c>
      <c r="GD158" s="487">
        <f t="shared" si="606"/>
        <v>16.125645617159989</v>
      </c>
      <c r="GE158" s="487">
        <f t="shared" si="607"/>
        <v>166.85838855</v>
      </c>
      <c r="GF158" s="488">
        <f t="shared" si="608"/>
        <v>90</v>
      </c>
      <c r="GG158" s="495">
        <f t="shared" si="609"/>
        <v>37</v>
      </c>
      <c r="GH158" s="495">
        <f t="shared" si="610"/>
        <v>127</v>
      </c>
      <c r="GI158" s="436">
        <f t="shared" si="611"/>
        <v>116656</v>
      </c>
      <c r="GJ158" s="186">
        <f t="shared" si="612"/>
        <v>1.1087347345740877</v>
      </c>
      <c r="GK158" s="287">
        <f t="shared" si="669"/>
        <v>2.8083785372990415</v>
      </c>
      <c r="GL158" s="287">
        <f t="shared" si="613"/>
        <v>3.1137468321358175</v>
      </c>
      <c r="GM158" s="287">
        <f t="shared" si="614"/>
        <v>307.28985</v>
      </c>
      <c r="GN158" s="287">
        <f t="shared" si="615"/>
        <v>116.508</v>
      </c>
      <c r="GO158" s="287">
        <f t="shared" si="616"/>
        <v>79.609999999999985</v>
      </c>
      <c r="GP158" s="287">
        <f t="shared" si="617"/>
        <v>307.28985</v>
      </c>
      <c r="GQ158" s="287">
        <f t="shared" si="618"/>
        <v>17.667051199999996</v>
      </c>
      <c r="GR158" s="436">
        <f t="shared" si="619"/>
        <v>103128.12</v>
      </c>
      <c r="GS158" s="186">
        <f t="shared" si="620"/>
        <v>1.1087347345740877</v>
      </c>
      <c r="GT158" s="287">
        <f t="shared" si="670"/>
        <v>2.8546631786269736</v>
      </c>
      <c r="GU158" s="287">
        <f t="shared" si="621"/>
        <v>3.1650642216533988</v>
      </c>
      <c r="GV158" s="287">
        <f t="shared" si="622"/>
        <v>307.28985</v>
      </c>
      <c r="GW158" s="287">
        <f t="shared" si="623"/>
        <v>116.508</v>
      </c>
      <c r="GX158" s="287">
        <f t="shared" si="624"/>
        <v>79.609999999999985</v>
      </c>
      <c r="GY158" s="287">
        <f t="shared" si="625"/>
        <v>307.28985</v>
      </c>
      <c r="GZ158" s="287">
        <f t="shared" si="626"/>
        <v>17.667051199999996</v>
      </c>
      <c r="HA158" s="436">
        <f t="shared" si="627"/>
        <v>101456.03200000001</v>
      </c>
      <c r="HB158" s="186">
        <f t="shared" si="628"/>
        <v>1.1087347345740877</v>
      </c>
      <c r="HC158" s="287">
        <f t="shared" si="671"/>
        <v>0.30993115421398543</v>
      </c>
      <c r="HD158" s="287">
        <f t="shared" si="629"/>
        <v>0.34363143600368379</v>
      </c>
      <c r="HE158" s="287">
        <f t="shared" si="630"/>
        <v>307.28985</v>
      </c>
      <c r="HF158" s="287">
        <f t="shared" si="631"/>
        <v>116.508</v>
      </c>
      <c r="HG158" s="287">
        <f t="shared" si="632"/>
        <v>79.609999999999985</v>
      </c>
      <c r="HH158" s="287">
        <f t="shared" si="633"/>
        <v>307.28985</v>
      </c>
      <c r="HI158" s="287">
        <f t="shared" si="500"/>
        <v>17.667051199999996</v>
      </c>
      <c r="HJ158" s="436">
        <f t="shared" si="634"/>
        <v>934474.62399999984</v>
      </c>
      <c r="HK158" s="186">
        <f t="shared" si="635"/>
        <v>1.1087347345740877</v>
      </c>
      <c r="HL158" s="287">
        <f t="shared" si="672"/>
        <v>2.6563149356426288</v>
      </c>
      <c r="HM158" s="287">
        <f t="shared" si="636"/>
        <v>2.945148635114915</v>
      </c>
      <c r="HN158" s="287">
        <f t="shared" si="637"/>
        <v>307.28985</v>
      </c>
      <c r="HO158" s="287">
        <f t="shared" si="638"/>
        <v>116.508</v>
      </c>
      <c r="HP158" s="287">
        <f t="shared" si="639"/>
        <v>79.609999999999985</v>
      </c>
      <c r="HQ158" s="287">
        <f t="shared" si="640"/>
        <v>307.28985</v>
      </c>
      <c r="HR158" s="287">
        <f t="shared" si="501"/>
        <v>17.667051199999996</v>
      </c>
      <c r="HS158" s="468">
        <f t="shared" si="641"/>
        <v>109031.8</v>
      </c>
    </row>
    <row r="159" spans="1:227" s="72" customFormat="1" hidden="1" outlineLevel="1" x14ac:dyDescent="0.3">
      <c r="B159" s="40" t="s">
        <v>240</v>
      </c>
      <c r="C159" s="40" t="s">
        <v>243</v>
      </c>
      <c r="D159" s="117">
        <v>500</v>
      </c>
      <c r="E159" s="132">
        <v>19.05</v>
      </c>
      <c r="F159" s="125">
        <f t="shared" si="502"/>
        <v>83.740624999999994</v>
      </c>
      <c r="G159" s="125">
        <f t="shared" si="503"/>
        <v>8.6548800000000004</v>
      </c>
      <c r="H159" s="168">
        <f t="shared" si="690"/>
        <v>36.75</v>
      </c>
      <c r="I159" s="528">
        <f t="shared" ref="I159:I164" si="695">$L$7*$P$10*$D159/1000</f>
        <v>36.75</v>
      </c>
      <c r="J159" s="373">
        <f t="shared" si="643"/>
        <v>13.000000000000002</v>
      </c>
      <c r="K159" s="114">
        <v>0.114</v>
      </c>
      <c r="L159" s="168">
        <f t="shared" si="644"/>
        <v>2278.6564625850342</v>
      </c>
      <c r="M159" s="373">
        <f t="shared" si="645"/>
        <v>665.76</v>
      </c>
      <c r="N159" s="373">
        <f t="shared" si="646"/>
        <v>259.76683673469387</v>
      </c>
      <c r="O159" s="121">
        <v>37.96</v>
      </c>
      <c r="P159" s="116">
        <v>0.152</v>
      </c>
      <c r="Q159" s="395">
        <f t="shared" si="505"/>
        <v>0.89664657984102691</v>
      </c>
      <c r="S159" s="189">
        <f t="shared" si="506"/>
        <v>1.066607573270645</v>
      </c>
      <c r="T159" s="168">
        <f t="shared" si="507"/>
        <v>2.88496</v>
      </c>
      <c r="U159" s="382">
        <f t="shared" si="508"/>
        <v>83.740624999999994</v>
      </c>
      <c r="V159" s="427">
        <f t="shared" si="647"/>
        <v>16417.5</v>
      </c>
      <c r="W159" s="132"/>
      <c r="X159" s="255"/>
      <c r="Y159" s="255"/>
      <c r="Z159" s="255"/>
      <c r="AA159" s="111"/>
      <c r="AB159" s="111"/>
      <c r="AC159" s="111"/>
      <c r="AD159" s="111"/>
      <c r="AE159" s="111"/>
      <c r="AF159" s="111"/>
      <c r="AG159" s="111"/>
      <c r="AH159" s="460"/>
      <c r="AI159" s="188">
        <f t="shared" si="509"/>
        <v>3.3796837830207118</v>
      </c>
      <c r="AJ159" s="256">
        <f t="shared" si="648"/>
        <v>0.88648605293161142</v>
      </c>
      <c r="AK159" s="256">
        <f t="shared" si="510"/>
        <v>2.9960425369670074</v>
      </c>
      <c r="AL159" s="170">
        <f t="shared" si="511"/>
        <v>83.740624999999994</v>
      </c>
      <c r="AM159" s="170">
        <f t="shared" si="512"/>
        <v>8.6548800000000004</v>
      </c>
      <c r="AN159" s="170">
        <f t="shared" si="513"/>
        <v>54.150588749999997</v>
      </c>
      <c r="AO159" s="170">
        <f t="shared" si="649"/>
        <v>28</v>
      </c>
      <c r="AP159" s="170">
        <f t="shared" si="650"/>
        <v>40</v>
      </c>
      <c r="AQ159" s="170">
        <f t="shared" si="514"/>
        <v>0</v>
      </c>
      <c r="AR159" s="256">
        <f t="shared" si="496"/>
        <v>27.338505887499998</v>
      </c>
      <c r="AS159" s="256">
        <f t="shared" si="515"/>
        <v>0</v>
      </c>
      <c r="AT159" s="428">
        <f t="shared" si="516"/>
        <v>66878.75</v>
      </c>
      <c r="AU159" s="112"/>
      <c r="AV159" s="256"/>
      <c r="AW159" s="256"/>
      <c r="AX159" s="120"/>
      <c r="AY159" s="120"/>
      <c r="AZ159" s="120"/>
      <c r="BA159" s="120"/>
      <c r="BB159" s="256"/>
      <c r="BC159" s="256"/>
      <c r="BD159" s="256"/>
      <c r="BE159" s="257"/>
      <c r="BF159" s="146">
        <f t="shared" si="517"/>
        <v>1.2630726290999486</v>
      </c>
      <c r="BG159" s="256">
        <f t="shared" si="518"/>
        <v>0.62472374116842544</v>
      </c>
      <c r="BH159" s="256">
        <f t="shared" si="519"/>
        <v>0.7890714582187589</v>
      </c>
      <c r="BI159" s="120">
        <f t="shared" si="520"/>
        <v>14.388738000000002</v>
      </c>
      <c r="BJ159" s="120">
        <f t="shared" si="521"/>
        <v>8.6548800000000004</v>
      </c>
      <c r="BK159" s="256">
        <v>0</v>
      </c>
      <c r="BL159" s="170">
        <f t="shared" si="522"/>
        <v>6.3145709922752555</v>
      </c>
      <c r="BM159" s="170">
        <f t="shared" si="651"/>
        <v>30.435429007724743</v>
      </c>
      <c r="BN159" s="170">
        <f t="shared" si="523"/>
        <v>0</v>
      </c>
      <c r="BO159" s="170">
        <f t="shared" si="497"/>
        <v>3.7994923200000001</v>
      </c>
      <c r="BP159" s="170">
        <f t="shared" si="524"/>
        <v>69.351886999999991</v>
      </c>
      <c r="BQ159" s="390">
        <f t="shared" si="525"/>
        <v>13315.14977094451</v>
      </c>
      <c r="BR159" s="428">
        <f t="shared" si="652"/>
        <v>21568.262564824421</v>
      </c>
      <c r="BS159" s="146">
        <f t="shared" si="526"/>
        <v>3.9551471428694591</v>
      </c>
      <c r="BT159" s="256">
        <f t="shared" si="527"/>
        <v>1.3149612628997225</v>
      </c>
      <c r="BU159" s="256">
        <f t="shared" si="528"/>
        <v>5.2008652819418533</v>
      </c>
      <c r="BV159" s="170">
        <f t="shared" si="529"/>
        <v>83.740624999999994</v>
      </c>
      <c r="BW159" s="170">
        <f t="shared" si="530"/>
        <v>8.6548800000000004</v>
      </c>
      <c r="BX159" s="170">
        <f t="shared" si="531"/>
        <v>58.337619999999994</v>
      </c>
      <c r="BY159" s="170">
        <f t="shared" si="653"/>
        <v>1587.418231292517</v>
      </c>
      <c r="BZ159" s="256">
        <f t="shared" si="532"/>
        <v>23.360826199999998</v>
      </c>
      <c r="CA159" s="256">
        <v>0</v>
      </c>
      <c r="CB159" s="466">
        <f t="shared" si="533"/>
        <v>48111.5</v>
      </c>
      <c r="CC159" s="146">
        <f t="shared" si="534"/>
        <v>1.2624104590989349</v>
      </c>
      <c r="CD159" s="256">
        <f t="shared" si="535"/>
        <v>1.1337958124541163</v>
      </c>
      <c r="CE159" s="256">
        <f t="shared" si="654"/>
        <v>1.4313156921246508</v>
      </c>
      <c r="CF159" s="120">
        <f t="shared" si="536"/>
        <v>15.347987200000002</v>
      </c>
      <c r="CG159" s="120">
        <f t="shared" si="537"/>
        <v>8.6548800000000004</v>
      </c>
      <c r="CH159" s="256">
        <v>0</v>
      </c>
      <c r="CI159" s="170">
        <f t="shared" si="655"/>
        <v>6.7355423917602728</v>
      </c>
      <c r="CJ159" s="170">
        <f t="shared" si="656"/>
        <v>30.014457608239727</v>
      </c>
      <c r="CK159" s="170">
        <f t="shared" si="538"/>
        <v>0</v>
      </c>
      <c r="CL159" s="256">
        <f t="shared" si="498"/>
        <v>4.7971114880000005</v>
      </c>
      <c r="CM159" s="256">
        <f t="shared" si="499"/>
        <v>68.392637799999989</v>
      </c>
      <c r="CN159" s="390">
        <f t="shared" si="657"/>
        <v>3536.1597556741431</v>
      </c>
      <c r="CO159" s="428">
        <f t="shared" si="658"/>
        <v>11850.313402479382</v>
      </c>
      <c r="CP159" s="146">
        <f t="shared" si="539"/>
        <v>3.3796837830207118</v>
      </c>
      <c r="CQ159" s="256">
        <f t="shared" si="540"/>
        <v>1.5556217706597746</v>
      </c>
      <c r="CR159" s="256">
        <f t="shared" si="541"/>
        <v>5.2575096708128051</v>
      </c>
      <c r="CS159" s="120">
        <f t="shared" si="542"/>
        <v>83.740624999999994</v>
      </c>
      <c r="CT159" s="120">
        <f t="shared" si="543"/>
        <v>8.6548800000000004</v>
      </c>
      <c r="CU159" s="256">
        <f t="shared" si="544"/>
        <v>54.150588749999997</v>
      </c>
      <c r="CV159" s="170">
        <f t="shared" si="659"/>
        <v>1473.4854081632652</v>
      </c>
      <c r="CW159" s="256">
        <f t="shared" si="545"/>
        <v>27.338505887499998</v>
      </c>
      <c r="CX159" s="256">
        <v>0</v>
      </c>
      <c r="CY159" s="466">
        <f t="shared" si="546"/>
        <v>38111.5</v>
      </c>
      <c r="CZ159" s="146">
        <f t="shared" si="547"/>
        <v>3.9551471428694591</v>
      </c>
      <c r="DA159" s="256">
        <f t="shared" si="548"/>
        <v>1.3870352608443046</v>
      </c>
      <c r="DB159" s="256">
        <f t="shared" si="549"/>
        <v>5.4859285489875464</v>
      </c>
      <c r="DC159" s="120">
        <f t="shared" si="550"/>
        <v>83.740624999999994</v>
      </c>
      <c r="DD159" s="120">
        <f t="shared" si="551"/>
        <v>8.6548800000000004</v>
      </c>
      <c r="DE159" s="256">
        <f t="shared" si="552"/>
        <v>58.337619999999994</v>
      </c>
      <c r="DF159" s="170">
        <f t="shared" si="660"/>
        <v>1587.418231292517</v>
      </c>
      <c r="DG159" s="256">
        <f t="shared" si="553"/>
        <v>23.360826199999998</v>
      </c>
      <c r="DH159" s="256">
        <v>0</v>
      </c>
      <c r="DI159" s="466">
        <f t="shared" si="661"/>
        <v>45611.5</v>
      </c>
      <c r="DJ159" s="146">
        <f t="shared" si="554"/>
        <v>3.3796837830207118</v>
      </c>
      <c r="DK159" s="256">
        <f t="shared" si="662"/>
        <v>1.8179807464391398</v>
      </c>
      <c r="DL159" s="256">
        <f t="shared" si="555"/>
        <v>6.144200046584249</v>
      </c>
      <c r="DM159" s="120">
        <f t="shared" si="556"/>
        <v>83.740624999999994</v>
      </c>
      <c r="DN159" s="120">
        <f t="shared" si="557"/>
        <v>8.6548800000000004</v>
      </c>
      <c r="DO159" s="256">
        <f t="shared" si="558"/>
        <v>54.150588749999997</v>
      </c>
      <c r="DP159" s="170">
        <f t="shared" si="663"/>
        <v>1473.4854081632652</v>
      </c>
      <c r="DQ159" s="256">
        <f t="shared" si="559"/>
        <v>27.338505887499998</v>
      </c>
      <c r="DR159" s="256">
        <v>0</v>
      </c>
      <c r="DS159" s="427">
        <f t="shared" si="560"/>
        <v>32611.5</v>
      </c>
      <c r="DT159" s="176">
        <f t="shared" si="561"/>
        <v>6.8930694562346142</v>
      </c>
      <c r="DU159" s="256">
        <f t="shared" si="562"/>
        <v>1.1219961484829912</v>
      </c>
      <c r="DV159" s="256">
        <f t="shared" si="563"/>
        <v>7.7339973811209841</v>
      </c>
      <c r="DW159" s="120">
        <f t="shared" si="564"/>
        <v>83.740624999999994</v>
      </c>
      <c r="DX159" s="120">
        <f t="shared" si="565"/>
        <v>8.6548800000000004</v>
      </c>
      <c r="DY159" s="256">
        <f t="shared" si="566"/>
        <v>66.711682499999995</v>
      </c>
      <c r="DZ159" s="256">
        <f t="shared" si="664"/>
        <v>43</v>
      </c>
      <c r="EA159" s="256">
        <f t="shared" si="665"/>
        <v>62</v>
      </c>
      <c r="EB159" s="170">
        <f t="shared" si="666"/>
        <v>1815.2838775510202</v>
      </c>
      <c r="EC159" s="256">
        <f t="shared" si="567"/>
        <v>13.404116349999999</v>
      </c>
      <c r="ED159" s="256">
        <v>0</v>
      </c>
      <c r="EE159" s="427">
        <f t="shared" si="674"/>
        <v>65260</v>
      </c>
      <c r="EF159" s="275">
        <f t="shared" si="568"/>
        <v>1.3027356219036907</v>
      </c>
      <c r="EG159" s="256">
        <f t="shared" si="569"/>
        <v>0.73485696108112908</v>
      </c>
      <c r="EH159" s="256">
        <f t="shared" si="570"/>
        <v>0.95732434020428092</v>
      </c>
      <c r="EI159" s="473">
        <f t="shared" si="571"/>
        <v>20.935156249999999</v>
      </c>
      <c r="EJ159" s="473">
        <f t="shared" si="572"/>
        <v>9.1875</v>
      </c>
      <c r="EK159" s="473">
        <f t="shared" si="573"/>
        <v>36.75</v>
      </c>
      <c r="EL159" s="473">
        <f t="shared" si="574"/>
        <v>3.8125000000000018</v>
      </c>
      <c r="EM159" s="473">
        <f t="shared" si="575"/>
        <v>8.1187490624999992</v>
      </c>
      <c r="EN159" s="473">
        <f t="shared" si="576"/>
        <v>62.805468749999996</v>
      </c>
      <c r="EO159" s="427">
        <f t="shared" si="577"/>
        <v>21366.5625</v>
      </c>
      <c r="EP159" s="261">
        <f t="shared" si="578"/>
        <v>1.3027356219036907</v>
      </c>
      <c r="EQ159" s="256">
        <f t="shared" si="579"/>
        <v>1.1813311153954678</v>
      </c>
      <c r="ER159" s="256">
        <f t="shared" si="580"/>
        <v>1.5389621252888954</v>
      </c>
      <c r="ES159" s="473">
        <f t="shared" si="581"/>
        <v>83.740624999999994</v>
      </c>
      <c r="ET159" s="473">
        <f t="shared" si="582"/>
        <v>9.1875</v>
      </c>
      <c r="EU159" s="473">
        <f t="shared" si="583"/>
        <v>36.75</v>
      </c>
      <c r="EV159" s="473">
        <f t="shared" si="584"/>
        <v>3.8125000000000018</v>
      </c>
      <c r="EW159" s="473">
        <f t="shared" si="585"/>
        <v>8.1187490624999992</v>
      </c>
      <c r="EX159" s="473">
        <f t="shared" si="586"/>
        <v>62.805468749999996</v>
      </c>
      <c r="EY159" s="572">
        <f t="shared" si="667"/>
        <v>13291.25</v>
      </c>
      <c r="EZ159" s="572"/>
      <c r="FA159" s="572"/>
      <c r="FB159" s="572"/>
      <c r="FC159" s="572"/>
      <c r="FD159" s="572"/>
      <c r="FE159" s="572"/>
      <c r="FF159" s="572"/>
      <c r="FG159" s="572"/>
      <c r="FH159" s="572"/>
      <c r="FI159" s="566"/>
      <c r="FJ159" s="276">
        <f t="shared" si="587"/>
        <v>1.1941713072760887</v>
      </c>
      <c r="FK159" s="256">
        <f t="shared" si="588"/>
        <v>0.27270362688998584</v>
      </c>
      <c r="FL159" s="256">
        <f t="shared" si="589"/>
        <v>0.32565484662214511</v>
      </c>
      <c r="FM159" s="483">
        <f t="shared" si="590"/>
        <v>9.5464312499999995</v>
      </c>
      <c r="FN159" s="483">
        <f t="shared" si="591"/>
        <v>14</v>
      </c>
      <c r="FO159" s="483">
        <f t="shared" si="592"/>
        <v>36.75</v>
      </c>
      <c r="FP159" s="483">
        <f t="shared" si="593"/>
        <v>13.000000000000002</v>
      </c>
      <c r="FQ159" s="483">
        <f t="shared" si="668"/>
        <v>2000</v>
      </c>
      <c r="FR159" s="483">
        <f t="shared" si="594"/>
        <v>3.0758886250000002</v>
      </c>
      <c r="FS159" s="483">
        <f t="shared" si="595"/>
        <v>74.296180555555551</v>
      </c>
      <c r="FT159" s="484">
        <f t="shared" si="596"/>
        <v>20</v>
      </c>
      <c r="FU159" s="427">
        <f t="shared" si="597"/>
        <v>33932.5</v>
      </c>
      <c r="FV159" s="276">
        <f t="shared" si="598"/>
        <v>1.9322402950850683</v>
      </c>
      <c r="FW159" s="256">
        <f t="shared" si="599"/>
        <v>0.94039551832555879</v>
      </c>
      <c r="FX159" s="256">
        <f t="shared" si="600"/>
        <v>1.8170701138260534</v>
      </c>
      <c r="FY159" s="483">
        <f t="shared" si="601"/>
        <v>38.269465624999995</v>
      </c>
      <c r="FZ159" s="483">
        <f t="shared" si="602"/>
        <v>25</v>
      </c>
      <c r="GA159" s="483">
        <f t="shared" si="603"/>
        <v>36.75</v>
      </c>
      <c r="GB159" s="483">
        <f t="shared" si="604"/>
        <v>13.000000000000002</v>
      </c>
      <c r="GC159" s="483">
        <f t="shared" si="605"/>
        <v>1000</v>
      </c>
      <c r="GD159" s="483">
        <f t="shared" si="606"/>
        <v>2.3466535724999993</v>
      </c>
      <c r="GE159" s="483">
        <f t="shared" si="607"/>
        <v>45.471159374999999</v>
      </c>
      <c r="GF159" s="484">
        <f t="shared" si="608"/>
        <v>25</v>
      </c>
      <c r="GG159" s="493">
        <f t="shared" si="609"/>
        <v>10</v>
      </c>
      <c r="GH159" s="493">
        <f t="shared" si="610"/>
        <v>35</v>
      </c>
      <c r="GI159" s="427">
        <f t="shared" si="611"/>
        <v>41267.5</v>
      </c>
      <c r="GJ159" s="185">
        <f t="shared" si="612"/>
        <v>1.066607573270645</v>
      </c>
      <c r="GK159" s="256">
        <f t="shared" si="669"/>
        <v>2.1597506510851416</v>
      </c>
      <c r="GL159" s="256">
        <f t="shared" si="613"/>
        <v>2.3036064008236186</v>
      </c>
      <c r="GM159" s="256">
        <f t="shared" si="614"/>
        <v>83.740624999999994</v>
      </c>
      <c r="GN159" s="256">
        <f t="shared" si="615"/>
        <v>36.75</v>
      </c>
      <c r="GO159" s="256">
        <f t="shared" si="616"/>
        <v>13.000000000000002</v>
      </c>
      <c r="GP159" s="256">
        <f t="shared" si="617"/>
        <v>83.740624999999994</v>
      </c>
      <c r="GQ159" s="256">
        <f t="shared" si="618"/>
        <v>2.88496</v>
      </c>
      <c r="GR159" s="427">
        <f t="shared" si="619"/>
        <v>37437.5</v>
      </c>
      <c r="GS159" s="185">
        <f t="shared" si="620"/>
        <v>1.066607573270645</v>
      </c>
      <c r="GT159" s="256">
        <f t="shared" si="670"/>
        <v>1.2149246453900706</v>
      </c>
      <c r="GU159" s="256">
        <f t="shared" si="621"/>
        <v>1.2958478277262022</v>
      </c>
      <c r="GV159" s="256">
        <f t="shared" si="622"/>
        <v>83.740624999999994</v>
      </c>
      <c r="GW159" s="256">
        <f t="shared" si="623"/>
        <v>36.75</v>
      </c>
      <c r="GX159" s="256">
        <f t="shared" si="624"/>
        <v>13.000000000000002</v>
      </c>
      <c r="GY159" s="256">
        <f t="shared" si="625"/>
        <v>83.740624999999994</v>
      </c>
      <c r="GZ159" s="256">
        <f t="shared" si="626"/>
        <v>2.88496</v>
      </c>
      <c r="HA159" s="427">
        <f t="shared" si="627"/>
        <v>66552</v>
      </c>
      <c r="HB159" s="185">
        <f t="shared" si="628"/>
        <v>1.066607573270645</v>
      </c>
      <c r="HC159" s="256">
        <f t="shared" si="671"/>
        <v>0.33381912275921283</v>
      </c>
      <c r="HD159" s="256">
        <f t="shared" si="629"/>
        <v>0.35605400443753954</v>
      </c>
      <c r="HE159" s="256">
        <f t="shared" si="630"/>
        <v>83.740624999999994</v>
      </c>
      <c r="HF159" s="256">
        <f t="shared" si="631"/>
        <v>36.75</v>
      </c>
      <c r="HG159" s="256">
        <f t="shared" si="632"/>
        <v>13.000000000000002</v>
      </c>
      <c r="HH159" s="256">
        <f t="shared" si="633"/>
        <v>83.740624999999994</v>
      </c>
      <c r="HI159" s="256">
        <f t="shared" si="500"/>
        <v>2.88496</v>
      </c>
      <c r="HJ159" s="427">
        <f t="shared" si="634"/>
        <v>242214</v>
      </c>
      <c r="HK159" s="185">
        <f t="shared" si="635"/>
        <v>1.066607573270645</v>
      </c>
      <c r="HL159" s="256">
        <f t="shared" si="672"/>
        <v>1.9607314943922396</v>
      </c>
      <c r="HM159" s="256">
        <f t="shared" si="636"/>
        <v>2.0913310610690319</v>
      </c>
      <c r="HN159" s="256">
        <f t="shared" si="637"/>
        <v>83.740624999999994</v>
      </c>
      <c r="HO159" s="256">
        <f t="shared" si="638"/>
        <v>36.75</v>
      </c>
      <c r="HP159" s="256">
        <f t="shared" si="639"/>
        <v>13.000000000000002</v>
      </c>
      <c r="HQ159" s="256">
        <f t="shared" si="640"/>
        <v>83.740624999999994</v>
      </c>
      <c r="HR159" s="256">
        <f t="shared" si="501"/>
        <v>2.88496</v>
      </c>
      <c r="HS159" s="466">
        <f t="shared" si="641"/>
        <v>41237.5</v>
      </c>
    </row>
    <row r="160" spans="1:227" s="72" customFormat="1" hidden="1" outlineLevel="1" x14ac:dyDescent="0.3">
      <c r="B160" s="40" t="s">
        <v>240</v>
      </c>
      <c r="C160" s="40" t="s">
        <v>243</v>
      </c>
      <c r="D160" s="117">
        <v>1000</v>
      </c>
      <c r="E160" s="132">
        <v>16.170000000000002</v>
      </c>
      <c r="F160" s="125">
        <f t="shared" si="502"/>
        <v>142.16125000000002</v>
      </c>
      <c r="G160" s="125">
        <f t="shared" si="503"/>
        <v>20.716079999999998</v>
      </c>
      <c r="H160" s="168">
        <f t="shared" si="690"/>
        <v>73.5</v>
      </c>
      <c r="I160" s="528">
        <f t="shared" si="695"/>
        <v>73.5</v>
      </c>
      <c r="J160" s="373">
        <f t="shared" si="643"/>
        <v>31.11643835616438</v>
      </c>
      <c r="K160" s="114">
        <v>0.114</v>
      </c>
      <c r="L160" s="168">
        <f t="shared" si="644"/>
        <v>1934.166666666667</v>
      </c>
      <c r="M160" s="373">
        <f t="shared" si="645"/>
        <v>665.76</v>
      </c>
      <c r="N160" s="373">
        <f t="shared" si="646"/>
        <v>220.49500000000003</v>
      </c>
      <c r="O160" s="121">
        <v>45.43</v>
      </c>
      <c r="P160" s="116">
        <v>0.152</v>
      </c>
      <c r="Q160" s="395">
        <f t="shared" si="505"/>
        <v>0.85427758970886936</v>
      </c>
      <c r="S160" s="189">
        <f t="shared" si="506"/>
        <v>1.0926479779744103</v>
      </c>
      <c r="T160" s="168">
        <f t="shared" si="507"/>
        <v>6.9053599999999991</v>
      </c>
      <c r="U160" s="382">
        <f t="shared" si="508"/>
        <v>142.16125000000002</v>
      </c>
      <c r="V160" s="427">
        <f t="shared" si="647"/>
        <v>21153.630136986299</v>
      </c>
      <c r="W160" s="132"/>
      <c r="X160" s="255"/>
      <c r="Y160" s="255"/>
      <c r="Z160" s="255"/>
      <c r="AA160" s="111"/>
      <c r="AB160" s="111"/>
      <c r="AC160" s="111"/>
      <c r="AD160" s="111"/>
      <c r="AE160" s="111"/>
      <c r="AF160" s="111"/>
      <c r="AG160" s="111"/>
      <c r="AH160" s="460"/>
      <c r="AI160" s="188">
        <f t="shared" si="509"/>
        <v>3.5140248304497432</v>
      </c>
      <c r="AJ160" s="256">
        <f t="shared" si="648"/>
        <v>0.86638096640870488</v>
      </c>
      <c r="AK160" s="256">
        <f t="shared" si="510"/>
        <v>3.044484228589234</v>
      </c>
      <c r="AL160" s="170">
        <f t="shared" si="511"/>
        <v>142.16125000000002</v>
      </c>
      <c r="AM160" s="170">
        <f t="shared" si="512"/>
        <v>20.716079999999998</v>
      </c>
      <c r="AN160" s="170">
        <f t="shared" si="513"/>
        <v>85.90485750000002</v>
      </c>
      <c r="AO160" s="170">
        <f t="shared" si="649"/>
        <v>44</v>
      </c>
      <c r="AP160" s="170">
        <f t="shared" si="650"/>
        <v>63</v>
      </c>
      <c r="AQ160" s="170">
        <f t="shared" si="514"/>
        <v>0</v>
      </c>
      <c r="AR160" s="256">
        <f t="shared" si="496"/>
        <v>46.350648575000008</v>
      </c>
      <c r="AS160" s="256">
        <f t="shared" si="515"/>
        <v>0</v>
      </c>
      <c r="AT160" s="428">
        <f t="shared" si="516"/>
        <v>118557.5</v>
      </c>
      <c r="AU160" s="112"/>
      <c r="AV160" s="256"/>
      <c r="AW160" s="256"/>
      <c r="AX160" s="120"/>
      <c r="AY160" s="120"/>
      <c r="AZ160" s="120"/>
      <c r="BA160" s="120"/>
      <c r="BB160" s="256"/>
      <c r="BC160" s="256"/>
      <c r="BD160" s="256"/>
      <c r="BE160" s="257"/>
      <c r="BF160" s="146">
        <f t="shared" si="517"/>
        <v>1.3943171180817964</v>
      </c>
      <c r="BG160" s="256">
        <f t="shared" si="518"/>
        <v>1.0368496272431103</v>
      </c>
      <c r="BH160" s="256">
        <f t="shared" si="519"/>
        <v>1.4456971841417983</v>
      </c>
      <c r="BI160" s="120">
        <f t="shared" si="520"/>
        <v>34.440483</v>
      </c>
      <c r="BJ160" s="120">
        <f t="shared" si="521"/>
        <v>20.716079999999998</v>
      </c>
      <c r="BK160" s="256">
        <v>0</v>
      </c>
      <c r="BL160" s="170">
        <f t="shared" si="522"/>
        <v>17.806367772511845</v>
      </c>
      <c r="BM160" s="170">
        <f t="shared" si="651"/>
        <v>55.693632227488152</v>
      </c>
      <c r="BN160" s="170">
        <f t="shared" si="523"/>
        <v>0</v>
      </c>
      <c r="BO160" s="170">
        <f t="shared" si="497"/>
        <v>9.09435912</v>
      </c>
      <c r="BP160" s="170">
        <f t="shared" si="524"/>
        <v>107.72076700000002</v>
      </c>
      <c r="BQ160" s="390">
        <f t="shared" si="525"/>
        <v>19348.343080568717</v>
      </c>
      <c r="BR160" s="428">
        <f t="shared" si="652"/>
        <v>31105.266407582931</v>
      </c>
      <c r="BS160" s="146">
        <f t="shared" si="526"/>
        <v>4.1132727517386156</v>
      </c>
      <c r="BT160" s="256">
        <f t="shared" si="527"/>
        <v>1.4003379785859571</v>
      </c>
      <c r="BU160" s="256">
        <f t="shared" si="528"/>
        <v>5.7599720505423502</v>
      </c>
      <c r="BV160" s="170">
        <f t="shared" si="529"/>
        <v>142.16125000000002</v>
      </c>
      <c r="BW160" s="170">
        <f t="shared" si="530"/>
        <v>20.716079999999998</v>
      </c>
      <c r="BX160" s="170">
        <f t="shared" si="531"/>
        <v>93.012920000000037</v>
      </c>
      <c r="BY160" s="170">
        <f t="shared" si="653"/>
        <v>1265.4819047619053</v>
      </c>
      <c r="BZ160" s="256">
        <f t="shared" si="532"/>
        <v>39.597989200000008</v>
      </c>
      <c r="CA160" s="256">
        <v>0</v>
      </c>
      <c r="CB160" s="466">
        <f t="shared" si="533"/>
        <v>78173</v>
      </c>
      <c r="CC160" s="146">
        <f t="shared" si="534"/>
        <v>1.3932217524004837</v>
      </c>
      <c r="CD160" s="256">
        <f t="shared" si="535"/>
        <v>1.4684354260747297</v>
      </c>
      <c r="CE160" s="256">
        <f t="shared" si="654"/>
        <v>2.0458561776027859</v>
      </c>
      <c r="CF160" s="120">
        <f t="shared" si="536"/>
        <v>36.736515199999999</v>
      </c>
      <c r="CG160" s="120">
        <f t="shared" si="537"/>
        <v>20.716079999999998</v>
      </c>
      <c r="CH160" s="256">
        <v>0</v>
      </c>
      <c r="CI160" s="170">
        <f t="shared" si="655"/>
        <v>18.993458957345968</v>
      </c>
      <c r="CJ160" s="170">
        <f t="shared" si="656"/>
        <v>54.506541042654035</v>
      </c>
      <c r="CK160" s="170">
        <f t="shared" si="538"/>
        <v>0</v>
      </c>
      <c r="CL160" s="256">
        <f t="shared" si="498"/>
        <v>11.482232608</v>
      </c>
      <c r="CM160" s="256">
        <f t="shared" si="499"/>
        <v>105.42473480000002</v>
      </c>
      <c r="CN160" s="390">
        <f t="shared" si="657"/>
        <v>9971.5659526066338</v>
      </c>
      <c r="CO160" s="428">
        <f t="shared" si="658"/>
        <v>21900.617501421795</v>
      </c>
      <c r="CP160" s="146">
        <f t="shared" si="539"/>
        <v>3.5140248304497432</v>
      </c>
      <c r="CQ160" s="256">
        <f t="shared" si="540"/>
        <v>1.5066956335352708</v>
      </c>
      <c r="CR160" s="256">
        <f t="shared" si="541"/>
        <v>5.2945658681731489</v>
      </c>
      <c r="CS160" s="120">
        <f t="shared" si="542"/>
        <v>142.16125000000002</v>
      </c>
      <c r="CT160" s="120">
        <f t="shared" si="543"/>
        <v>20.716079999999998</v>
      </c>
      <c r="CU160" s="256">
        <f t="shared" si="544"/>
        <v>85.90485750000002</v>
      </c>
      <c r="CV160" s="170">
        <f t="shared" si="659"/>
        <v>1168.7735714285716</v>
      </c>
      <c r="CW160" s="256">
        <f t="shared" si="545"/>
        <v>46.350648575000008</v>
      </c>
      <c r="CX160" s="256">
        <v>0</v>
      </c>
      <c r="CY160" s="466">
        <f t="shared" si="546"/>
        <v>68173</v>
      </c>
      <c r="CZ160" s="146">
        <f t="shared" si="547"/>
        <v>4.1132727517386156</v>
      </c>
      <c r="DA160" s="256">
        <f t="shared" si="548"/>
        <v>1.4466007796704243</v>
      </c>
      <c r="DB160" s="256">
        <f t="shared" si="549"/>
        <v>5.9502635696621935</v>
      </c>
      <c r="DC160" s="120">
        <f t="shared" si="550"/>
        <v>142.16125000000002</v>
      </c>
      <c r="DD160" s="120">
        <f t="shared" si="551"/>
        <v>20.716079999999998</v>
      </c>
      <c r="DE160" s="256">
        <f t="shared" si="552"/>
        <v>93.012920000000037</v>
      </c>
      <c r="DF160" s="170">
        <f t="shared" si="660"/>
        <v>1265.4819047619053</v>
      </c>
      <c r="DG160" s="256">
        <f t="shared" si="553"/>
        <v>39.597989200000008</v>
      </c>
      <c r="DH160" s="256">
        <v>0</v>
      </c>
      <c r="DI160" s="466">
        <f t="shared" si="661"/>
        <v>75673</v>
      </c>
      <c r="DJ160" s="146">
        <f t="shared" si="554"/>
        <v>3.5140248304497432</v>
      </c>
      <c r="DK160" s="256">
        <f t="shared" si="662"/>
        <v>1.6389188554082301</v>
      </c>
      <c r="DL160" s="256">
        <f t="shared" si="555"/>
        <v>5.7592015529967933</v>
      </c>
      <c r="DM160" s="120">
        <f t="shared" si="556"/>
        <v>142.16125000000002</v>
      </c>
      <c r="DN160" s="120">
        <f t="shared" si="557"/>
        <v>20.716079999999998</v>
      </c>
      <c r="DO160" s="256">
        <f t="shared" si="558"/>
        <v>85.90485750000002</v>
      </c>
      <c r="DP160" s="170">
        <f t="shared" si="663"/>
        <v>1168.7735714285716</v>
      </c>
      <c r="DQ160" s="256">
        <f t="shared" si="559"/>
        <v>46.350648575000008</v>
      </c>
      <c r="DR160" s="256">
        <v>0</v>
      </c>
      <c r="DS160" s="427">
        <f t="shared" si="560"/>
        <v>62673</v>
      </c>
      <c r="DT160" s="176">
        <f t="shared" si="561"/>
        <v>7.1200717093200918</v>
      </c>
      <c r="DU160" s="256">
        <f t="shared" si="562"/>
        <v>1.1501167599343787</v>
      </c>
      <c r="DV160" s="256">
        <f t="shared" si="563"/>
        <v>8.1889138048236578</v>
      </c>
      <c r="DW160" s="120">
        <f t="shared" si="564"/>
        <v>142.16125000000002</v>
      </c>
      <c r="DX160" s="120">
        <f t="shared" si="565"/>
        <v>20.716079999999998</v>
      </c>
      <c r="DY160" s="256">
        <f t="shared" si="566"/>
        <v>107.22904500000001</v>
      </c>
      <c r="DZ160" s="256">
        <f t="shared" si="664"/>
        <v>73</v>
      </c>
      <c r="EA160" s="256">
        <f t="shared" si="665"/>
        <v>104</v>
      </c>
      <c r="EB160" s="170">
        <f t="shared" si="666"/>
        <v>1458.8985714285716</v>
      </c>
      <c r="EC160" s="256">
        <f t="shared" si="567"/>
        <v>22.875799100000002</v>
      </c>
      <c r="ED160" s="256">
        <v>0</v>
      </c>
      <c r="EE160" s="427">
        <f t="shared" si="674"/>
        <v>109720</v>
      </c>
      <c r="EF160" s="275">
        <f t="shared" si="568"/>
        <v>1.330573479534819</v>
      </c>
      <c r="EG160" s="256">
        <f t="shared" si="569"/>
        <v>0.99490437407746235</v>
      </c>
      <c r="EH160" s="256">
        <f t="shared" si="570"/>
        <v>1.3237933748206603</v>
      </c>
      <c r="EI160" s="473">
        <f t="shared" si="571"/>
        <v>35.540312500000006</v>
      </c>
      <c r="EJ160" s="473">
        <f t="shared" si="572"/>
        <v>18.375</v>
      </c>
      <c r="EK160" s="473">
        <f t="shared" si="573"/>
        <v>73.5</v>
      </c>
      <c r="EL160" s="473">
        <f t="shared" si="574"/>
        <v>12.74143835616438</v>
      </c>
      <c r="EM160" s="473">
        <f t="shared" si="575"/>
        <v>15.790438125000001</v>
      </c>
      <c r="EN160" s="473">
        <f t="shared" si="576"/>
        <v>106.62093750000003</v>
      </c>
      <c r="EO160" s="427">
        <f t="shared" si="577"/>
        <v>26791.755136986299</v>
      </c>
      <c r="EP160" s="261">
        <f t="shared" si="578"/>
        <v>1.330573479534819</v>
      </c>
      <c r="EQ160" s="256">
        <f t="shared" si="579"/>
        <v>1.0027361751152071</v>
      </c>
      <c r="ER160" s="256">
        <f t="shared" si="580"/>
        <v>1.3342141615784766</v>
      </c>
      <c r="ES160" s="473">
        <f t="shared" si="581"/>
        <v>142.16125000000002</v>
      </c>
      <c r="ET160" s="473">
        <f t="shared" si="582"/>
        <v>18.375</v>
      </c>
      <c r="EU160" s="473">
        <f t="shared" si="583"/>
        <v>73.5</v>
      </c>
      <c r="EV160" s="473">
        <f t="shared" si="584"/>
        <v>12.74143835616438</v>
      </c>
      <c r="EW160" s="473">
        <f t="shared" si="585"/>
        <v>15.790438125000001</v>
      </c>
      <c r="EX160" s="473">
        <f t="shared" si="586"/>
        <v>106.62093750000003</v>
      </c>
      <c r="EY160" s="572">
        <f t="shared" si="667"/>
        <v>26582.5</v>
      </c>
      <c r="EZ160" s="572"/>
      <c r="FA160" s="572"/>
      <c r="FB160" s="572"/>
      <c r="FC160" s="572"/>
      <c r="FD160" s="572"/>
      <c r="FE160" s="572"/>
      <c r="FF160" s="572"/>
      <c r="FG160" s="572"/>
      <c r="FH160" s="572"/>
      <c r="FI160" s="566"/>
      <c r="FJ160" s="276">
        <f t="shared" si="587"/>
        <v>1.221563037163216</v>
      </c>
      <c r="FK160" s="256">
        <f t="shared" si="588"/>
        <v>0.3139088897304908</v>
      </c>
      <c r="FL160" s="256">
        <f t="shared" si="589"/>
        <v>0.38345949673171142</v>
      </c>
      <c r="FM160" s="483">
        <f t="shared" si="590"/>
        <v>16.206382500000004</v>
      </c>
      <c r="FN160" s="483">
        <f t="shared" si="591"/>
        <v>24</v>
      </c>
      <c r="FO160" s="483">
        <f t="shared" si="592"/>
        <v>73.5</v>
      </c>
      <c r="FP160" s="483">
        <f t="shared" si="593"/>
        <v>31.11643835616438</v>
      </c>
      <c r="FQ160" s="483">
        <f t="shared" si="668"/>
        <v>3400</v>
      </c>
      <c r="FR160" s="483">
        <f t="shared" si="594"/>
        <v>7.2294876499999994</v>
      </c>
      <c r="FS160" s="483">
        <f t="shared" si="595"/>
        <v>126.10569444444447</v>
      </c>
      <c r="FT160" s="484">
        <f t="shared" si="596"/>
        <v>34</v>
      </c>
      <c r="FU160" s="427">
        <f t="shared" si="597"/>
        <v>50114.630136986299</v>
      </c>
      <c r="FV160" s="276">
        <f t="shared" si="598"/>
        <v>1.95504366995107</v>
      </c>
      <c r="FW160" s="256">
        <f t="shared" si="599"/>
        <v>1.0729135955105631</v>
      </c>
      <c r="FX160" s="256">
        <f t="shared" si="600"/>
        <v>2.0975929333073693</v>
      </c>
      <c r="FY160" s="483">
        <f t="shared" si="601"/>
        <v>64.967691250000016</v>
      </c>
      <c r="FZ160" s="483">
        <f t="shared" si="602"/>
        <v>41</v>
      </c>
      <c r="GA160" s="483">
        <f t="shared" si="603"/>
        <v>73.5</v>
      </c>
      <c r="GB160" s="483">
        <f t="shared" si="604"/>
        <v>31.11643835616438</v>
      </c>
      <c r="GC160" s="483">
        <f t="shared" si="605"/>
        <v>1700</v>
      </c>
      <c r="GD160" s="483">
        <f t="shared" si="606"/>
        <v>6.117792553000001</v>
      </c>
      <c r="GE160" s="483">
        <f t="shared" si="607"/>
        <v>77.193558750000022</v>
      </c>
      <c r="GF160" s="484">
        <f t="shared" si="608"/>
        <v>42</v>
      </c>
      <c r="GG160" s="493">
        <f t="shared" si="609"/>
        <v>17</v>
      </c>
      <c r="GH160" s="493">
        <f t="shared" si="610"/>
        <v>59</v>
      </c>
      <c r="GI160" s="427">
        <f t="shared" si="611"/>
        <v>61286.630136986299</v>
      </c>
      <c r="GJ160" s="185">
        <f t="shared" si="612"/>
        <v>1.0926479779744103</v>
      </c>
      <c r="GK160" s="256">
        <f t="shared" si="669"/>
        <v>2.0588889625670013</v>
      </c>
      <c r="GL160" s="256">
        <f t="shared" si="613"/>
        <v>2.2496408618226651</v>
      </c>
      <c r="GM160" s="256">
        <f t="shared" si="614"/>
        <v>142.16125000000002</v>
      </c>
      <c r="GN160" s="256">
        <f t="shared" si="615"/>
        <v>73.5</v>
      </c>
      <c r="GO160" s="256">
        <f t="shared" si="616"/>
        <v>31.11643835616438</v>
      </c>
      <c r="GP160" s="256">
        <f t="shared" si="617"/>
        <v>142.16125000000002</v>
      </c>
      <c r="GQ160" s="256">
        <f t="shared" si="618"/>
        <v>6.9053599999999991</v>
      </c>
      <c r="GR160" s="427">
        <f t="shared" si="619"/>
        <v>65693.630136986307</v>
      </c>
      <c r="GS160" s="185">
        <f t="shared" si="620"/>
        <v>1.0926479779744103</v>
      </c>
      <c r="GT160" s="256">
        <f t="shared" si="670"/>
        <v>1.6776417461224729</v>
      </c>
      <c r="GU160" s="256">
        <f t="shared" si="621"/>
        <v>1.833071861666179</v>
      </c>
      <c r="GV160" s="256">
        <f t="shared" si="622"/>
        <v>142.16125000000002</v>
      </c>
      <c r="GW160" s="256">
        <f t="shared" si="623"/>
        <v>73.5</v>
      </c>
      <c r="GX160" s="256">
        <f t="shared" si="624"/>
        <v>31.11643835616438</v>
      </c>
      <c r="GY160" s="256">
        <f t="shared" si="625"/>
        <v>142.16125000000002</v>
      </c>
      <c r="GZ160" s="256">
        <f t="shared" si="626"/>
        <v>6.9053599999999991</v>
      </c>
      <c r="HA160" s="427">
        <f t="shared" si="627"/>
        <v>80622.630136986307</v>
      </c>
      <c r="HB160" s="185">
        <f t="shared" si="628"/>
        <v>1.0926479779744103</v>
      </c>
      <c r="HC160" s="256">
        <f t="shared" si="671"/>
        <v>0.31062432447873262</v>
      </c>
      <c r="HD160" s="256">
        <f t="shared" si="629"/>
        <v>0.3394030400513543</v>
      </c>
      <c r="HE160" s="256">
        <f t="shared" si="630"/>
        <v>142.16125000000002</v>
      </c>
      <c r="HF160" s="256">
        <f t="shared" si="631"/>
        <v>73.5</v>
      </c>
      <c r="HG160" s="256">
        <f t="shared" si="632"/>
        <v>31.11643835616438</v>
      </c>
      <c r="HH160" s="256">
        <f t="shared" si="633"/>
        <v>142.16125000000002</v>
      </c>
      <c r="HI160" s="256">
        <f t="shared" si="500"/>
        <v>6.9053599999999991</v>
      </c>
      <c r="HJ160" s="427">
        <f t="shared" si="634"/>
        <v>435432.38356164383</v>
      </c>
      <c r="HK160" s="185">
        <f t="shared" si="635"/>
        <v>1.0926479779744103</v>
      </c>
      <c r="HL160" s="256">
        <f t="shared" si="672"/>
        <v>1.8662420144877547</v>
      </c>
      <c r="HM160" s="256">
        <f t="shared" si="636"/>
        <v>2.0391455635409352</v>
      </c>
      <c r="HN160" s="256">
        <f t="shared" si="637"/>
        <v>142.16125000000002</v>
      </c>
      <c r="HO160" s="256">
        <f t="shared" si="638"/>
        <v>73.5</v>
      </c>
      <c r="HP160" s="256">
        <f t="shared" si="639"/>
        <v>31.11643835616438</v>
      </c>
      <c r="HQ160" s="256">
        <f t="shared" si="640"/>
        <v>142.16125000000002</v>
      </c>
      <c r="HR160" s="256">
        <f t="shared" si="501"/>
        <v>6.9053599999999991</v>
      </c>
      <c r="HS160" s="466">
        <f t="shared" si="641"/>
        <v>72475</v>
      </c>
    </row>
    <row r="161" spans="1:227" s="72" customFormat="1" hidden="1" outlineLevel="1" x14ac:dyDescent="0.3">
      <c r="B161" s="40" t="s">
        <v>240</v>
      </c>
      <c r="C161" s="40" t="s">
        <v>243</v>
      </c>
      <c r="D161" s="117">
        <v>2000</v>
      </c>
      <c r="E161" s="132">
        <v>18.739999999999998</v>
      </c>
      <c r="F161" s="125">
        <f t="shared" si="502"/>
        <v>329.51166666666666</v>
      </c>
      <c r="G161" s="125">
        <f t="shared" si="503"/>
        <v>55.65936</v>
      </c>
      <c r="H161" s="168">
        <f t="shared" si="690"/>
        <v>147</v>
      </c>
      <c r="I161" s="528">
        <f t="shared" si="695"/>
        <v>147</v>
      </c>
      <c r="J161" s="373">
        <f t="shared" si="643"/>
        <v>83.602739726027394</v>
      </c>
      <c r="K161" s="114">
        <v>0.114</v>
      </c>
      <c r="L161" s="168">
        <f t="shared" si="644"/>
        <v>2241.5759637188207</v>
      </c>
      <c r="M161" s="373">
        <f t="shared" si="645"/>
        <v>665.76</v>
      </c>
      <c r="N161" s="373">
        <f t="shared" si="646"/>
        <v>255.53965986394559</v>
      </c>
      <c r="O161" s="121">
        <v>61.03</v>
      </c>
      <c r="P161" s="116">
        <v>0.152</v>
      </c>
      <c r="Q161" s="395">
        <f t="shared" si="505"/>
        <v>0.83108531311486189</v>
      </c>
      <c r="S161" s="189">
        <f t="shared" si="506"/>
        <v>1.1066072795106843</v>
      </c>
      <c r="T161" s="168">
        <f t="shared" si="507"/>
        <v>18.55312</v>
      </c>
      <c r="U161" s="382">
        <f t="shared" si="508"/>
        <v>329.51166666666666</v>
      </c>
      <c r="V161" s="427">
        <f t="shared" si="647"/>
        <v>33226.438356164384</v>
      </c>
      <c r="W161" s="132"/>
      <c r="X161" s="255"/>
      <c r="Y161" s="255"/>
      <c r="Z161" s="255"/>
      <c r="AA161" s="111"/>
      <c r="AB161" s="111"/>
      <c r="AC161" s="111"/>
      <c r="AD161" s="111"/>
      <c r="AE161" s="111"/>
      <c r="AF161" s="111"/>
      <c r="AG161" s="111"/>
      <c r="AH161" s="460"/>
      <c r="AI161" s="262">
        <f t="shared" si="509"/>
        <v>2.9625943893959974</v>
      </c>
      <c r="AJ161" s="256">
        <f t="shared" si="648"/>
        <v>1.2226150411217567</v>
      </c>
      <c r="AK161" s="256">
        <f t="shared" si="510"/>
        <v>3.6221124612184727</v>
      </c>
      <c r="AL161" s="170">
        <f t="shared" si="511"/>
        <v>295.82703194656551</v>
      </c>
      <c r="AM161" s="170">
        <f t="shared" si="512"/>
        <v>55.65936</v>
      </c>
      <c r="AN161" s="170">
        <f t="shared" si="513"/>
        <v>166.21091395992414</v>
      </c>
      <c r="AO161" s="170">
        <f t="shared" si="649"/>
        <v>85</v>
      </c>
      <c r="AP161" s="170">
        <f t="shared" si="650"/>
        <v>122</v>
      </c>
      <c r="AQ161" s="170">
        <f t="shared" si="514"/>
        <v>0</v>
      </c>
      <c r="AR161" s="256">
        <f t="shared" si="496"/>
        <v>96.326759362500198</v>
      </c>
      <c r="AS161" s="256">
        <f t="shared" si="515"/>
        <v>33.684634720101144</v>
      </c>
      <c r="AT161" s="428">
        <f t="shared" si="516"/>
        <v>178350</v>
      </c>
      <c r="AU161" s="112"/>
      <c r="AV161" s="256"/>
      <c r="AW161" s="256"/>
      <c r="AX161" s="120"/>
      <c r="AY161" s="120"/>
      <c r="AZ161" s="120"/>
      <c r="BA161" s="120"/>
      <c r="BB161" s="256"/>
      <c r="BC161" s="256"/>
      <c r="BD161" s="256"/>
      <c r="BE161" s="257"/>
      <c r="BF161" s="146">
        <f t="shared" si="517"/>
        <v>1.4734227150738146</v>
      </c>
      <c r="BG161" s="256">
        <f t="shared" si="518"/>
        <v>1.7156153441417559</v>
      </c>
      <c r="BH161" s="256">
        <f t="shared" si="519"/>
        <v>2.5278266183876426</v>
      </c>
      <c r="BI161" s="120">
        <f t="shared" si="520"/>
        <v>92.533686000000003</v>
      </c>
      <c r="BJ161" s="120">
        <f t="shared" si="521"/>
        <v>55.65936</v>
      </c>
      <c r="BK161" s="256">
        <v>0</v>
      </c>
      <c r="BL161" s="170">
        <f t="shared" si="522"/>
        <v>41.280638041141692</v>
      </c>
      <c r="BM161" s="170">
        <f t="shared" si="651"/>
        <v>105.71936195885831</v>
      </c>
      <c r="BN161" s="170">
        <f t="shared" si="523"/>
        <v>0</v>
      </c>
      <c r="BO161" s="170">
        <f t="shared" si="497"/>
        <v>24.43445904</v>
      </c>
      <c r="BP161" s="170">
        <f t="shared" si="524"/>
        <v>236.97798066666667</v>
      </c>
      <c r="BQ161" s="390">
        <f t="shared" si="525"/>
        <v>31672.33497159939</v>
      </c>
      <c r="BR161" s="428">
        <f t="shared" si="652"/>
        <v>50508.027487564941</v>
      </c>
      <c r="BS161" s="147">
        <f t="shared" si="526"/>
        <v>4.2000327106694249</v>
      </c>
      <c r="BT161" s="256">
        <f t="shared" si="527"/>
        <v>1.6516676424027421</v>
      </c>
      <c r="BU161" s="256">
        <f t="shared" si="528"/>
        <v>6.937058125245767</v>
      </c>
      <c r="BV161" s="170">
        <f t="shared" si="529"/>
        <v>329.51166666666666</v>
      </c>
      <c r="BW161" s="170">
        <f t="shared" si="530"/>
        <v>55.65936</v>
      </c>
      <c r="BX161" s="170">
        <f t="shared" si="531"/>
        <v>207.94997333333333</v>
      </c>
      <c r="BY161" s="170">
        <f t="shared" si="653"/>
        <v>1414.6256689342404</v>
      </c>
      <c r="BZ161" s="256">
        <f t="shared" si="532"/>
        <v>91.706673066666653</v>
      </c>
      <c r="CA161" s="256">
        <v>0</v>
      </c>
      <c r="CB161" s="466">
        <f t="shared" si="533"/>
        <v>155211.68243452802</v>
      </c>
      <c r="CC161" s="146">
        <f t="shared" si="534"/>
        <v>1.4720332105902161</v>
      </c>
      <c r="CD161" s="256">
        <f t="shared" si="535"/>
        <v>2.0401823448721426</v>
      </c>
      <c r="CE161" s="256">
        <f t="shared" si="654"/>
        <v>3.0032161673116153</v>
      </c>
      <c r="CF161" s="120">
        <f t="shared" si="536"/>
        <v>98.702598399999999</v>
      </c>
      <c r="CG161" s="120">
        <f t="shared" si="537"/>
        <v>55.65936</v>
      </c>
      <c r="CH161" s="256">
        <v>0</v>
      </c>
      <c r="CI161" s="170">
        <f t="shared" si="655"/>
        <v>44.032680577217803</v>
      </c>
      <c r="CJ161" s="170">
        <f t="shared" si="656"/>
        <v>102.9673194227822</v>
      </c>
      <c r="CK161" s="170">
        <f t="shared" si="538"/>
        <v>0</v>
      </c>
      <c r="CL161" s="256">
        <f t="shared" si="498"/>
        <v>30.850127936</v>
      </c>
      <c r="CM161" s="256">
        <f t="shared" si="499"/>
        <v>230.80906826666666</v>
      </c>
      <c r="CN161" s="390">
        <f t="shared" si="657"/>
        <v>23117.157303039348</v>
      </c>
      <c r="CO161" s="428">
        <f t="shared" si="658"/>
        <v>42351.89598673593</v>
      </c>
      <c r="CP161" s="147">
        <f t="shared" si="539"/>
        <v>3.5877094812879515</v>
      </c>
      <c r="CQ161" s="256">
        <f t="shared" si="540"/>
        <v>1.8485769090216873</v>
      </c>
      <c r="CR161" s="256">
        <f t="shared" si="541"/>
        <v>6.6321569033870826</v>
      </c>
      <c r="CS161" s="120">
        <f t="shared" si="542"/>
        <v>329.51166666666666</v>
      </c>
      <c r="CT161" s="120">
        <f t="shared" si="543"/>
        <v>55.65936</v>
      </c>
      <c r="CU161" s="256">
        <f t="shared" si="544"/>
        <v>191.47439</v>
      </c>
      <c r="CV161" s="170">
        <f t="shared" si="659"/>
        <v>1302.5468707482992</v>
      </c>
      <c r="CW161" s="256">
        <f t="shared" si="545"/>
        <v>107.35847723333332</v>
      </c>
      <c r="CX161" s="256">
        <v>0</v>
      </c>
      <c r="CY161" s="466">
        <f t="shared" si="546"/>
        <v>130211.68243452802</v>
      </c>
      <c r="CZ161" s="147">
        <f t="shared" si="547"/>
        <v>4.2000327106694249</v>
      </c>
      <c r="DA161" s="256">
        <f t="shared" si="548"/>
        <v>1.8683402830682725</v>
      </c>
      <c r="DB161" s="256">
        <f t="shared" si="549"/>
        <v>7.847090303548117</v>
      </c>
      <c r="DC161" s="120">
        <f t="shared" si="550"/>
        <v>329.51166666666666</v>
      </c>
      <c r="DD161" s="120">
        <f t="shared" si="551"/>
        <v>55.65936</v>
      </c>
      <c r="DE161" s="256">
        <f t="shared" si="552"/>
        <v>207.94997333333333</v>
      </c>
      <c r="DF161" s="170">
        <f t="shared" si="660"/>
        <v>1414.6256689342404</v>
      </c>
      <c r="DG161" s="256">
        <f t="shared" si="553"/>
        <v>91.706673066666653</v>
      </c>
      <c r="DH161" s="256">
        <v>0</v>
      </c>
      <c r="DI161" s="466">
        <f t="shared" si="661"/>
        <v>137211.68243452802</v>
      </c>
      <c r="DJ161" s="147">
        <f t="shared" si="554"/>
        <v>3.5877094812879515</v>
      </c>
      <c r="DK161" s="256">
        <f t="shared" si="662"/>
        <v>1.922394977475016</v>
      </c>
      <c r="DL161" s="256">
        <f t="shared" si="555"/>
        <v>6.896994687467453</v>
      </c>
      <c r="DM161" s="120">
        <f t="shared" si="556"/>
        <v>329.51166666666666</v>
      </c>
      <c r="DN161" s="120">
        <f t="shared" si="557"/>
        <v>55.65936</v>
      </c>
      <c r="DO161" s="256">
        <f t="shared" si="558"/>
        <v>191.47439</v>
      </c>
      <c r="DP161" s="170">
        <f t="shared" si="663"/>
        <v>1302.5468707482992</v>
      </c>
      <c r="DQ161" s="256">
        <f t="shared" si="559"/>
        <v>107.35847723333332</v>
      </c>
      <c r="DR161" s="256">
        <v>0</v>
      </c>
      <c r="DS161" s="427">
        <f t="shared" si="560"/>
        <v>125211.68243452802</v>
      </c>
      <c r="DT161" s="176">
        <f t="shared" si="561"/>
        <v>7.2433203983742755</v>
      </c>
      <c r="DU161" s="256">
        <f t="shared" si="562"/>
        <v>1.1543567957881407</v>
      </c>
      <c r="DV161" s="256">
        <f t="shared" si="563"/>
        <v>8.361376125934207</v>
      </c>
      <c r="DW161" s="120">
        <f t="shared" si="564"/>
        <v>329.51166666666666</v>
      </c>
      <c r="DX161" s="120">
        <f t="shared" si="565"/>
        <v>55.65936</v>
      </c>
      <c r="DY161" s="256">
        <f t="shared" si="566"/>
        <v>240.90114</v>
      </c>
      <c r="DZ161" s="256">
        <f t="shared" si="664"/>
        <v>169</v>
      </c>
      <c r="EA161" s="256">
        <f t="shared" si="665"/>
        <v>242</v>
      </c>
      <c r="EB161" s="170">
        <f t="shared" si="666"/>
        <v>1638.7832653061225</v>
      </c>
      <c r="EC161" s="256">
        <f t="shared" si="567"/>
        <v>53.176030533333332</v>
      </c>
      <c r="ED161" s="256">
        <v>0</v>
      </c>
      <c r="EE161" s="427">
        <f t="shared" si="674"/>
        <v>255457.20110912246</v>
      </c>
      <c r="EF161" s="275">
        <f t="shared" si="568"/>
        <v>1.3454282920904799</v>
      </c>
      <c r="EG161" s="256">
        <f t="shared" si="569"/>
        <v>1.5352711268489594</v>
      </c>
      <c r="EH161" s="256">
        <f t="shared" si="570"/>
        <v>2.0655972100922217</v>
      </c>
      <c r="EI161" s="473">
        <f t="shared" si="571"/>
        <v>82.377916666666664</v>
      </c>
      <c r="EJ161" s="473">
        <f t="shared" si="572"/>
        <v>36.75</v>
      </c>
      <c r="EK161" s="473">
        <f t="shared" si="573"/>
        <v>147</v>
      </c>
      <c r="EL161" s="473">
        <f t="shared" si="574"/>
        <v>46.852739726027394</v>
      </c>
      <c r="EM161" s="473">
        <f t="shared" si="575"/>
        <v>39.147599166666666</v>
      </c>
      <c r="EN161" s="473">
        <f t="shared" si="576"/>
        <v>247.13374999999999</v>
      </c>
      <c r="EO161" s="427">
        <f t="shared" si="577"/>
        <v>40242.688356164384</v>
      </c>
      <c r="EP161" s="261">
        <f t="shared" si="578"/>
        <v>1.3454282920904799</v>
      </c>
      <c r="EQ161" s="256">
        <f t="shared" si="579"/>
        <v>1.1621073544625222</v>
      </c>
      <c r="ER161" s="256">
        <f t="shared" si="580"/>
        <v>1.5635321131402973</v>
      </c>
      <c r="ES161" s="473">
        <f t="shared" si="581"/>
        <v>329.51166666666666</v>
      </c>
      <c r="ET161" s="473">
        <f t="shared" si="582"/>
        <v>36.75</v>
      </c>
      <c r="EU161" s="473">
        <f t="shared" si="583"/>
        <v>147</v>
      </c>
      <c r="EV161" s="473">
        <f t="shared" si="584"/>
        <v>46.852739726027394</v>
      </c>
      <c r="EW161" s="473">
        <f t="shared" si="585"/>
        <v>39.147599166666666</v>
      </c>
      <c r="EX161" s="473">
        <f t="shared" si="586"/>
        <v>247.13374999999999</v>
      </c>
      <c r="EY161" s="572">
        <f t="shared" si="667"/>
        <v>53165</v>
      </c>
      <c r="EZ161" s="572"/>
      <c r="FA161" s="572"/>
      <c r="FB161" s="572"/>
      <c r="FC161" s="572"/>
      <c r="FD161" s="572"/>
      <c r="FE161" s="572"/>
      <c r="FF161" s="572"/>
      <c r="FG161" s="572"/>
      <c r="FH161" s="572"/>
      <c r="FI161" s="566"/>
      <c r="FJ161" s="276">
        <f t="shared" si="587"/>
        <v>1.2383395622113227</v>
      </c>
      <c r="FK161" s="256">
        <f t="shared" si="588"/>
        <v>0.37294474970183372</v>
      </c>
      <c r="FL161" s="256">
        <f t="shared" si="589"/>
        <v>0.46183223807478008</v>
      </c>
      <c r="FM161" s="483">
        <f t="shared" si="590"/>
        <v>37.564329999999998</v>
      </c>
      <c r="FN161" s="483">
        <f t="shared" si="591"/>
        <v>56</v>
      </c>
      <c r="FO161" s="483">
        <f t="shared" si="592"/>
        <v>147</v>
      </c>
      <c r="FP161" s="483">
        <f t="shared" si="593"/>
        <v>83.602739726027394</v>
      </c>
      <c r="FQ161" s="483">
        <f t="shared" si="668"/>
        <v>8000</v>
      </c>
      <c r="FR161" s="483">
        <f t="shared" si="594"/>
        <v>19.3044066</v>
      </c>
      <c r="FS161" s="483">
        <f t="shared" si="595"/>
        <v>291.73388888888888</v>
      </c>
      <c r="FT161" s="484">
        <f t="shared" si="596"/>
        <v>80</v>
      </c>
      <c r="FU161" s="427">
        <f t="shared" si="597"/>
        <v>99281.438356164377</v>
      </c>
      <c r="FV161" s="276">
        <f t="shared" si="598"/>
        <v>1.9693967150377831</v>
      </c>
      <c r="FW161" s="256">
        <f t="shared" si="599"/>
        <v>1.2152124484089133</v>
      </c>
      <c r="FX161" s="256">
        <f t="shared" si="600"/>
        <v>2.3932354039695354</v>
      </c>
      <c r="FY161" s="483">
        <f t="shared" si="601"/>
        <v>150.58683166666665</v>
      </c>
      <c r="FZ161" s="483">
        <f t="shared" si="602"/>
        <v>96</v>
      </c>
      <c r="GA161" s="483">
        <f t="shared" si="603"/>
        <v>147</v>
      </c>
      <c r="GB161" s="483">
        <f t="shared" si="604"/>
        <v>83.602739726027394</v>
      </c>
      <c r="GC161" s="483">
        <f t="shared" si="605"/>
        <v>4000</v>
      </c>
      <c r="GD161" s="483">
        <f t="shared" si="606"/>
        <v>16.653345731999998</v>
      </c>
      <c r="GE161" s="483">
        <f t="shared" si="607"/>
        <v>178.924835</v>
      </c>
      <c r="GF161" s="484">
        <f t="shared" si="608"/>
        <v>97</v>
      </c>
      <c r="GG161" s="493">
        <f t="shared" si="609"/>
        <v>40</v>
      </c>
      <c r="GH161" s="493">
        <f t="shared" si="610"/>
        <v>137</v>
      </c>
      <c r="GI161" s="427">
        <f t="shared" si="611"/>
        <v>125481.43835616438</v>
      </c>
      <c r="GJ161" s="185">
        <f t="shared" si="612"/>
        <v>1.1066072795106843</v>
      </c>
      <c r="GK161" s="256">
        <f t="shared" si="669"/>
        <v>2.4915264850301528</v>
      </c>
      <c r="GL161" s="256">
        <f t="shared" si="613"/>
        <v>2.7571413454280349</v>
      </c>
      <c r="GM161" s="256">
        <f t="shared" si="614"/>
        <v>329.51166666666666</v>
      </c>
      <c r="GN161" s="256">
        <f t="shared" si="615"/>
        <v>147</v>
      </c>
      <c r="GO161" s="256">
        <f t="shared" si="616"/>
        <v>83.602739726027394</v>
      </c>
      <c r="GP161" s="256">
        <f t="shared" si="617"/>
        <v>329.51166666666666</v>
      </c>
      <c r="GQ161" s="256">
        <f t="shared" si="618"/>
        <v>18.55312</v>
      </c>
      <c r="GR161" s="427">
        <f t="shared" si="619"/>
        <v>124806.43835616438</v>
      </c>
      <c r="GS161" s="185">
        <f t="shared" si="620"/>
        <v>1.1066072795106843</v>
      </c>
      <c r="GT161" s="256">
        <f t="shared" si="670"/>
        <v>2.7922607185622654</v>
      </c>
      <c r="GU161" s="256">
        <f t="shared" si="621"/>
        <v>3.0899360374527371</v>
      </c>
      <c r="GV161" s="256">
        <f t="shared" si="622"/>
        <v>329.51166666666666</v>
      </c>
      <c r="GW161" s="256">
        <f t="shared" si="623"/>
        <v>147</v>
      </c>
      <c r="GX161" s="256">
        <f t="shared" si="624"/>
        <v>83.602739726027394</v>
      </c>
      <c r="GY161" s="256">
        <f t="shared" si="625"/>
        <v>329.51166666666666</v>
      </c>
      <c r="GZ161" s="256">
        <f t="shared" si="626"/>
        <v>18.55312</v>
      </c>
      <c r="HA161" s="427">
        <f t="shared" si="627"/>
        <v>111364.43835616438</v>
      </c>
      <c r="HB161" s="185">
        <f t="shared" si="628"/>
        <v>1.1066072795106843</v>
      </c>
      <c r="HC161" s="256">
        <f t="shared" si="671"/>
        <v>0.31588528395178833</v>
      </c>
      <c r="HD161" s="256">
        <f t="shared" si="629"/>
        <v>0.34956095471134851</v>
      </c>
      <c r="HE161" s="256">
        <f t="shared" si="630"/>
        <v>329.51166666666666</v>
      </c>
      <c r="HF161" s="256">
        <f t="shared" si="631"/>
        <v>147</v>
      </c>
      <c r="HG161" s="256">
        <f t="shared" si="632"/>
        <v>83.602739726027394</v>
      </c>
      <c r="HH161" s="256">
        <f t="shared" si="633"/>
        <v>329.51166666666666</v>
      </c>
      <c r="HI161" s="256">
        <f t="shared" si="500"/>
        <v>18.55312</v>
      </c>
      <c r="HJ161" s="427">
        <f t="shared" si="634"/>
        <v>984403.39726027392</v>
      </c>
      <c r="HK161" s="185">
        <f t="shared" si="635"/>
        <v>1.1066072795106843</v>
      </c>
      <c r="HL161" s="256">
        <f t="shared" si="672"/>
        <v>2.3042500679263926</v>
      </c>
      <c r="HM161" s="256">
        <f t="shared" si="636"/>
        <v>2.549899898980335</v>
      </c>
      <c r="HN161" s="256">
        <f t="shared" si="637"/>
        <v>329.51166666666666</v>
      </c>
      <c r="HO161" s="256">
        <f t="shared" si="638"/>
        <v>147</v>
      </c>
      <c r="HP161" s="256">
        <f t="shared" si="639"/>
        <v>83.602739726027394</v>
      </c>
      <c r="HQ161" s="256">
        <f t="shared" si="640"/>
        <v>329.51166666666666</v>
      </c>
      <c r="HR161" s="256">
        <f t="shared" si="501"/>
        <v>18.55312</v>
      </c>
      <c r="HS161" s="466">
        <f t="shared" si="641"/>
        <v>134950</v>
      </c>
    </row>
    <row r="162" spans="1:227" s="72" customFormat="1" hidden="1" outlineLevel="1" x14ac:dyDescent="0.3">
      <c r="B162" s="40" t="s">
        <v>240</v>
      </c>
      <c r="C162" s="40" t="s">
        <v>243</v>
      </c>
      <c r="D162" s="117">
        <v>5000</v>
      </c>
      <c r="E162" s="132">
        <v>17.98</v>
      </c>
      <c r="F162" s="125">
        <f t="shared" si="502"/>
        <v>790.37083333333328</v>
      </c>
      <c r="G162" s="125">
        <f t="shared" si="503"/>
        <v>155.49600000000001</v>
      </c>
      <c r="H162" s="168">
        <f t="shared" si="690"/>
        <v>367.5</v>
      </c>
      <c r="I162" s="528">
        <f t="shared" si="695"/>
        <v>367.5</v>
      </c>
      <c r="J162" s="373">
        <f t="shared" si="643"/>
        <v>233.56164383561645</v>
      </c>
      <c r="K162" s="114">
        <v>0.114</v>
      </c>
      <c r="L162" s="168">
        <f t="shared" si="644"/>
        <v>2150.6689342403629</v>
      </c>
      <c r="M162" s="373">
        <f t="shared" si="645"/>
        <v>665.76</v>
      </c>
      <c r="N162" s="373">
        <f t="shared" si="646"/>
        <v>245.17625850340136</v>
      </c>
      <c r="O162" s="121">
        <v>68.2</v>
      </c>
      <c r="P162" s="116">
        <v>0.152</v>
      </c>
      <c r="Q162" s="395">
        <f t="shared" si="505"/>
        <v>0.80326197091027951</v>
      </c>
      <c r="S162" s="189">
        <f t="shared" si="506"/>
        <v>1.1230867386063175</v>
      </c>
      <c r="T162" s="168">
        <f t="shared" si="507"/>
        <v>51.832000000000001</v>
      </c>
      <c r="U162" s="382">
        <f t="shared" si="508"/>
        <v>790.37083333333328</v>
      </c>
      <c r="V162" s="427">
        <f t="shared" si="647"/>
        <v>68244.863013698632</v>
      </c>
      <c r="W162" s="132"/>
      <c r="X162" s="255"/>
      <c r="Y162" s="255"/>
      <c r="Z162" s="255"/>
      <c r="AA162" s="111"/>
      <c r="AB162" s="111"/>
      <c r="AC162" s="111"/>
      <c r="AD162" s="111"/>
      <c r="AE162" s="111"/>
      <c r="AF162" s="111"/>
      <c r="AG162" s="111"/>
      <c r="AH162" s="460"/>
      <c r="AI162" s="262">
        <f t="shared" si="509"/>
        <v>1.7551588581110995</v>
      </c>
      <c r="AJ162" s="256">
        <f t="shared" si="648"/>
        <v>1.7157185868975899</v>
      </c>
      <c r="AK162" s="256">
        <f t="shared" si="510"/>
        <v>3.0113586758191633</v>
      </c>
      <c r="AL162" s="170">
        <f t="shared" si="511"/>
        <v>371.61218319527364</v>
      </c>
      <c r="AM162" s="170">
        <f t="shared" si="512"/>
        <v>155.49600000000001</v>
      </c>
      <c r="AN162" s="170">
        <f t="shared" si="513"/>
        <v>123.21313739645521</v>
      </c>
      <c r="AO162" s="170">
        <f t="shared" si="649"/>
        <v>64</v>
      </c>
      <c r="AP162" s="170">
        <f t="shared" si="650"/>
        <v>91</v>
      </c>
      <c r="AQ162" s="170">
        <f t="shared" si="514"/>
        <v>0</v>
      </c>
      <c r="AR162" s="256">
        <f t="shared" si="496"/>
        <v>120.14802999645212</v>
      </c>
      <c r="AS162" s="256">
        <f t="shared" si="515"/>
        <v>418.75865013805964</v>
      </c>
      <c r="AT162" s="428">
        <f t="shared" si="516"/>
        <v>176775</v>
      </c>
      <c r="AU162" s="112"/>
      <c r="AV162" s="256"/>
      <c r="AW162" s="256"/>
      <c r="AX162" s="120"/>
      <c r="AY162" s="120"/>
      <c r="AZ162" s="120"/>
      <c r="BA162" s="120"/>
      <c r="BB162" s="256"/>
      <c r="BC162" s="256"/>
      <c r="BD162" s="256"/>
      <c r="BE162" s="257"/>
      <c r="BF162" s="146">
        <f t="shared" si="517"/>
        <v>1.5761256163274393</v>
      </c>
      <c r="BG162" s="256">
        <f t="shared" si="518"/>
        <v>1.8432476849870252</v>
      </c>
      <c r="BH162" s="256">
        <f t="shared" si="519"/>
        <v>2.9051898935443008</v>
      </c>
      <c r="BI162" s="120">
        <f t="shared" si="520"/>
        <v>258.51210000000003</v>
      </c>
      <c r="BJ162" s="120">
        <f t="shared" si="521"/>
        <v>155.49600000000001</v>
      </c>
      <c r="BK162" s="256">
        <v>0</v>
      </c>
      <c r="BL162" s="170">
        <f t="shared" si="522"/>
        <v>120.20078771041021</v>
      </c>
      <c r="BM162" s="170">
        <f t="shared" si="651"/>
        <v>247.29921228958978</v>
      </c>
      <c r="BN162" s="170">
        <f t="shared" si="523"/>
        <v>0</v>
      </c>
      <c r="BO162" s="170">
        <f t="shared" si="497"/>
        <v>68.262744000000012</v>
      </c>
      <c r="BP162" s="170">
        <f t="shared" si="524"/>
        <v>531.85873333333325</v>
      </c>
      <c r="BQ162" s="390">
        <f t="shared" si="525"/>
        <v>90030.029300366383</v>
      </c>
      <c r="BR162" s="428">
        <f t="shared" si="652"/>
        <v>131334.14351837587</v>
      </c>
      <c r="BS162" s="147">
        <f t="shared" si="526"/>
        <v>4.3043079993341484</v>
      </c>
      <c r="BT162" s="256">
        <f t="shared" si="527"/>
        <v>2.1930500836377731</v>
      </c>
      <c r="BU162" s="256">
        <f t="shared" si="528"/>
        <v>9.4395630179424899</v>
      </c>
      <c r="BV162" s="170">
        <f t="shared" si="529"/>
        <v>790.37083333333328</v>
      </c>
      <c r="BW162" s="170">
        <f t="shared" si="530"/>
        <v>155.49600000000001</v>
      </c>
      <c r="BX162" s="170">
        <f t="shared" si="531"/>
        <v>476.80066666666664</v>
      </c>
      <c r="BY162" s="170">
        <f t="shared" si="653"/>
        <v>1297.4167800453513</v>
      </c>
      <c r="BZ162" s="256">
        <f t="shared" si="532"/>
        <v>219.74887333333334</v>
      </c>
      <c r="CA162" s="256">
        <v>0</v>
      </c>
      <c r="CB162" s="466">
        <f t="shared" si="533"/>
        <v>283830.2529632565</v>
      </c>
      <c r="CC162" s="146">
        <f t="shared" si="534"/>
        <v>1.5743171822854201</v>
      </c>
      <c r="CD162" s="256">
        <f t="shared" si="535"/>
        <v>2.1551943108157001</v>
      </c>
      <c r="CE162" s="256">
        <f t="shared" si="654"/>
        <v>3.3929594346809409</v>
      </c>
      <c r="CF162" s="120">
        <f t="shared" si="536"/>
        <v>275.74624000000006</v>
      </c>
      <c r="CG162" s="120">
        <f t="shared" si="537"/>
        <v>155.49600000000001</v>
      </c>
      <c r="CH162" s="256">
        <v>0</v>
      </c>
      <c r="CI162" s="170">
        <f t="shared" si="655"/>
        <v>128.21417355777089</v>
      </c>
      <c r="CJ162" s="170">
        <f t="shared" si="656"/>
        <v>239.28582644222911</v>
      </c>
      <c r="CK162" s="170">
        <f t="shared" si="538"/>
        <v>0</v>
      </c>
      <c r="CL162" s="256">
        <f t="shared" si="498"/>
        <v>86.186249600000025</v>
      </c>
      <c r="CM162" s="256">
        <f t="shared" si="499"/>
        <v>514.62459333333322</v>
      </c>
      <c r="CN162" s="390">
        <f t="shared" si="657"/>
        <v>69538.690387037088</v>
      </c>
      <c r="CO162" s="428">
        <f t="shared" si="658"/>
        <v>112004.74555291387</v>
      </c>
      <c r="CP162" s="147">
        <f t="shared" si="539"/>
        <v>3.6762461167766545</v>
      </c>
      <c r="CQ162" s="256">
        <f t="shared" si="540"/>
        <v>2.2598260393451786</v>
      </c>
      <c r="CR162" s="256">
        <f t="shared" si="541"/>
        <v>8.3076767017334792</v>
      </c>
      <c r="CS162" s="120">
        <f t="shared" si="542"/>
        <v>790.37083333333328</v>
      </c>
      <c r="CT162" s="120">
        <f t="shared" si="543"/>
        <v>155.49600000000001</v>
      </c>
      <c r="CU162" s="256">
        <f t="shared" si="544"/>
        <v>437.28212499999995</v>
      </c>
      <c r="CV162" s="170">
        <f t="shared" si="659"/>
        <v>1189.8833333333332</v>
      </c>
      <c r="CW162" s="256">
        <f t="shared" si="545"/>
        <v>257.29148791666665</v>
      </c>
      <c r="CX162" s="256">
        <v>0</v>
      </c>
      <c r="CY162" s="466">
        <f t="shared" si="546"/>
        <v>258830.2529632565</v>
      </c>
      <c r="CZ162" s="147">
        <f t="shared" si="547"/>
        <v>4.3043079993341484</v>
      </c>
      <c r="DA162" s="256">
        <f t="shared" si="548"/>
        <v>2.3415467316507295</v>
      </c>
      <c r="DB162" s="256">
        <f t="shared" si="549"/>
        <v>10.078738327858966</v>
      </c>
      <c r="DC162" s="120">
        <f t="shared" si="550"/>
        <v>790.37083333333328</v>
      </c>
      <c r="DD162" s="120">
        <f t="shared" si="551"/>
        <v>155.49600000000001</v>
      </c>
      <c r="DE162" s="256">
        <f t="shared" si="552"/>
        <v>476.80066666666664</v>
      </c>
      <c r="DF162" s="170">
        <f t="shared" si="660"/>
        <v>1297.4167800453513</v>
      </c>
      <c r="DG162" s="256">
        <f t="shared" si="553"/>
        <v>219.74887333333334</v>
      </c>
      <c r="DH162" s="256">
        <v>0</v>
      </c>
      <c r="DI162" s="466">
        <f t="shared" si="661"/>
        <v>265830.2529632565</v>
      </c>
      <c r="DJ162" s="147">
        <f t="shared" si="554"/>
        <v>3.6762461167766545</v>
      </c>
      <c r="DK162" s="256">
        <f t="shared" si="662"/>
        <v>2.304340552744657</v>
      </c>
      <c r="DL162" s="256">
        <f t="shared" si="555"/>
        <v>8.4713230087585156</v>
      </c>
      <c r="DM162" s="120">
        <f t="shared" si="556"/>
        <v>790.37083333333328</v>
      </c>
      <c r="DN162" s="120">
        <f t="shared" si="557"/>
        <v>155.49600000000001</v>
      </c>
      <c r="DO162" s="256">
        <f t="shared" si="558"/>
        <v>437.28212499999995</v>
      </c>
      <c r="DP162" s="170">
        <f t="shared" si="663"/>
        <v>1189.8833333333332</v>
      </c>
      <c r="DQ162" s="256">
        <f t="shared" si="559"/>
        <v>257.29148791666665</v>
      </c>
      <c r="DR162" s="256">
        <v>0</v>
      </c>
      <c r="DS162" s="427">
        <f t="shared" si="560"/>
        <v>253830.2529632565</v>
      </c>
      <c r="DT162" s="176">
        <f t="shared" si="561"/>
        <v>7.3902479294137686</v>
      </c>
      <c r="DU162" s="256">
        <f t="shared" si="562"/>
        <v>1.3983240794001852</v>
      </c>
      <c r="DV162" s="256">
        <f t="shared" si="563"/>
        <v>10.333961632436633</v>
      </c>
      <c r="DW162" s="120">
        <f t="shared" si="564"/>
        <v>790.37083333333328</v>
      </c>
      <c r="DX162" s="120">
        <f t="shared" si="565"/>
        <v>155.49600000000001</v>
      </c>
      <c r="DY162" s="256">
        <f t="shared" si="566"/>
        <v>555.83775000000003</v>
      </c>
      <c r="DZ162" s="256">
        <f t="shared" si="664"/>
        <v>407</v>
      </c>
      <c r="EA162" s="256">
        <f t="shared" si="665"/>
        <v>581</v>
      </c>
      <c r="EB162" s="170">
        <f t="shared" si="666"/>
        <v>1512.4836734693879</v>
      </c>
      <c r="EC162" s="256">
        <f t="shared" si="567"/>
        <v>127.98851166666667</v>
      </c>
      <c r="ED162" s="256">
        <v>0</v>
      </c>
      <c r="EE162" s="427">
        <f t="shared" si="674"/>
        <v>510764.51602909586</v>
      </c>
      <c r="EF162" s="275">
        <f t="shared" si="568"/>
        <v>1.362904205171537</v>
      </c>
      <c r="EG162" s="256">
        <f t="shared" si="569"/>
        <v>1.8665359324251645</v>
      </c>
      <c r="EH162" s="256">
        <f t="shared" si="570"/>
        <v>2.5439096714060323</v>
      </c>
      <c r="EI162" s="473">
        <f t="shared" si="571"/>
        <v>197.59270833333332</v>
      </c>
      <c r="EJ162" s="473">
        <f t="shared" si="572"/>
        <v>91.875</v>
      </c>
      <c r="EK162" s="473">
        <f t="shared" si="573"/>
        <v>367.5</v>
      </c>
      <c r="EL162" s="473">
        <f t="shared" si="574"/>
        <v>141.68664383561645</v>
      </c>
      <c r="EM162" s="473">
        <f t="shared" si="575"/>
        <v>101.23017708333333</v>
      </c>
      <c r="EN162" s="473">
        <f t="shared" si="576"/>
        <v>592.77812499999993</v>
      </c>
      <c r="EO162" s="427">
        <f t="shared" si="577"/>
        <v>79395.488013698632</v>
      </c>
      <c r="EP162" s="261">
        <f t="shared" si="578"/>
        <v>1.362904205171537</v>
      </c>
      <c r="EQ162" s="256">
        <f t="shared" si="579"/>
        <v>1.1149781341107869</v>
      </c>
      <c r="ER162" s="256">
        <f t="shared" si="580"/>
        <v>1.5196083876539055</v>
      </c>
      <c r="ES162" s="473">
        <f t="shared" si="581"/>
        <v>790.37083333333328</v>
      </c>
      <c r="ET162" s="473">
        <f t="shared" si="582"/>
        <v>91.875</v>
      </c>
      <c r="EU162" s="473">
        <f t="shared" si="583"/>
        <v>367.5</v>
      </c>
      <c r="EV162" s="473">
        <f t="shared" si="584"/>
        <v>141.68664383561645</v>
      </c>
      <c r="EW162" s="473">
        <f t="shared" si="585"/>
        <v>101.23017708333333</v>
      </c>
      <c r="EX162" s="473">
        <f t="shared" si="586"/>
        <v>592.77812499999993</v>
      </c>
      <c r="EY162" s="572">
        <f t="shared" si="667"/>
        <v>132912.5</v>
      </c>
      <c r="EZ162" s="572"/>
      <c r="FA162" s="572"/>
      <c r="FB162" s="572"/>
      <c r="FC162" s="572"/>
      <c r="FD162" s="572"/>
      <c r="FE162" s="572"/>
      <c r="FF162" s="572"/>
      <c r="FG162" s="572"/>
      <c r="FH162" s="572"/>
      <c r="FI162" s="566"/>
      <c r="FJ162" s="276">
        <f t="shared" si="587"/>
        <v>1.2547807647424567</v>
      </c>
      <c r="FK162" s="256">
        <f t="shared" si="588"/>
        <v>0.39411827649155512</v>
      </c>
      <c r="FL162" s="256">
        <f t="shared" si="589"/>
        <v>0.49453203237505255</v>
      </c>
      <c r="FM162" s="483">
        <f t="shared" si="590"/>
        <v>90.102274999999992</v>
      </c>
      <c r="FN162" s="483">
        <f t="shared" si="591"/>
        <v>134</v>
      </c>
      <c r="FO162" s="483">
        <f t="shared" si="592"/>
        <v>367.5</v>
      </c>
      <c r="FP162" s="483">
        <f t="shared" si="593"/>
        <v>233.56164383561645</v>
      </c>
      <c r="FQ162" s="483">
        <f t="shared" si="668"/>
        <v>19100</v>
      </c>
      <c r="FR162" s="483">
        <f t="shared" si="594"/>
        <v>53.634045499999999</v>
      </c>
      <c r="FS162" s="483">
        <f t="shared" si="595"/>
        <v>700.17638888888882</v>
      </c>
      <c r="FT162" s="484">
        <f t="shared" si="596"/>
        <v>191</v>
      </c>
      <c r="FU162" s="427">
        <f t="shared" si="597"/>
        <v>224278.86301369863</v>
      </c>
      <c r="FV162" s="276">
        <f t="shared" si="598"/>
        <v>1.9832249777496034</v>
      </c>
      <c r="FW162" s="256">
        <f t="shared" si="599"/>
        <v>1.2758271208318956</v>
      </c>
      <c r="FX162" s="256">
        <f t="shared" si="600"/>
        <v>2.5302522133241769</v>
      </c>
      <c r="FY162" s="483">
        <f t="shared" si="601"/>
        <v>361.19947083333329</v>
      </c>
      <c r="FZ162" s="483">
        <f t="shared" si="602"/>
        <v>229</v>
      </c>
      <c r="GA162" s="483">
        <f t="shared" si="603"/>
        <v>367.5</v>
      </c>
      <c r="GB162" s="483">
        <f t="shared" si="604"/>
        <v>233.56164383561645</v>
      </c>
      <c r="GC162" s="483">
        <f t="shared" si="605"/>
        <v>9500</v>
      </c>
      <c r="GD162" s="483">
        <f t="shared" si="606"/>
        <v>47.762340910000006</v>
      </c>
      <c r="GE162" s="483">
        <f t="shared" si="607"/>
        <v>429.17136249999999</v>
      </c>
      <c r="GF162" s="484">
        <f t="shared" si="608"/>
        <v>232</v>
      </c>
      <c r="GG162" s="493">
        <f t="shared" si="609"/>
        <v>95</v>
      </c>
      <c r="GH162" s="493">
        <f t="shared" si="610"/>
        <v>327</v>
      </c>
      <c r="GI162" s="427">
        <f t="shared" si="611"/>
        <v>286299.8630136986</v>
      </c>
      <c r="GJ162" s="185">
        <f t="shared" si="612"/>
        <v>1.1230867386063175</v>
      </c>
      <c r="GK162" s="256">
        <f t="shared" si="669"/>
        <v>2.4540669208888142</v>
      </c>
      <c r="GL162" s="256">
        <f t="shared" si="613"/>
        <v>2.7561300145026659</v>
      </c>
      <c r="GM162" s="256">
        <f t="shared" si="614"/>
        <v>790.37083333333328</v>
      </c>
      <c r="GN162" s="256">
        <f t="shared" si="615"/>
        <v>367.5</v>
      </c>
      <c r="GO162" s="256">
        <f t="shared" si="616"/>
        <v>233.56164383561645</v>
      </c>
      <c r="GP162" s="256">
        <f t="shared" si="617"/>
        <v>790.37083333333328</v>
      </c>
      <c r="GQ162" s="256">
        <f t="shared" si="618"/>
        <v>51.832000000000001</v>
      </c>
      <c r="GR162" s="427">
        <f t="shared" si="619"/>
        <v>300944.8630136986</v>
      </c>
      <c r="GS162" s="185">
        <f t="shared" si="620"/>
        <v>1.1230867386063175</v>
      </c>
      <c r="GT162" s="256">
        <f t="shared" si="670"/>
        <v>3.6490900400646336</v>
      </c>
      <c r="GU162" s="256">
        <f t="shared" si="621"/>
        <v>4.0982446319769856</v>
      </c>
      <c r="GV162" s="256">
        <f t="shared" si="622"/>
        <v>790.37083333333328</v>
      </c>
      <c r="GW162" s="256">
        <f t="shared" si="623"/>
        <v>367.5</v>
      </c>
      <c r="GX162" s="256">
        <f t="shared" si="624"/>
        <v>233.56164383561645</v>
      </c>
      <c r="GY162" s="256">
        <f t="shared" si="625"/>
        <v>790.37083333333328</v>
      </c>
      <c r="GZ162" s="256">
        <f t="shared" si="626"/>
        <v>51.832000000000001</v>
      </c>
      <c r="HA162" s="427">
        <f t="shared" si="627"/>
        <v>202389.86301369863</v>
      </c>
      <c r="HB162" s="185">
        <f t="shared" si="628"/>
        <v>1.1230867386063175</v>
      </c>
      <c r="HC162" s="256">
        <f t="shared" si="671"/>
        <v>0.28890743816060954</v>
      </c>
      <c r="HD162" s="256">
        <f t="shared" si="629"/>
        <v>0.3244681124829053</v>
      </c>
      <c r="HE162" s="256">
        <f t="shared" si="630"/>
        <v>790.37083333333328</v>
      </c>
      <c r="HF162" s="256">
        <f t="shared" si="631"/>
        <v>367.5</v>
      </c>
      <c r="HG162" s="256">
        <f t="shared" si="632"/>
        <v>233.56164383561645</v>
      </c>
      <c r="HH162" s="256">
        <f t="shared" si="633"/>
        <v>790.37083333333328</v>
      </c>
      <c r="HI162" s="256">
        <f t="shared" si="500"/>
        <v>51.832000000000001</v>
      </c>
      <c r="HJ162" s="427">
        <f t="shared" si="634"/>
        <v>2556316.4383561644</v>
      </c>
      <c r="HK162" s="185">
        <f t="shared" si="635"/>
        <v>1.1230867386063175</v>
      </c>
      <c r="HL162" s="256">
        <f t="shared" si="672"/>
        <v>2.2909308517513245</v>
      </c>
      <c r="HM162" s="256">
        <f t="shared" si="636"/>
        <v>2.572914058665988</v>
      </c>
      <c r="HN162" s="256">
        <f t="shared" si="637"/>
        <v>790.37083333333328</v>
      </c>
      <c r="HO162" s="256">
        <f t="shared" si="638"/>
        <v>367.5</v>
      </c>
      <c r="HP162" s="256">
        <f t="shared" si="639"/>
        <v>233.56164383561645</v>
      </c>
      <c r="HQ162" s="256">
        <f t="shared" si="640"/>
        <v>790.37083333333328</v>
      </c>
      <c r="HR162" s="256">
        <f t="shared" si="501"/>
        <v>51.832000000000001</v>
      </c>
      <c r="HS162" s="466">
        <f t="shared" si="641"/>
        <v>322375</v>
      </c>
    </row>
    <row r="163" spans="1:227" s="72" customFormat="1" hidden="1" outlineLevel="1" x14ac:dyDescent="0.3">
      <c r="B163" s="40" t="s">
        <v>240</v>
      </c>
      <c r="C163" s="40" t="s">
        <v>243</v>
      </c>
      <c r="D163" s="117">
        <v>10000</v>
      </c>
      <c r="E163" s="132">
        <v>15.382087212413056</v>
      </c>
      <c r="F163" s="125">
        <f t="shared" si="502"/>
        <v>1352.3418340913147</v>
      </c>
      <c r="G163" s="125">
        <f t="shared" si="503"/>
        <v>310.99200000000002</v>
      </c>
      <c r="H163" s="168">
        <f t="shared" si="690"/>
        <v>735</v>
      </c>
      <c r="I163" s="528">
        <f t="shared" si="695"/>
        <v>735</v>
      </c>
      <c r="J163" s="373">
        <f t="shared" si="643"/>
        <v>467.1232876712329</v>
      </c>
      <c r="K163" s="114">
        <v>0.114</v>
      </c>
      <c r="L163" s="168">
        <f t="shared" si="644"/>
        <v>1839.9208627092719</v>
      </c>
      <c r="M163" s="373">
        <f t="shared" si="645"/>
        <v>665.76</v>
      </c>
      <c r="N163" s="373">
        <f t="shared" si="646"/>
        <v>209.75097834885699</v>
      </c>
      <c r="O163" s="121">
        <v>68.2</v>
      </c>
      <c r="P163" s="116">
        <v>0.152</v>
      </c>
      <c r="Q163" s="395">
        <f t="shared" si="505"/>
        <v>0.77003447489371923</v>
      </c>
      <c r="S163" s="189">
        <f t="shared" si="506"/>
        <v>1.1423950338285507</v>
      </c>
      <c r="T163" s="168">
        <f t="shared" si="507"/>
        <v>103.664</v>
      </c>
      <c r="U163" s="382">
        <f t="shared" si="508"/>
        <v>1352.3418340913147</v>
      </c>
      <c r="V163" s="427">
        <f t="shared" si="647"/>
        <v>123989.72602739726</v>
      </c>
      <c r="W163" s="132"/>
      <c r="X163" s="255"/>
      <c r="Y163" s="255"/>
      <c r="Z163" s="255"/>
      <c r="AA163" s="111"/>
      <c r="AB163" s="111"/>
      <c r="AC163" s="111"/>
      <c r="AD163" s="111"/>
      <c r="AE163" s="111"/>
      <c r="AF163" s="111"/>
      <c r="AG163" s="111"/>
      <c r="AH163" s="460"/>
      <c r="AI163" s="262">
        <f t="shared" si="509"/>
        <v>1.4628358228254101</v>
      </c>
      <c r="AJ163" s="256">
        <f t="shared" si="648"/>
        <v>1.7751253786570338</v>
      </c>
      <c r="AK163" s="256">
        <f t="shared" si="510"/>
        <v>2.5967169939060297</v>
      </c>
      <c r="AL163" s="170">
        <f t="shared" si="511"/>
        <v>342.95123563424522</v>
      </c>
      <c r="AM163" s="170">
        <f t="shared" si="512"/>
        <v>257.21342672568392</v>
      </c>
      <c r="AN163" s="170">
        <f t="shared" si="513"/>
        <v>0</v>
      </c>
      <c r="AO163" s="170">
        <f t="shared" si="649"/>
        <v>0</v>
      </c>
      <c r="AP163" s="170">
        <f t="shared" si="650"/>
        <v>0</v>
      </c>
      <c r="AQ163" s="170">
        <f t="shared" si="514"/>
        <v>80.777717607420257</v>
      </c>
      <c r="AR163" s="256">
        <f t="shared" si="496"/>
        <v>127.67058649439717</v>
      </c>
      <c r="AS163" s="256">
        <f t="shared" si="515"/>
        <v>1009.3905984570695</v>
      </c>
      <c r="AT163" s="428">
        <f t="shared" si="516"/>
        <v>179674.43481718726</v>
      </c>
      <c r="AU163" s="112"/>
      <c r="AV163" s="256"/>
      <c r="AW163" s="256"/>
      <c r="AX163" s="120"/>
      <c r="AY163" s="120"/>
      <c r="AZ163" s="120"/>
      <c r="BA163" s="120"/>
      <c r="BB163" s="256"/>
      <c r="BC163" s="256"/>
      <c r="BD163" s="256"/>
      <c r="BE163" s="257"/>
      <c r="BF163" s="146">
        <f t="shared" si="517"/>
        <v>1.7115250355550979</v>
      </c>
      <c r="BG163" s="256">
        <f t="shared" si="518"/>
        <v>2.0837565927648858</v>
      </c>
      <c r="BH163" s="256">
        <f t="shared" si="519"/>
        <v>3.5664015765200907</v>
      </c>
      <c r="BI163" s="120">
        <f t="shared" si="520"/>
        <v>517.02420000000006</v>
      </c>
      <c r="BJ163" s="120">
        <f t="shared" si="521"/>
        <v>310.99200000000002</v>
      </c>
      <c r="BK163" s="256">
        <v>0</v>
      </c>
      <c r="BL163" s="170">
        <f t="shared" si="522"/>
        <v>281.00349883455596</v>
      </c>
      <c r="BM163" s="170">
        <f t="shared" si="651"/>
        <v>453.99650116544404</v>
      </c>
      <c r="BN163" s="170">
        <f t="shared" si="523"/>
        <v>0</v>
      </c>
      <c r="BO163" s="170">
        <f t="shared" si="497"/>
        <v>136.52548800000002</v>
      </c>
      <c r="BP163" s="170">
        <f t="shared" si="524"/>
        <v>835.31763409131463</v>
      </c>
      <c r="BQ163" s="390">
        <f t="shared" si="525"/>
        <v>149355.38896901085</v>
      </c>
      <c r="BR163" s="428">
        <f t="shared" si="652"/>
        <v>232350.89630002147</v>
      </c>
      <c r="BS163" s="147">
        <f t="shared" si="526"/>
        <v>4.4291105443828869</v>
      </c>
      <c r="BT163" s="256">
        <f t="shared" si="527"/>
        <v>2.4559760592298465</v>
      </c>
      <c r="BU163" s="256">
        <f t="shared" si="528"/>
        <v>10.877789460686843</v>
      </c>
      <c r="BV163" s="170">
        <f t="shared" si="529"/>
        <v>1352.3418340913147</v>
      </c>
      <c r="BW163" s="170">
        <f t="shared" si="530"/>
        <v>310.99200000000002</v>
      </c>
      <c r="BX163" s="170">
        <f t="shared" si="531"/>
        <v>770.88146727305184</v>
      </c>
      <c r="BY163" s="170">
        <f t="shared" si="653"/>
        <v>1048.8183228204787</v>
      </c>
      <c r="BZ163" s="256">
        <f t="shared" si="532"/>
        <v>375.54579354556819</v>
      </c>
      <c r="CA163" s="256">
        <v>0</v>
      </c>
      <c r="CB163" s="466">
        <f t="shared" si="533"/>
        <v>439931.01499717426</v>
      </c>
      <c r="CC163" s="146">
        <f t="shared" si="534"/>
        <v>1.7091003746639348</v>
      </c>
      <c r="CD163" s="256">
        <f t="shared" si="535"/>
        <v>2.2499447774966637</v>
      </c>
      <c r="CE163" s="256">
        <f t="shared" si="654"/>
        <v>3.8453814621927114</v>
      </c>
      <c r="CF163" s="120">
        <f t="shared" si="536"/>
        <v>551.49248000000011</v>
      </c>
      <c r="CG163" s="120">
        <f t="shared" si="537"/>
        <v>310.99200000000002</v>
      </c>
      <c r="CH163" s="256">
        <v>0</v>
      </c>
      <c r="CI163" s="170">
        <f t="shared" si="655"/>
        <v>299.73706542352636</v>
      </c>
      <c r="CJ163" s="170">
        <f t="shared" si="656"/>
        <v>435.26293457647364</v>
      </c>
      <c r="CK163" s="170">
        <f t="shared" si="538"/>
        <v>0</v>
      </c>
      <c r="CL163" s="256">
        <f t="shared" si="498"/>
        <v>172.37249920000005</v>
      </c>
      <c r="CM163" s="256">
        <f t="shared" si="499"/>
        <v>800.84935409131458</v>
      </c>
      <c r="CN163" s="390">
        <f t="shared" si="657"/>
        <v>128864.05005568155</v>
      </c>
      <c r="CO163" s="428">
        <f t="shared" si="658"/>
        <v>214575.92454209289</v>
      </c>
      <c r="CP163" s="147">
        <f t="shared" si="539"/>
        <v>3.7821778019818666</v>
      </c>
      <c r="CQ163" s="256">
        <f t="shared" si="540"/>
        <v>2.4491391742150914</v>
      </c>
      <c r="CR163" s="256">
        <f t="shared" si="541"/>
        <v>9.2630798186805183</v>
      </c>
      <c r="CS163" s="120">
        <f t="shared" si="542"/>
        <v>1352.3418340913147</v>
      </c>
      <c r="CT163" s="120">
        <f t="shared" si="543"/>
        <v>310.99200000000002</v>
      </c>
      <c r="CU163" s="256">
        <f t="shared" si="544"/>
        <v>703.264375568486</v>
      </c>
      <c r="CV163" s="170">
        <f t="shared" si="659"/>
        <v>956.82227968501502</v>
      </c>
      <c r="CW163" s="256">
        <f t="shared" si="545"/>
        <v>439.78203066490562</v>
      </c>
      <c r="CX163" s="256">
        <v>0</v>
      </c>
      <c r="CY163" s="466">
        <f t="shared" si="546"/>
        <v>414931.01499717426</v>
      </c>
      <c r="CZ163" s="147">
        <f t="shared" si="547"/>
        <v>4.4291105443828869</v>
      </c>
      <c r="DA163" s="256">
        <f t="shared" si="548"/>
        <v>2.5607504595342023</v>
      </c>
      <c r="DB163" s="256">
        <f t="shared" si="549"/>
        <v>11.341846861856258</v>
      </c>
      <c r="DC163" s="120">
        <f t="shared" si="550"/>
        <v>1352.3418340913147</v>
      </c>
      <c r="DD163" s="120">
        <f t="shared" si="551"/>
        <v>310.99200000000002</v>
      </c>
      <c r="DE163" s="256">
        <f t="shared" si="552"/>
        <v>770.88146727305184</v>
      </c>
      <c r="DF163" s="170">
        <f t="shared" si="660"/>
        <v>1048.8183228204787</v>
      </c>
      <c r="DG163" s="256">
        <f t="shared" si="553"/>
        <v>375.54579354556819</v>
      </c>
      <c r="DH163" s="256">
        <v>0</v>
      </c>
      <c r="DI163" s="466">
        <f t="shared" si="661"/>
        <v>421931.01499717426</v>
      </c>
      <c r="DJ163" s="147">
        <f t="shared" si="554"/>
        <v>3.7821778019818666</v>
      </c>
      <c r="DK163" s="256">
        <f t="shared" si="662"/>
        <v>2.4790117513636143</v>
      </c>
      <c r="DL163" s="256">
        <f t="shared" si="555"/>
        <v>9.3760632168596523</v>
      </c>
      <c r="DM163" s="120">
        <f t="shared" si="556"/>
        <v>1352.3418340913147</v>
      </c>
      <c r="DN163" s="120">
        <f t="shared" si="557"/>
        <v>310.99200000000002</v>
      </c>
      <c r="DO163" s="256">
        <f t="shared" si="558"/>
        <v>703.264375568486</v>
      </c>
      <c r="DP163" s="170">
        <f t="shared" si="663"/>
        <v>956.82227968501502</v>
      </c>
      <c r="DQ163" s="256">
        <f t="shared" si="559"/>
        <v>439.78203066490562</v>
      </c>
      <c r="DR163" s="256">
        <v>0</v>
      </c>
      <c r="DS163" s="427">
        <f t="shared" si="560"/>
        <v>409931.01499717426</v>
      </c>
      <c r="DT163" s="176">
        <f t="shared" si="561"/>
        <v>7.5643956995143693</v>
      </c>
      <c r="DU163" s="256">
        <f t="shared" si="562"/>
        <v>1.5290722120862652</v>
      </c>
      <c r="DV163" s="256">
        <f t="shared" si="563"/>
        <v>11.566507265352268</v>
      </c>
      <c r="DW163" s="120">
        <f t="shared" si="564"/>
        <v>1352.3418340913147</v>
      </c>
      <c r="DX163" s="120">
        <f t="shared" si="565"/>
        <v>310.99200000000002</v>
      </c>
      <c r="DY163" s="256">
        <f t="shared" si="566"/>
        <v>906.11565068218329</v>
      </c>
      <c r="DZ163" s="256">
        <f t="shared" si="664"/>
        <v>696</v>
      </c>
      <c r="EA163" s="256">
        <f t="shared" si="665"/>
        <v>994</v>
      </c>
      <c r="EB163" s="170">
        <f t="shared" si="666"/>
        <v>1232.8104090914057</v>
      </c>
      <c r="EC163" s="256">
        <f t="shared" si="567"/>
        <v>219.88984978642773</v>
      </c>
      <c r="ED163" s="256">
        <v>0</v>
      </c>
      <c r="EE163" s="427">
        <f t="shared" si="674"/>
        <v>808409.16114637326</v>
      </c>
      <c r="EF163" s="275">
        <f t="shared" si="568"/>
        <v>1.3832968188677244</v>
      </c>
      <c r="EG163" s="256">
        <f t="shared" si="569"/>
        <v>1.7852731916959432</v>
      </c>
      <c r="EH163" s="256">
        <f t="shared" si="570"/>
        <v>2.4695627268828275</v>
      </c>
      <c r="EI163" s="473">
        <f t="shared" si="571"/>
        <v>338.08545852282867</v>
      </c>
      <c r="EJ163" s="473">
        <f t="shared" si="572"/>
        <v>183.75</v>
      </c>
      <c r="EK163" s="473">
        <f t="shared" si="573"/>
        <v>735</v>
      </c>
      <c r="EL163" s="473">
        <f t="shared" si="574"/>
        <v>283.3732876712329</v>
      </c>
      <c r="EM163" s="473">
        <f t="shared" si="575"/>
        <v>188.18536463070717</v>
      </c>
      <c r="EN163" s="473">
        <f t="shared" si="576"/>
        <v>1014.256375568486</v>
      </c>
      <c r="EO163" s="427">
        <f t="shared" si="577"/>
        <v>142030.97602739726</v>
      </c>
      <c r="EP163" s="261">
        <f t="shared" si="578"/>
        <v>1.3832968188677244</v>
      </c>
      <c r="EQ163" s="256">
        <f t="shared" si="579"/>
        <v>0.95387602329397714</v>
      </c>
      <c r="ER163" s="256">
        <f t="shared" si="580"/>
        <v>1.319493668616754</v>
      </c>
      <c r="ES163" s="473">
        <f t="shared" si="581"/>
        <v>1352.3418340913147</v>
      </c>
      <c r="ET163" s="473">
        <f t="shared" si="582"/>
        <v>183.75</v>
      </c>
      <c r="EU163" s="473">
        <f t="shared" si="583"/>
        <v>735</v>
      </c>
      <c r="EV163" s="473">
        <f t="shared" si="584"/>
        <v>283.3732876712329</v>
      </c>
      <c r="EW163" s="473">
        <f t="shared" si="585"/>
        <v>188.18536463070717</v>
      </c>
      <c r="EX163" s="473">
        <f t="shared" si="586"/>
        <v>1014.256375568486</v>
      </c>
      <c r="EY163" s="572">
        <f t="shared" si="667"/>
        <v>265825</v>
      </c>
      <c r="EZ163" s="572"/>
      <c r="FA163" s="572"/>
      <c r="FB163" s="572"/>
      <c r="FC163" s="572"/>
      <c r="FD163" s="572"/>
      <c r="FE163" s="572"/>
      <c r="FF163" s="572"/>
      <c r="FG163" s="572"/>
      <c r="FH163" s="572"/>
      <c r="FI163" s="566"/>
      <c r="FJ163" s="276">
        <f t="shared" si="587"/>
        <v>1.2744439732207411</v>
      </c>
      <c r="FK163" s="256">
        <f t="shared" si="588"/>
        <v>0.38787884817643331</v>
      </c>
      <c r="FL163" s="256">
        <f t="shared" si="589"/>
        <v>0.49432986039825827</v>
      </c>
      <c r="FM163" s="483">
        <f t="shared" si="590"/>
        <v>154.16696908640989</v>
      </c>
      <c r="FN163" s="483">
        <f t="shared" si="591"/>
        <v>228</v>
      </c>
      <c r="FO163" s="483">
        <f t="shared" si="592"/>
        <v>735</v>
      </c>
      <c r="FP163" s="483">
        <f t="shared" si="593"/>
        <v>467.1232876712329</v>
      </c>
      <c r="FQ163" s="483">
        <f t="shared" si="668"/>
        <v>32600</v>
      </c>
      <c r="FR163" s="483">
        <f t="shared" si="594"/>
        <v>106.7473393817282</v>
      </c>
      <c r="FS163" s="483">
        <f t="shared" si="595"/>
        <v>1198.3973896468704</v>
      </c>
      <c r="FT163" s="484">
        <f t="shared" si="596"/>
        <v>326</v>
      </c>
      <c r="FU163" s="427">
        <f t="shared" si="597"/>
        <v>388938.72602739726</v>
      </c>
      <c r="FV163" s="276">
        <f t="shared" si="598"/>
        <v>2.0019127229366358</v>
      </c>
      <c r="FW163" s="256">
        <f t="shared" si="599"/>
        <v>1.2592030574723789</v>
      </c>
      <c r="FX163" s="256">
        <f t="shared" si="600"/>
        <v>2.5208146215146674</v>
      </c>
      <c r="FY163" s="483">
        <f t="shared" si="601"/>
        <v>618.02021817973082</v>
      </c>
      <c r="FZ163" s="483">
        <f t="shared" si="602"/>
        <v>392</v>
      </c>
      <c r="GA163" s="483">
        <f t="shared" si="603"/>
        <v>735</v>
      </c>
      <c r="GB163" s="483">
        <f t="shared" si="604"/>
        <v>467.1232876712329</v>
      </c>
      <c r="GC163" s="483">
        <f t="shared" si="605"/>
        <v>16300</v>
      </c>
      <c r="GD163" s="483">
        <f t="shared" si="606"/>
        <v>96.550686878592359</v>
      </c>
      <c r="GE163" s="483">
        <f t="shared" si="607"/>
        <v>734.32161591158388</v>
      </c>
      <c r="GF163" s="484">
        <f t="shared" si="608"/>
        <v>397</v>
      </c>
      <c r="GG163" s="493">
        <f t="shared" si="609"/>
        <v>163</v>
      </c>
      <c r="GH163" s="493">
        <f t="shared" si="610"/>
        <v>560</v>
      </c>
      <c r="GI163" s="427">
        <f t="shared" si="611"/>
        <v>496451.72602739726</v>
      </c>
      <c r="GJ163" s="185">
        <f t="shared" si="612"/>
        <v>1.1423950338285507</v>
      </c>
      <c r="GK163" s="256">
        <f t="shared" si="669"/>
        <v>2.1096460695003114</v>
      </c>
      <c r="GL163" s="256">
        <f t="shared" si="613"/>
        <v>2.4100491929330774</v>
      </c>
      <c r="GM163" s="256">
        <f t="shared" si="614"/>
        <v>1352.3418340913147</v>
      </c>
      <c r="GN163" s="256">
        <f t="shared" si="615"/>
        <v>735</v>
      </c>
      <c r="GO163" s="256">
        <f t="shared" si="616"/>
        <v>467.1232876712329</v>
      </c>
      <c r="GP163" s="256">
        <f t="shared" si="617"/>
        <v>1352.3418340913147</v>
      </c>
      <c r="GQ163" s="256">
        <f t="shared" si="618"/>
        <v>103.664</v>
      </c>
      <c r="GR163" s="427">
        <f t="shared" si="619"/>
        <v>591889.72602739721</v>
      </c>
      <c r="GS163" s="185">
        <f t="shared" si="620"/>
        <v>1.1423950338285507</v>
      </c>
      <c r="GT163" s="256">
        <f t="shared" si="670"/>
        <v>3.5526311807639863</v>
      </c>
      <c r="GU163" s="256">
        <f t="shared" si="621"/>
        <v>4.058508217929238</v>
      </c>
      <c r="GV163" s="256">
        <f t="shared" si="622"/>
        <v>1352.3418340913147</v>
      </c>
      <c r="GW163" s="256">
        <f t="shared" si="623"/>
        <v>735</v>
      </c>
      <c r="GX163" s="256">
        <f t="shared" si="624"/>
        <v>467.1232876712329</v>
      </c>
      <c r="GY163" s="256">
        <f t="shared" si="625"/>
        <v>1352.3418340913147</v>
      </c>
      <c r="GZ163" s="256">
        <f t="shared" si="626"/>
        <v>103.664</v>
      </c>
      <c r="HA163" s="427">
        <f t="shared" si="627"/>
        <v>351479.72602739726</v>
      </c>
      <c r="HB163" s="185">
        <f t="shared" si="628"/>
        <v>1.1423950338285507</v>
      </c>
      <c r="HC163" s="256">
        <f t="shared" si="671"/>
        <v>0.24911413284500805</v>
      </c>
      <c r="HD163" s="256">
        <f t="shared" si="629"/>
        <v>0.28458674821864305</v>
      </c>
      <c r="HE163" s="256">
        <f t="shared" si="630"/>
        <v>1352.3418340913147</v>
      </c>
      <c r="HF163" s="256">
        <f t="shared" si="631"/>
        <v>735</v>
      </c>
      <c r="HG163" s="256">
        <f t="shared" si="632"/>
        <v>467.1232876712329</v>
      </c>
      <c r="HH163" s="256">
        <f t="shared" si="633"/>
        <v>1352.3418340913147</v>
      </c>
      <c r="HI163" s="256">
        <f t="shared" si="500"/>
        <v>103.664</v>
      </c>
      <c r="HJ163" s="427">
        <f t="shared" si="634"/>
        <v>5012472.8767123288</v>
      </c>
      <c r="HK163" s="185">
        <f t="shared" si="635"/>
        <v>1.1423950338285507</v>
      </c>
      <c r="HL163" s="256">
        <f t="shared" si="672"/>
        <v>1.9671962726921068</v>
      </c>
      <c r="HM163" s="256">
        <f t="shared" si="636"/>
        <v>2.2473152524894981</v>
      </c>
      <c r="HN163" s="256">
        <f t="shared" si="637"/>
        <v>1352.3418340913147</v>
      </c>
      <c r="HO163" s="256">
        <f t="shared" si="638"/>
        <v>735</v>
      </c>
      <c r="HP163" s="256">
        <f t="shared" si="639"/>
        <v>467.1232876712329</v>
      </c>
      <c r="HQ163" s="256">
        <f t="shared" si="640"/>
        <v>1352.3418340913147</v>
      </c>
      <c r="HR163" s="256">
        <f t="shared" si="501"/>
        <v>103.664</v>
      </c>
      <c r="HS163" s="466">
        <f t="shared" si="641"/>
        <v>634750</v>
      </c>
    </row>
    <row r="164" spans="1:227" s="72" customFormat="1" hidden="1" outlineLevel="1" x14ac:dyDescent="0.3">
      <c r="B164" s="40" t="s">
        <v>240</v>
      </c>
      <c r="C164" s="40" t="s">
        <v>243</v>
      </c>
      <c r="D164" s="117">
        <v>20000</v>
      </c>
      <c r="E164" s="132">
        <v>13.159544327601848</v>
      </c>
      <c r="F164" s="125">
        <f t="shared" si="502"/>
        <v>2313.8865442699916</v>
      </c>
      <c r="G164" s="125">
        <f t="shared" si="503"/>
        <v>621.98400000000004</v>
      </c>
      <c r="H164" s="168">
        <f t="shared" si="690"/>
        <v>1470</v>
      </c>
      <c r="I164" s="528">
        <f t="shared" si="695"/>
        <v>1470</v>
      </c>
      <c r="J164" s="373">
        <f t="shared" si="643"/>
        <v>934.2465753424658</v>
      </c>
      <c r="K164" s="114">
        <v>0.114</v>
      </c>
      <c r="L164" s="168">
        <f t="shared" si="644"/>
        <v>1574.0724790952324</v>
      </c>
      <c r="M164" s="373">
        <f t="shared" si="645"/>
        <v>665.76</v>
      </c>
      <c r="N164" s="373">
        <f t="shared" si="646"/>
        <v>179.44426261685652</v>
      </c>
      <c r="O164" s="121">
        <v>68.2</v>
      </c>
      <c r="P164" s="116">
        <v>0.152</v>
      </c>
      <c r="Q164" s="395">
        <f t="shared" si="505"/>
        <v>0.73119511778126978</v>
      </c>
      <c r="S164" s="189">
        <f t="shared" si="506"/>
        <v>1.1644667650130751</v>
      </c>
      <c r="T164" s="168">
        <f t="shared" si="507"/>
        <v>207.328</v>
      </c>
      <c r="U164" s="382">
        <f t="shared" si="508"/>
        <v>2313.8865442699916</v>
      </c>
      <c r="V164" s="427">
        <f t="shared" si="647"/>
        <v>235479.45205479453</v>
      </c>
      <c r="W164" s="132"/>
      <c r="X164" s="255"/>
      <c r="Y164" s="255"/>
      <c r="Z164" s="255"/>
      <c r="AA164" s="111"/>
      <c r="AB164" s="111"/>
      <c r="AC164" s="111"/>
      <c r="AD164" s="111"/>
      <c r="AE164" s="111"/>
      <c r="AF164" s="111"/>
      <c r="AG164" s="111"/>
      <c r="AH164" s="460"/>
      <c r="AI164" s="262">
        <f t="shared" si="509"/>
        <v>1.3115959933548622</v>
      </c>
      <c r="AJ164" s="256">
        <f t="shared" si="648"/>
        <v>0.94852973762207859</v>
      </c>
      <c r="AK164" s="256">
        <f t="shared" si="510"/>
        <v>1.2440878034430569</v>
      </c>
      <c r="AL164" s="170">
        <f t="shared" si="511"/>
        <v>304.10651977077958</v>
      </c>
      <c r="AM164" s="170">
        <f t="shared" si="512"/>
        <v>228.07988982808467</v>
      </c>
      <c r="AN164" s="170">
        <f t="shared" si="513"/>
        <v>0</v>
      </c>
      <c r="AO164" s="170">
        <f t="shared" si="649"/>
        <v>0</v>
      </c>
      <c r="AP164" s="170">
        <f t="shared" si="650"/>
        <v>0</v>
      </c>
      <c r="AQ164" s="170">
        <f t="shared" si="514"/>
        <v>591.66082397848379</v>
      </c>
      <c r="AR164" s="256">
        <f t="shared" si="496"/>
        <v>228.61545638395458</v>
      </c>
      <c r="AS164" s="256">
        <f t="shared" si="515"/>
        <v>2009.780024499212</v>
      </c>
      <c r="AT164" s="428">
        <f t="shared" si="516"/>
        <v>298165.73183655739</v>
      </c>
      <c r="AU164" s="112"/>
      <c r="AV164" s="256"/>
      <c r="AW164" s="256"/>
      <c r="AX164" s="120"/>
      <c r="AY164" s="120"/>
      <c r="AZ164" s="120"/>
      <c r="BA164" s="120"/>
      <c r="BB164" s="256"/>
      <c r="BC164" s="256"/>
      <c r="BD164" s="256"/>
      <c r="BE164" s="257"/>
      <c r="BF164" s="146">
        <f t="shared" si="517"/>
        <v>1.8905860733698421</v>
      </c>
      <c r="BG164" s="256">
        <f t="shared" si="518"/>
        <v>2.5286942918243289</v>
      </c>
      <c r="BH164" s="256">
        <f t="shared" si="519"/>
        <v>4.7807142119328914</v>
      </c>
      <c r="BI164" s="120">
        <f t="shared" si="520"/>
        <v>1034.0484000000001</v>
      </c>
      <c r="BJ164" s="120">
        <f t="shared" si="521"/>
        <v>621.98400000000004</v>
      </c>
      <c r="BK164" s="256">
        <v>0</v>
      </c>
      <c r="BL164" s="170">
        <f t="shared" si="522"/>
        <v>656.9255315322996</v>
      </c>
      <c r="BM164" s="170">
        <f t="shared" si="651"/>
        <v>813.0744684677004</v>
      </c>
      <c r="BN164" s="170">
        <f t="shared" si="523"/>
        <v>0</v>
      </c>
      <c r="BO164" s="170">
        <f t="shared" si="497"/>
        <v>273.05097600000005</v>
      </c>
      <c r="BP164" s="170">
        <f t="shared" si="524"/>
        <v>1279.8381442699915</v>
      </c>
      <c r="BQ164" s="390">
        <f t="shared" si="525"/>
        <v>208680.7486376554</v>
      </c>
      <c r="BR164" s="428">
        <f t="shared" si="652"/>
        <v>382934.95070983883</v>
      </c>
      <c r="BS164" s="147">
        <f t="shared" si="526"/>
        <v>4.5753703611755681</v>
      </c>
      <c r="BT164" s="256">
        <f t="shared" si="527"/>
        <v>2.6709128516879703</v>
      </c>
      <c r="BU164" s="256">
        <f t="shared" si="528"/>
        <v>12.220415498896056</v>
      </c>
      <c r="BV164" s="170">
        <f t="shared" si="529"/>
        <v>2313.8865442699916</v>
      </c>
      <c r="BW164" s="170">
        <f t="shared" si="530"/>
        <v>621.98400000000004</v>
      </c>
      <c r="BX164" s="170">
        <f t="shared" si="531"/>
        <v>1229.1252354159933</v>
      </c>
      <c r="BY164" s="170">
        <f t="shared" si="653"/>
        <v>836.13961592924716</v>
      </c>
      <c r="BZ164" s="256">
        <f t="shared" si="532"/>
        <v>641.66839239559761</v>
      </c>
      <c r="CA164" s="256">
        <v>0</v>
      </c>
      <c r="CB164" s="466">
        <f t="shared" si="533"/>
        <v>703709.27703109209</v>
      </c>
      <c r="CC164" s="146">
        <f t="shared" si="534"/>
        <v>1.8872349137495552</v>
      </c>
      <c r="CD164" s="256">
        <f t="shared" si="535"/>
        <v>2.6181777483751945</v>
      </c>
      <c r="CE164" s="256">
        <f t="shared" si="654"/>
        <v>4.9411164571358643</v>
      </c>
      <c r="CF164" s="120">
        <f t="shared" si="536"/>
        <v>1102.9849600000002</v>
      </c>
      <c r="CG164" s="120">
        <f t="shared" si="537"/>
        <v>621.98400000000004</v>
      </c>
      <c r="CH164" s="256">
        <v>0</v>
      </c>
      <c r="CI164" s="170">
        <f t="shared" si="655"/>
        <v>700.72056696778634</v>
      </c>
      <c r="CJ164" s="170">
        <f t="shared" si="656"/>
        <v>769.27943303221366</v>
      </c>
      <c r="CK164" s="170">
        <f t="shared" si="538"/>
        <v>0</v>
      </c>
      <c r="CL164" s="256">
        <f t="shared" si="498"/>
        <v>344.7449984000001</v>
      </c>
      <c r="CM164" s="256">
        <f t="shared" si="499"/>
        <v>1210.9015842699914</v>
      </c>
      <c r="CN164" s="390">
        <f t="shared" si="657"/>
        <v>188189.40972432611</v>
      </c>
      <c r="CO164" s="428">
        <f t="shared" si="658"/>
        <v>368793.89193465514</v>
      </c>
      <c r="CP164" s="147">
        <f t="shared" si="539"/>
        <v>3.9062752390048137</v>
      </c>
      <c r="CQ164" s="256">
        <f t="shared" si="540"/>
        <v>2.6073557573318702</v>
      </c>
      <c r="CR164" s="256">
        <f t="shared" si="541"/>
        <v>10.185049234142129</v>
      </c>
      <c r="CS164" s="120">
        <f t="shared" si="542"/>
        <v>2313.8865442699916</v>
      </c>
      <c r="CT164" s="120">
        <f t="shared" si="543"/>
        <v>621.98400000000004</v>
      </c>
      <c r="CU164" s="256">
        <f t="shared" si="544"/>
        <v>1113.4309082024938</v>
      </c>
      <c r="CV164" s="170">
        <f t="shared" si="659"/>
        <v>757.43599197448566</v>
      </c>
      <c r="CW164" s="256">
        <f t="shared" si="545"/>
        <v>751.57800324842231</v>
      </c>
      <c r="CX164" s="256">
        <v>0</v>
      </c>
      <c r="CY164" s="466">
        <f t="shared" si="546"/>
        <v>678709.27703109209</v>
      </c>
      <c r="CZ164" s="147">
        <f t="shared" si="547"/>
        <v>4.5753703611755681</v>
      </c>
      <c r="DA164" s="256">
        <f t="shared" si="548"/>
        <v>2.7410248261657544</v>
      </c>
      <c r="DB164" s="256">
        <f t="shared" si="549"/>
        <v>12.541203748885206</v>
      </c>
      <c r="DC164" s="120">
        <f t="shared" si="550"/>
        <v>2313.8865442699916</v>
      </c>
      <c r="DD164" s="120">
        <f t="shared" si="551"/>
        <v>621.98400000000004</v>
      </c>
      <c r="DE164" s="256">
        <f t="shared" si="552"/>
        <v>1229.1252354159933</v>
      </c>
      <c r="DF164" s="170">
        <f t="shared" si="660"/>
        <v>836.13961592924716</v>
      </c>
      <c r="DG164" s="256">
        <f t="shared" si="553"/>
        <v>641.66839239559761</v>
      </c>
      <c r="DH164" s="256">
        <v>0</v>
      </c>
      <c r="DI164" s="466">
        <f t="shared" si="661"/>
        <v>685709.27703109209</v>
      </c>
      <c r="DJ164" s="147">
        <f t="shared" si="554"/>
        <v>3.9062752390048137</v>
      </c>
      <c r="DK164" s="256">
        <f t="shared" si="662"/>
        <v>2.6267065058388672</v>
      </c>
      <c r="DL164" s="256">
        <f t="shared" si="555"/>
        <v>10.26063858389122</v>
      </c>
      <c r="DM164" s="120">
        <f t="shared" si="556"/>
        <v>2313.8865442699916</v>
      </c>
      <c r="DN164" s="120">
        <f t="shared" si="557"/>
        <v>621.98400000000004</v>
      </c>
      <c r="DO164" s="256">
        <f t="shared" si="558"/>
        <v>1113.4309082024938</v>
      </c>
      <c r="DP164" s="170">
        <f t="shared" si="663"/>
        <v>757.43599197448566</v>
      </c>
      <c r="DQ164" s="256">
        <f t="shared" si="559"/>
        <v>751.57800324842231</v>
      </c>
      <c r="DR164" s="256">
        <v>0</v>
      </c>
      <c r="DS164" s="427">
        <f t="shared" si="560"/>
        <v>673709.27703109209</v>
      </c>
      <c r="DT164" s="176">
        <f t="shared" si="561"/>
        <v>7.7661598025224832</v>
      </c>
      <c r="DU164" s="256">
        <f t="shared" si="562"/>
        <v>1.6476927212757781</v>
      </c>
      <c r="DV164" s="256">
        <f t="shared" si="563"/>
        <v>12.79624497888083</v>
      </c>
      <c r="DW164" s="120">
        <f t="shared" si="564"/>
        <v>2313.8865442699916</v>
      </c>
      <c r="DX164" s="120">
        <f t="shared" si="565"/>
        <v>621.98400000000004</v>
      </c>
      <c r="DY164" s="256">
        <f t="shared" si="566"/>
        <v>1460.5138898429927</v>
      </c>
      <c r="DZ164" s="256">
        <f t="shared" si="664"/>
        <v>1190</v>
      </c>
      <c r="EA164" s="256">
        <f t="shared" si="665"/>
        <v>1700</v>
      </c>
      <c r="EB164" s="170">
        <f t="shared" si="666"/>
        <v>993.54686383877061</v>
      </c>
      <c r="EC164" s="256">
        <f t="shared" si="567"/>
        <v>378.0337539946587</v>
      </c>
      <c r="ED164" s="256">
        <v>0</v>
      </c>
      <c r="EE164" s="427">
        <f t="shared" si="674"/>
        <v>1300716.3062636508</v>
      </c>
      <c r="EF164" s="275">
        <f t="shared" si="568"/>
        <v>1.4064988285930111</v>
      </c>
      <c r="EG164" s="256">
        <f t="shared" si="569"/>
        <v>1.6230847687999204</v>
      </c>
      <c r="EH164" s="256">
        <f t="shared" si="570"/>
        <v>2.2828668260242462</v>
      </c>
      <c r="EI164" s="473">
        <f t="shared" si="571"/>
        <v>578.47163606749791</v>
      </c>
      <c r="EJ164" s="473">
        <f t="shared" si="572"/>
        <v>367.5</v>
      </c>
      <c r="EK164" s="473">
        <f t="shared" si="573"/>
        <v>1470</v>
      </c>
      <c r="EL164" s="473">
        <f t="shared" si="574"/>
        <v>566.7465753424658</v>
      </c>
      <c r="EM164" s="473">
        <f t="shared" si="575"/>
        <v>351.94590901687445</v>
      </c>
      <c r="EN164" s="473">
        <f t="shared" si="576"/>
        <v>1735.4149082024937</v>
      </c>
      <c r="EO164" s="427">
        <f t="shared" si="577"/>
        <v>267301.95205479453</v>
      </c>
      <c r="EP164" s="261">
        <f t="shared" si="578"/>
        <v>1.4064988285930111</v>
      </c>
      <c r="EQ164" s="256">
        <f t="shared" si="579"/>
        <v>0.81605140045259761</v>
      </c>
      <c r="ER164" s="256">
        <f t="shared" si="580"/>
        <v>1.1477753388082648</v>
      </c>
      <c r="ES164" s="473">
        <f t="shared" si="581"/>
        <v>2313.8865442699916</v>
      </c>
      <c r="ET164" s="473">
        <f t="shared" si="582"/>
        <v>367.5</v>
      </c>
      <c r="EU164" s="473">
        <f t="shared" si="583"/>
        <v>1470</v>
      </c>
      <c r="EV164" s="473">
        <f t="shared" si="584"/>
        <v>566.7465753424658</v>
      </c>
      <c r="EW164" s="473">
        <f t="shared" si="585"/>
        <v>351.94590901687445</v>
      </c>
      <c r="EX164" s="473">
        <f t="shared" si="586"/>
        <v>1735.4149082024937</v>
      </c>
      <c r="EY164" s="572">
        <f t="shared" si="667"/>
        <v>531650</v>
      </c>
      <c r="EZ164" s="572"/>
      <c r="FA164" s="572"/>
      <c r="FB164" s="572"/>
      <c r="FC164" s="572"/>
      <c r="FD164" s="572"/>
      <c r="FE164" s="572"/>
      <c r="FF164" s="572"/>
      <c r="FG164" s="572"/>
      <c r="FH164" s="572"/>
      <c r="FI164" s="566"/>
      <c r="FJ164" s="276">
        <f t="shared" si="587"/>
        <v>1.2976120260041952</v>
      </c>
      <c r="FK164" s="256">
        <f t="shared" si="588"/>
        <v>0.37554004215137909</v>
      </c>
      <c r="FL164" s="256">
        <f t="shared" si="589"/>
        <v>0.48730527494175191</v>
      </c>
      <c r="FM164" s="483">
        <f t="shared" si="590"/>
        <v>263.78306604677908</v>
      </c>
      <c r="FN164" s="483">
        <f t="shared" si="591"/>
        <v>391</v>
      </c>
      <c r="FO164" s="483">
        <f t="shared" si="592"/>
        <v>1470</v>
      </c>
      <c r="FP164" s="483">
        <f t="shared" si="593"/>
        <v>934.2465753424658</v>
      </c>
      <c r="FQ164" s="483">
        <f t="shared" si="668"/>
        <v>55900</v>
      </c>
      <c r="FR164" s="483">
        <f t="shared" si="594"/>
        <v>212.60366132093557</v>
      </c>
      <c r="FS164" s="483">
        <f t="shared" si="595"/>
        <v>2049.9143220477695</v>
      </c>
      <c r="FT164" s="484">
        <f t="shared" si="596"/>
        <v>559</v>
      </c>
      <c r="FU164" s="427">
        <f t="shared" si="597"/>
        <v>688865.45205479453</v>
      </c>
      <c r="FV164" s="276">
        <f t="shared" si="598"/>
        <v>2.0228592904261893</v>
      </c>
      <c r="FW164" s="256">
        <f t="shared" si="599"/>
        <v>1.2267992587974517</v>
      </c>
      <c r="FX164" s="256">
        <f t="shared" si="600"/>
        <v>2.481642278146388</v>
      </c>
      <c r="FY164" s="483">
        <f t="shared" si="601"/>
        <v>1057.4461507313863</v>
      </c>
      <c r="FZ164" s="483">
        <f t="shared" si="602"/>
        <v>671</v>
      </c>
      <c r="GA164" s="483">
        <f t="shared" si="603"/>
        <v>1470</v>
      </c>
      <c r="GB164" s="483">
        <f t="shared" si="604"/>
        <v>934.2465753424658</v>
      </c>
      <c r="GC164" s="483">
        <f t="shared" si="605"/>
        <v>27900</v>
      </c>
      <c r="GD164" s="483">
        <f t="shared" si="606"/>
        <v>194.90649853881774</v>
      </c>
      <c r="GE164" s="483">
        <f t="shared" si="607"/>
        <v>1256.4403935386056</v>
      </c>
      <c r="GF164" s="484">
        <f t="shared" si="608"/>
        <v>680</v>
      </c>
      <c r="GG164" s="493">
        <f t="shared" si="609"/>
        <v>279</v>
      </c>
      <c r="GH164" s="493">
        <f t="shared" si="610"/>
        <v>959</v>
      </c>
      <c r="GI164" s="427">
        <f t="shared" si="611"/>
        <v>872080.45205479453</v>
      </c>
      <c r="GJ164" s="185">
        <f t="shared" si="612"/>
        <v>1.1644667650130751</v>
      </c>
      <c r="GK164" s="256">
        <f t="shared" si="669"/>
        <v>1.7946800317404545</v>
      </c>
      <c r="GL164" s="256">
        <f t="shared" si="613"/>
        <v>2.0898452507943701</v>
      </c>
      <c r="GM164" s="256">
        <f t="shared" si="614"/>
        <v>2313.8865442699916</v>
      </c>
      <c r="GN164" s="256">
        <f t="shared" si="615"/>
        <v>1470</v>
      </c>
      <c r="GO164" s="256">
        <f t="shared" si="616"/>
        <v>934.2465753424658</v>
      </c>
      <c r="GP164" s="256">
        <f t="shared" si="617"/>
        <v>2313.8865442699916</v>
      </c>
      <c r="GQ164" s="256">
        <f t="shared" si="618"/>
        <v>207.328</v>
      </c>
      <c r="GR164" s="427">
        <f t="shared" si="619"/>
        <v>1173779.4520547944</v>
      </c>
      <c r="GS164" s="185">
        <f t="shared" si="620"/>
        <v>1.1644667650130751</v>
      </c>
      <c r="GT164" s="256">
        <f t="shared" si="670"/>
        <v>3.2425581396640979</v>
      </c>
      <c r="GU164" s="256">
        <f t="shared" si="621"/>
        <v>3.7758511872614671</v>
      </c>
      <c r="GV164" s="256">
        <f t="shared" si="622"/>
        <v>2313.8865442699916</v>
      </c>
      <c r="GW164" s="256">
        <f t="shared" si="623"/>
        <v>1470</v>
      </c>
      <c r="GX164" s="256">
        <f t="shared" si="624"/>
        <v>934.2465753424658</v>
      </c>
      <c r="GY164" s="256">
        <f t="shared" si="625"/>
        <v>2313.8865442699916</v>
      </c>
      <c r="GZ164" s="256">
        <f t="shared" si="626"/>
        <v>207.328</v>
      </c>
      <c r="HA164" s="427">
        <f t="shared" si="627"/>
        <v>649659.45205479453</v>
      </c>
      <c r="HB164" s="185">
        <f t="shared" si="628"/>
        <v>1.1644667650130751</v>
      </c>
      <c r="HC164" s="256">
        <f t="shared" si="671"/>
        <v>0.21225229406519938</v>
      </c>
      <c r="HD164" s="256">
        <f t="shared" si="629"/>
        <v>0.24716074223670664</v>
      </c>
      <c r="HE164" s="256">
        <f t="shared" si="630"/>
        <v>2313.8865442699916</v>
      </c>
      <c r="HF164" s="256">
        <f t="shared" si="631"/>
        <v>1470</v>
      </c>
      <c r="HG164" s="256">
        <f t="shared" si="632"/>
        <v>934.2465753424658</v>
      </c>
      <c r="HH164" s="256">
        <f t="shared" si="633"/>
        <v>2313.8865442699916</v>
      </c>
      <c r="HI164" s="256">
        <f t="shared" si="500"/>
        <v>207.328</v>
      </c>
      <c r="HJ164" s="427">
        <f t="shared" si="634"/>
        <v>9924785.7534246575</v>
      </c>
      <c r="HK164" s="185">
        <f t="shared" si="635"/>
        <v>1.1644667650130751</v>
      </c>
      <c r="HL164" s="256">
        <f t="shared" si="672"/>
        <v>1.6725355651210732</v>
      </c>
      <c r="HM164" s="256">
        <f t="shared" si="636"/>
        <v>1.9476120788858515</v>
      </c>
      <c r="HN164" s="256">
        <f t="shared" si="637"/>
        <v>2313.8865442699916</v>
      </c>
      <c r="HO164" s="256">
        <f t="shared" si="638"/>
        <v>1470</v>
      </c>
      <c r="HP164" s="256">
        <f t="shared" si="639"/>
        <v>934.2465753424658</v>
      </c>
      <c r="HQ164" s="256">
        <f t="shared" si="640"/>
        <v>2313.8865442699916</v>
      </c>
      <c r="HR164" s="256">
        <f t="shared" si="501"/>
        <v>207.328</v>
      </c>
      <c r="HS164" s="466">
        <f t="shared" si="641"/>
        <v>1259500</v>
      </c>
    </row>
    <row r="165" spans="1:227" s="304" customFormat="1" hidden="1" outlineLevel="1" x14ac:dyDescent="0.3">
      <c r="B165" s="305"/>
      <c r="C165" s="305"/>
      <c r="D165" s="306"/>
      <c r="E165" s="315"/>
      <c r="F165" s="313"/>
      <c r="G165" s="313"/>
      <c r="H165" s="311">
        <f t="shared" si="690"/>
        <v>0</v>
      </c>
      <c r="I165" s="529"/>
      <c r="J165" s="374"/>
      <c r="K165" s="310"/>
      <c r="L165" s="311"/>
      <c r="M165" s="374"/>
      <c r="N165" s="374"/>
      <c r="O165" s="309"/>
      <c r="P165" s="312"/>
      <c r="Q165" s="396"/>
      <c r="S165" s="314"/>
      <c r="T165" s="311"/>
      <c r="U165" s="381"/>
      <c r="V165" s="435"/>
      <c r="W165" s="315"/>
      <c r="X165" s="316"/>
      <c r="Y165" s="316"/>
      <c r="Z165" s="316"/>
      <c r="AA165" s="317"/>
      <c r="AB165" s="317"/>
      <c r="AC165" s="317"/>
      <c r="AD165" s="317"/>
      <c r="AE165" s="317"/>
      <c r="AF165" s="317"/>
      <c r="AG165" s="317"/>
      <c r="AH165" s="461"/>
      <c r="AI165" s="314"/>
      <c r="AJ165" s="319"/>
      <c r="AK165" s="319"/>
      <c r="AL165" s="333"/>
      <c r="AM165" s="333"/>
      <c r="AN165" s="333"/>
      <c r="AO165" s="333">
        <f t="shared" si="649"/>
        <v>0</v>
      </c>
      <c r="AP165" s="333">
        <f t="shared" si="650"/>
        <v>0</v>
      </c>
      <c r="AQ165" s="333"/>
      <c r="AR165" s="319"/>
      <c r="AS165" s="319"/>
      <c r="AT165" s="429"/>
      <c r="AU165" s="321"/>
      <c r="AV165" s="319"/>
      <c r="AW165" s="319"/>
      <c r="AX165" s="308"/>
      <c r="AY165" s="308"/>
      <c r="AZ165" s="308"/>
      <c r="BA165" s="308"/>
      <c r="BB165" s="319"/>
      <c r="BC165" s="319"/>
      <c r="BD165" s="319"/>
      <c r="BE165" s="320"/>
      <c r="BF165" s="335"/>
      <c r="BG165" s="319"/>
      <c r="BH165" s="319"/>
      <c r="BI165" s="308"/>
      <c r="BJ165" s="308"/>
      <c r="BK165" s="319"/>
      <c r="BL165" s="333"/>
      <c r="BM165" s="333"/>
      <c r="BN165" s="333"/>
      <c r="BO165" s="333"/>
      <c r="BP165" s="333"/>
      <c r="BQ165" s="391"/>
      <c r="BR165" s="429"/>
      <c r="BS165" s="335"/>
      <c r="BT165" s="319"/>
      <c r="BU165" s="319"/>
      <c r="BV165" s="333"/>
      <c r="BW165" s="333"/>
      <c r="BX165" s="333"/>
      <c r="BY165" s="333"/>
      <c r="BZ165" s="319"/>
      <c r="CA165" s="319"/>
      <c r="CB165" s="467"/>
      <c r="CC165" s="335"/>
      <c r="CD165" s="319"/>
      <c r="CE165" s="319"/>
      <c r="CF165" s="308"/>
      <c r="CG165" s="308"/>
      <c r="CH165" s="319"/>
      <c r="CI165" s="333"/>
      <c r="CJ165" s="333"/>
      <c r="CK165" s="333"/>
      <c r="CL165" s="319"/>
      <c r="CM165" s="319"/>
      <c r="CN165" s="391"/>
      <c r="CO165" s="429"/>
      <c r="CP165" s="335"/>
      <c r="CQ165" s="319"/>
      <c r="CR165" s="319"/>
      <c r="CS165" s="308"/>
      <c r="CT165" s="308"/>
      <c r="CU165" s="319"/>
      <c r="CV165" s="333"/>
      <c r="CW165" s="319"/>
      <c r="CX165" s="319"/>
      <c r="CY165" s="467"/>
      <c r="CZ165" s="335"/>
      <c r="DA165" s="319"/>
      <c r="DB165" s="319"/>
      <c r="DC165" s="308"/>
      <c r="DD165" s="308"/>
      <c r="DE165" s="319"/>
      <c r="DF165" s="333"/>
      <c r="DG165" s="319"/>
      <c r="DH165" s="319"/>
      <c r="DI165" s="467"/>
      <c r="DJ165" s="335"/>
      <c r="DK165" s="319"/>
      <c r="DL165" s="319"/>
      <c r="DM165" s="308"/>
      <c r="DN165" s="308"/>
      <c r="DO165" s="319"/>
      <c r="DP165" s="333"/>
      <c r="DQ165" s="319"/>
      <c r="DR165" s="319"/>
      <c r="DS165" s="435"/>
      <c r="DT165" s="324"/>
      <c r="DU165" s="319"/>
      <c r="DV165" s="319"/>
      <c r="DW165" s="308"/>
      <c r="DX165" s="308"/>
      <c r="DY165" s="319"/>
      <c r="DZ165" s="319">
        <f t="shared" si="664"/>
        <v>0</v>
      </c>
      <c r="EA165" s="319">
        <f t="shared" si="665"/>
        <v>0</v>
      </c>
      <c r="EB165" s="333"/>
      <c r="EC165" s="319"/>
      <c r="ED165" s="319"/>
      <c r="EE165" s="435"/>
      <c r="EF165" s="338"/>
      <c r="EG165" s="256"/>
      <c r="EH165" s="319"/>
      <c r="EI165" s="474"/>
      <c r="EJ165" s="474"/>
      <c r="EK165" s="474"/>
      <c r="EL165" s="474"/>
      <c r="EM165" s="474"/>
      <c r="EN165" s="474"/>
      <c r="EO165" s="435"/>
      <c r="EP165" s="338"/>
      <c r="EQ165" s="256"/>
      <c r="ER165" s="256"/>
      <c r="ES165" s="474"/>
      <c r="ET165" s="474"/>
      <c r="EU165" s="474"/>
      <c r="EV165" s="474"/>
      <c r="EW165" s="474"/>
      <c r="EX165" s="474"/>
      <c r="EY165" s="573"/>
      <c r="EZ165" s="573"/>
      <c r="FA165" s="573"/>
      <c r="FB165" s="573"/>
      <c r="FC165" s="573"/>
      <c r="FD165" s="573"/>
      <c r="FE165" s="573"/>
      <c r="FF165" s="573"/>
      <c r="FG165" s="573"/>
      <c r="FH165" s="573"/>
      <c r="FI165" s="567"/>
      <c r="FJ165" s="339"/>
      <c r="FK165" s="256"/>
      <c r="FL165" s="256"/>
      <c r="FM165" s="485"/>
      <c r="FN165" s="485"/>
      <c r="FO165" s="485"/>
      <c r="FP165" s="485"/>
      <c r="FQ165" s="485"/>
      <c r="FR165" s="485"/>
      <c r="FS165" s="485"/>
      <c r="FT165" s="486"/>
      <c r="FU165" s="435"/>
      <c r="FV165" s="339"/>
      <c r="FW165" s="256"/>
      <c r="FX165" s="256"/>
      <c r="FY165" s="485"/>
      <c r="FZ165" s="485"/>
      <c r="GA165" s="485"/>
      <c r="GB165" s="485"/>
      <c r="GC165" s="485"/>
      <c r="GD165" s="485"/>
      <c r="GE165" s="485"/>
      <c r="GF165" s="486"/>
      <c r="GG165" s="494"/>
      <c r="GH165" s="494"/>
      <c r="GI165" s="435"/>
      <c r="GJ165" s="314"/>
      <c r="GK165" s="319" t="e">
        <f t="shared" si="669"/>
        <v>#DIV/0!</v>
      </c>
      <c r="GL165" s="256"/>
      <c r="GM165" s="319"/>
      <c r="GN165" s="319"/>
      <c r="GO165" s="319"/>
      <c r="GP165" s="319"/>
      <c r="GQ165" s="319"/>
      <c r="GR165" s="435"/>
      <c r="GS165" s="314"/>
      <c r="GT165" s="319" t="e">
        <f t="shared" si="670"/>
        <v>#DIV/0!</v>
      </c>
      <c r="GU165" s="256"/>
      <c r="GV165" s="319"/>
      <c r="GW165" s="319"/>
      <c r="GX165" s="319"/>
      <c r="GY165" s="319"/>
      <c r="GZ165" s="319"/>
      <c r="HA165" s="435"/>
      <c r="HB165" s="314"/>
      <c r="HC165" s="319" t="e">
        <f t="shared" si="671"/>
        <v>#DIV/0!</v>
      </c>
      <c r="HD165" s="256"/>
      <c r="HE165" s="319"/>
      <c r="HF165" s="319"/>
      <c r="HG165" s="319"/>
      <c r="HH165" s="319"/>
      <c r="HI165" s="319"/>
      <c r="HJ165" s="435"/>
      <c r="HK165" s="314"/>
      <c r="HL165" s="319" t="e">
        <f t="shared" si="672"/>
        <v>#DIV/0!</v>
      </c>
      <c r="HM165" s="256"/>
      <c r="HN165" s="319"/>
      <c r="HO165" s="319"/>
      <c r="HP165" s="319"/>
      <c r="HQ165" s="319"/>
      <c r="HR165" s="319"/>
      <c r="HS165" s="467"/>
    </row>
    <row r="166" spans="1:227" s="72" customFormat="1" hidden="1" outlineLevel="1" x14ac:dyDescent="0.3">
      <c r="B166" s="40" t="s">
        <v>243</v>
      </c>
      <c r="C166" s="40" t="s">
        <v>264</v>
      </c>
      <c r="D166" s="125">
        <v>516</v>
      </c>
      <c r="E166" s="123">
        <v>22.13</v>
      </c>
      <c r="F166" s="125">
        <f t="shared" ref="F166:F174" si="696">((31.65/3.6)/1000)*E166*D166</f>
        <v>100.39274499999999</v>
      </c>
      <c r="G166" s="125">
        <f t="shared" ref="G166:G174" si="697">(D166*O166*P166*3)/1000</f>
        <v>11.833035840000001</v>
      </c>
      <c r="H166" s="168">
        <f t="shared" ref="H166" si="698">ROUND($I166+$I166*0.55,1)</f>
        <v>58.8</v>
      </c>
      <c r="I166" s="121">
        <f>$L$7*$P$10*$D166/1000</f>
        <v>37.926000000000002</v>
      </c>
      <c r="J166" s="373">
        <f t="shared" ref="J166:J174" si="699">IF(M166&gt;0,G166*1000/M166,0)</f>
        <v>17.773726027397259</v>
      </c>
      <c r="K166" s="114">
        <v>0.114</v>
      </c>
      <c r="L166" s="168">
        <f t="shared" ref="L166:L174" si="700">(F166/H166)*1000</f>
        <v>1707.3596088435374</v>
      </c>
      <c r="M166" s="373">
        <f t="shared" si="645"/>
        <v>665.76</v>
      </c>
      <c r="N166" s="373">
        <f t="shared" si="646"/>
        <v>194.63899540816325</v>
      </c>
      <c r="O166" s="121">
        <v>50.29</v>
      </c>
      <c r="P166" s="116">
        <v>0.152</v>
      </c>
      <c r="Q166" s="395">
        <f t="shared" ref="Q166:Q174" si="701">+(F166-G166)/F166</f>
        <v>0.88213256007692575</v>
      </c>
      <c r="S166" s="189">
        <f t="shared" ref="S166:S174" si="702">($F166+$G166)/(T166+U166)</f>
        <v>1.0756077300874487</v>
      </c>
      <c r="T166" s="168">
        <f t="shared" si="507"/>
        <v>3.9443452800000003</v>
      </c>
      <c r="U166" s="382">
        <f t="shared" si="508"/>
        <v>100.39274499999999</v>
      </c>
      <c r="V166" s="427">
        <f t="shared" si="647"/>
        <v>18283.796164383562</v>
      </c>
      <c r="W166" s="132"/>
      <c r="X166" s="255"/>
      <c r="Y166" s="255"/>
      <c r="Z166" s="255"/>
      <c r="AA166" s="111"/>
      <c r="AB166" s="111"/>
      <c r="AC166" s="111"/>
      <c r="AD166" s="111"/>
      <c r="AE166" s="111"/>
      <c r="AF166" s="111"/>
      <c r="AG166" s="111"/>
      <c r="AH166" s="460"/>
      <c r="AI166" s="188">
        <f t="shared" ref="AI166:AI174" si="703">($F166+$G166)/(AR166+AS166)</f>
        <v>3.4256646814762726</v>
      </c>
      <c r="AJ166" s="256">
        <f t="shared" ref="AJ166:AJ174" si="704">+(($T166+$U166)-(AR166+AS166))/AT166*1000</f>
        <v>0.75244198905556825</v>
      </c>
      <c r="AK166" s="256">
        <f t="shared" si="510"/>
        <v>2.5776139467674164</v>
      </c>
      <c r="AL166" s="170">
        <f t="shared" ref="AL166:AL174" si="705">IF($H166&lt;$AA$9,$F166,+$AA$9*$L166*(1+($H166-$AA$9)/$H166)/1000)</f>
        <v>100.39274499999999</v>
      </c>
      <c r="AM166" s="170">
        <f t="shared" ref="AM166:AM174" si="706">IF($G166&lt;$AL166*(1-1/$AI$8),$G166,AL166*(1-1/$AI$8))</f>
        <v>11.833035840000001</v>
      </c>
      <c r="AN166" s="170">
        <f t="shared" si="513"/>
        <v>63.461522909999992</v>
      </c>
      <c r="AO166" s="170">
        <f t="shared" si="649"/>
        <v>33</v>
      </c>
      <c r="AP166" s="170">
        <f t="shared" si="650"/>
        <v>47</v>
      </c>
      <c r="AQ166" s="170">
        <f t="shared" ref="AQ166:AQ174" si="707">+IF($G166-AM166&gt;0,($G166-AM166)/$M166*1000,0)</f>
        <v>0</v>
      </c>
      <c r="AR166" s="256">
        <f t="shared" ref="AR166:AR174" si="708">(+AL166/$AI$8+AL166/$AI$10+ABS(AN166)/$AI$9+AM166/$AI$10+($G166-AM166)/COP_KM)*Ek</f>
        <v>32.760293629099998</v>
      </c>
      <c r="AS166" s="256">
        <f t="shared" si="515"/>
        <v>0</v>
      </c>
      <c r="AT166" s="428">
        <f t="shared" ref="AT166:AT174" si="709">IF($H166&lt;PMAX_BES_HOR,+$AR$4+$H166*$AS$4+$AR$5+$H166*$AS$5+$AO166*$AS$6,$AR$4+PMAX_BES_HOR*$AS$4+$AR$5+PMAX_BES_HOR*$AS$5+$AO166*$AS$6+$T$4+($H166-PMAX_BES_HOR)*$U$4)+IF(AQ166&gt;0,$T$5+AQ166*$U$5)</f>
        <v>95126</v>
      </c>
      <c r="AU166" s="112"/>
      <c r="AV166" s="256"/>
      <c r="AW166" s="256"/>
      <c r="AX166" s="120"/>
      <c r="AY166" s="120"/>
      <c r="AZ166" s="120"/>
      <c r="BA166" s="120"/>
      <c r="BB166" s="256"/>
      <c r="BC166" s="256"/>
      <c r="BD166" s="256"/>
      <c r="BE166" s="257"/>
      <c r="BF166" s="146">
        <f t="shared" ref="BF166:BF174" si="710">($F166+$G166)/(BO166+BP166)</f>
        <v>1.3062416031567992</v>
      </c>
      <c r="BG166" s="256">
        <f t="shared" ref="BG166:BG174" si="711">+(($T166+$U166)-(BO166+BP166))/BR166*1000</f>
        <v>0.70421198923726458</v>
      </c>
      <c r="BH166" s="256">
        <f t="shared" si="519"/>
        <v>0.9198709977835231</v>
      </c>
      <c r="BI166" s="120">
        <f t="shared" ref="BI166:BI174" si="712">IF(($F166*(1-1/$BF$8))&gt;(1+$BI$9)*$G166,(1+$BI$9)/(1-1/$BF$8)*$G166,$F166)</f>
        <v>19.672422084000001</v>
      </c>
      <c r="BJ166" s="120">
        <f t="shared" ref="BJ166:BJ174" si="713">IF($G166&lt;$F166*(1-1/$BF$8),$G166,$F166*(1-1/$BF$8))</f>
        <v>11.833035840000001</v>
      </c>
      <c r="BK166" s="256">
        <v>0</v>
      </c>
      <c r="BL166" s="170">
        <f t="shared" si="522"/>
        <v>11.522131589680111</v>
      </c>
      <c r="BM166" s="170">
        <f t="shared" si="651"/>
        <v>47.277868410319883</v>
      </c>
      <c r="BN166" s="170">
        <f t="shared" ref="BN166:BN174" si="714">+IF($G166-BJ166&gt;0,($G166-BL166)/$M166*1000,0)</f>
        <v>0</v>
      </c>
      <c r="BO166" s="170">
        <f t="shared" ref="BO166:BO174" si="715">(+BI166/$BF$8+BI166/$BF$10+BJ166/$BF$10+($G166-BJ166)/COP_KM)*Ek</f>
        <v>5.1947027337599998</v>
      </c>
      <c r="BP166" s="170">
        <f t="shared" si="524"/>
        <v>80.720322915999986</v>
      </c>
      <c r="BQ166" s="390">
        <f t="shared" ref="BQ166:BQ174" si="716">IF(BL166=0,0,IF(BL166&lt;100,$BO$4+BL166*$BP$4,$BO$5+$BP$5*LN(BL166/6.96)))</f>
        <v>16049.119084582058</v>
      </c>
      <c r="BR166" s="428">
        <f t="shared" ref="BR166:BR174" si="717">BQ166+IF(BL166&gt;0,$BO$6+$BP$6*BL166,0)+IF(BM166&gt;0,$T$4+$U$4*BM166,0)+IF(BN166&gt;0,$T$5+$U$5*BN166,0)</f>
        <v>26159.828165085673</v>
      </c>
      <c r="BS166" s="146">
        <f t="shared" ref="BS166:BS174" si="718">($F166+$G166)/(BZ166+CA166)</f>
        <v>4.0092609039657692</v>
      </c>
      <c r="BT166" s="256">
        <f t="shared" si="527"/>
        <v>1.1541541751334876</v>
      </c>
      <c r="BU166" s="256">
        <f t="shared" si="528"/>
        <v>4.6273052115115529</v>
      </c>
      <c r="BV166" s="170">
        <f t="shared" si="529"/>
        <v>100.39274499999999</v>
      </c>
      <c r="BW166" s="170">
        <f t="shared" si="530"/>
        <v>11.833035840000001</v>
      </c>
      <c r="BX166" s="170">
        <f t="shared" si="531"/>
        <v>68.481160160000002</v>
      </c>
      <c r="BY166" s="170">
        <f t="shared" si="653"/>
        <v>1164.6455809523811</v>
      </c>
      <c r="BZ166" s="256">
        <f t="shared" ref="BZ166:BZ174" si="719">((BV166/$BS$8)+(BV166/$BS$10)+ABS(BX166/$BS$9)+(BW166/$BS$10))*$G$4</f>
        <v>27.991638241599997</v>
      </c>
      <c r="CA166" s="256">
        <v>0</v>
      </c>
      <c r="CB166" s="466">
        <f t="shared" ref="CB166:CB174" si="720">IF($H166&lt;100,$BZ$4+$H166*$CA$4,$BZ$5+$CA$5*LN($H166/6.96))+$BZ$6+$H166*$CA$6+$BZ$7+$H166*$CA$7</f>
        <v>66148.399999999994</v>
      </c>
      <c r="CC166" s="146">
        <f t="shared" ref="CC166:CC174" si="721">($F166+$G166)/(CL166+CM166)</f>
        <v>1.3054444975680566</v>
      </c>
      <c r="CD166" s="256">
        <f t="shared" si="535"/>
        <v>1.1016596090980038</v>
      </c>
      <c r="CE166" s="256">
        <f t="shared" si="654"/>
        <v>1.4381554748899652</v>
      </c>
      <c r="CF166" s="120">
        <f t="shared" ref="CF166:CF174" si="722">IF(($F166*(1-1/$CC$8))&gt;(1+$CF$9)*$G166,(1+$CF$9)/(1-1/$CC$8)*$G166,$F166)</f>
        <v>20.983916889600003</v>
      </c>
      <c r="CG166" s="120">
        <f t="shared" ref="CG166:CG174" si="723">IF($G166&lt;$F166*(1-1/$CC$8),$G166,$F166*(1-1/$CC$8))</f>
        <v>11.833035840000001</v>
      </c>
      <c r="CH166" s="256">
        <v>0</v>
      </c>
      <c r="CI166" s="170">
        <f t="shared" si="655"/>
        <v>12.290273695658787</v>
      </c>
      <c r="CJ166" s="170">
        <f t="shared" si="656"/>
        <v>46.509726304341214</v>
      </c>
      <c r="CK166" s="170">
        <f t="shared" ref="CK166:CK174" si="724">+IF($G166-CG166&gt;0,($G166-CI166)/$M166*1000,0)</f>
        <v>0</v>
      </c>
      <c r="CL166" s="256">
        <f t="shared" ref="CL166:CL174" si="725">(+CF166/$CC$8+CF166/$CC$10+CG166/$CC$10+($G166-CG166)/COP_KM)*Ek</f>
        <v>6.5586573315840004</v>
      </c>
      <c r="CM166" s="256">
        <f t="shared" si="499"/>
        <v>79.40882811039998</v>
      </c>
      <c r="CN166" s="390">
        <f t="shared" ref="CN166:CN174" si="726">IF(CI166=0,0,IF(CI166&lt;100,$CL$4+CI166*$CM$4,$CL$5+$CM$5*LN(CI166/6.96)))</f>
        <v>6452.3936902208634</v>
      </c>
      <c r="CO166" s="428">
        <f t="shared" ref="CO166:CO174" si="727">CN166+IF(CI166&gt;0,$BO$6+$BP$6*CI166,0)+IF(CJ166&gt;0,$T$4+$U$4*CJ166,0)+IF(CK166&gt;0,$T$5+$U$5*CK166,0)</f>
        <v>16674.48337609139</v>
      </c>
      <c r="CP166" s="146">
        <f t="shared" ref="CP166:CP174" si="728">($F166+$G166)/(CW166+CX166)</f>
        <v>3.4256646814762726</v>
      </c>
      <c r="CQ166" s="256">
        <f t="shared" si="540"/>
        <v>1.2747789189166561</v>
      </c>
      <c r="CR166" s="256">
        <f t="shared" si="541"/>
        <v>4.3669651192232939</v>
      </c>
      <c r="CS166" s="120">
        <f t="shared" si="542"/>
        <v>100.39274499999999</v>
      </c>
      <c r="CT166" s="120">
        <f t="shared" si="543"/>
        <v>11.833035840000001</v>
      </c>
      <c r="CU166" s="256">
        <f t="shared" si="544"/>
        <v>63.461522909999992</v>
      </c>
      <c r="CV166" s="170">
        <f t="shared" si="659"/>
        <v>1079.2776005102041</v>
      </c>
      <c r="CW166" s="256">
        <f t="shared" ref="CW166:CW174" si="729">((CS166/$CP$8)+(CS166/$CP$10)+ABS(CU166/$CP$9)+(CT166/$CP$10))*$G$4</f>
        <v>32.760293629099998</v>
      </c>
      <c r="CX166" s="256">
        <v>0</v>
      </c>
      <c r="CY166" s="466">
        <f t="shared" ref="CY166:CY174" si="730">IF($H166&lt;100,$CW$4+$H166*$CX$4,$CW$5+$CX$5*LN($H166/6.96))+$CW$6+$H166*$CX$6+$CW$7+$H166*$CX$7</f>
        <v>56148.4</v>
      </c>
      <c r="CZ166" s="146">
        <f t="shared" ref="CZ166:CZ174" si="731">($F166+$G166)/(DG166+DH166)</f>
        <v>4.0092609039657692</v>
      </c>
      <c r="DA166" s="256">
        <f t="shared" si="548"/>
        <v>1.1994873718490957</v>
      </c>
      <c r="DB166" s="256">
        <f t="shared" si="549"/>
        <v>4.8090578247552305</v>
      </c>
      <c r="DC166" s="120">
        <f t="shared" si="550"/>
        <v>100.39274499999999</v>
      </c>
      <c r="DD166" s="120">
        <f t="shared" si="551"/>
        <v>11.833035840000001</v>
      </c>
      <c r="DE166" s="256">
        <f t="shared" si="552"/>
        <v>68.481160160000002</v>
      </c>
      <c r="DF166" s="170">
        <f t="shared" si="660"/>
        <v>1164.6455809523811</v>
      </c>
      <c r="DG166" s="256">
        <f t="shared" ref="DG166:DG174" si="732">((DC166/$CZ$8)+(DC166/$CZ$10)+ABS(DE166/$CZ$9)+(DD166/$CZ$10))*$G$4</f>
        <v>27.991638241599997</v>
      </c>
      <c r="DH166" s="256">
        <v>0</v>
      </c>
      <c r="DI166" s="466">
        <f t="shared" ref="DI166:DI174" si="733">IF($H166&lt;100,$DG$4+$H166*$DH$4,$DG$5+$DH$5*LN($H166/6.96))+$DG$6+$H166*$DH$6+$DG$7+$H166*$DH$7</f>
        <v>63648.4</v>
      </c>
      <c r="DJ166" s="146">
        <f t="shared" ref="DJ166:DJ174" si="734">($F166+$G166)/(DQ166+DR166)</f>
        <v>3.4256646814762726</v>
      </c>
      <c r="DK166" s="256">
        <f t="shared" si="662"/>
        <v>1.4132094330896925</v>
      </c>
      <c r="DL166" s="256">
        <f t="shared" si="555"/>
        <v>4.8411816424644654</v>
      </c>
      <c r="DM166" s="120">
        <f t="shared" si="556"/>
        <v>100.39274499999999</v>
      </c>
      <c r="DN166" s="120">
        <f t="shared" si="557"/>
        <v>11.833035840000001</v>
      </c>
      <c r="DO166" s="256">
        <f t="shared" si="558"/>
        <v>63.461522909999992</v>
      </c>
      <c r="DP166" s="170">
        <f t="shared" si="663"/>
        <v>1079.2776005102041</v>
      </c>
      <c r="DQ166" s="256">
        <f t="shared" ref="DQ166:DQ174" si="735">((DM166/$DJ$8)+(DM166/$DJ$10)+ABS(DO166/$DJ$9)+(DN166/$DJ$10))*$G$4</f>
        <v>32.760293629099998</v>
      </c>
      <c r="DR166" s="256">
        <v>0</v>
      </c>
      <c r="DS166" s="427">
        <f t="shared" ref="DS166:DS174" si="736">IF($H166&lt;100,$DQ$4+$H166*$DR$4,$DQ$5+$DR$5*LN($H166/6.96))+$DQ$6+$H166*$DR$6+$DQ$7+$H166*$DR$7</f>
        <v>50648.4</v>
      </c>
      <c r="DT166" s="176">
        <f t="shared" ref="DT166:DT174" si="737">($F166+$G166)/(EC166+ED166)</f>
        <v>6.9711020311767555</v>
      </c>
      <c r="DU166" s="256">
        <f t="shared" si="562"/>
        <v>1.0196724583202366</v>
      </c>
      <c r="DV166" s="256">
        <f t="shared" si="563"/>
        <v>7.1082407453311971</v>
      </c>
      <c r="DW166" s="120">
        <f t="shared" si="564"/>
        <v>100.39274499999999</v>
      </c>
      <c r="DX166" s="120">
        <f t="shared" si="565"/>
        <v>11.833035840000001</v>
      </c>
      <c r="DY166" s="256">
        <f t="shared" si="566"/>
        <v>78.520434660000006</v>
      </c>
      <c r="DZ166" s="256">
        <f t="shared" si="664"/>
        <v>52</v>
      </c>
      <c r="EA166" s="256">
        <f t="shared" si="665"/>
        <v>74</v>
      </c>
      <c r="EB166" s="170">
        <f t="shared" si="666"/>
        <v>1335.3815418367349</v>
      </c>
      <c r="EC166" s="256">
        <f t="shared" ref="EC166:EC174" si="738">((DW166/$DT$8)+(DW166/$DT$10)+ABS(DY166/$DT$9)+(DX166/$DT$10))*$G$4</f>
        <v>16.098714426799997</v>
      </c>
      <c r="ED166" s="256">
        <v>0</v>
      </c>
      <c r="EE166" s="427">
        <f t="shared" si="674"/>
        <v>86536</v>
      </c>
      <c r="EF166" s="275">
        <f t="shared" ref="EF166:EF174" si="739">($F166+$G166)/(EM166+EN166)</f>
        <v>1.3123757731961154</v>
      </c>
      <c r="EG166" s="256">
        <f t="shared" ref="EG166:EG174" si="740">+(($T166+$U166)-(EN166+EM166))/EO166*1000</f>
        <v>0.79605023791643381</v>
      </c>
      <c r="EH166" s="256">
        <f t="shared" si="570"/>
        <v>1.0447170464885314</v>
      </c>
      <c r="EI166" s="473">
        <f t="shared" ref="EI166:EI174" si="741">$F166*$EG$9</f>
        <v>25.098186249999998</v>
      </c>
      <c r="EJ166" s="473">
        <f t="shared" ref="EJ166:EJ174" si="742">$H166*$EG$9</f>
        <v>14.7</v>
      </c>
      <c r="EK166" s="473">
        <f t="shared" si="573"/>
        <v>58.8</v>
      </c>
      <c r="EL166" s="473">
        <f t="shared" ref="EL166:EL174" si="743">IF($H166*$EG$9&gt;$J166,0,$J166-$EJ166)</f>
        <v>3.0737260273972602</v>
      </c>
      <c r="EM166" s="473">
        <f t="shared" ref="EM166:EM174" si="744">(($EG$9*F166)/$EF$8+($G166/COP_KM))*Ek</f>
        <v>10.2188918425</v>
      </c>
      <c r="EN166" s="473">
        <f t="shared" ref="EN166:EN174" si="745">((1-$EG$9)*$F166)*Eg</f>
        <v>75.294558749999993</v>
      </c>
      <c r="EO166" s="427">
        <f t="shared" ref="EO166:EO174" si="746">($EK166*$EN$4+$EM$4)+($EL166*$EN$5+$EM$5)+($EJ166*$EN$6+$EM$6)</f>
        <v>23646.296164383562</v>
      </c>
      <c r="EP166" s="261">
        <f t="shared" ref="EP166:EP174" si="747">($F166+$G166)/(EW166+EX166)</f>
        <v>1.3123757731961154</v>
      </c>
      <c r="EQ166" s="256">
        <f t="shared" ref="EQ166:EQ174" si="748">+(($T166+$U166)-(EX166+EW166))/EY166*1000</f>
        <v>0.88515187094422987</v>
      </c>
      <c r="ER166" s="256">
        <f t="shared" si="580"/>
        <v>1.1616518710264219</v>
      </c>
      <c r="ES166" s="473">
        <f t="shared" si="581"/>
        <v>100.39274499999999</v>
      </c>
      <c r="ET166" s="473">
        <f t="shared" ref="ET166:ET174" si="749">$H166*$EG$9</f>
        <v>14.7</v>
      </c>
      <c r="EU166" s="473">
        <f t="shared" si="583"/>
        <v>58.8</v>
      </c>
      <c r="EV166" s="473">
        <f t="shared" ref="EV166:EV174" si="750">IF($H166*$EG$9&gt;$J166,0,$J166-$ET166)</f>
        <v>3.0737260273972602</v>
      </c>
      <c r="EW166" s="473">
        <f t="shared" ref="EW166:EW174" si="751">((($EG$9*$F166)/$EP$8)+($G166/COP_KM))*Ek</f>
        <v>10.2188918425</v>
      </c>
      <c r="EX166" s="473">
        <f t="shared" ref="EX166:EX174" si="752">((1-$EG$9)*$F166)*Ebiom_p</f>
        <v>75.294558749999993</v>
      </c>
      <c r="EY166" s="572">
        <f t="shared" ref="EY166:EY174" si="753">($EX$4*$H166/3)+($EX$5*$H166/3)+($EX$6*$H166/3)</f>
        <v>21266</v>
      </c>
      <c r="EZ166" s="572"/>
      <c r="FA166" s="572"/>
      <c r="FB166" s="572"/>
      <c r="FC166" s="572"/>
      <c r="FD166" s="572"/>
      <c r="FE166" s="572"/>
      <c r="FF166" s="572"/>
      <c r="FG166" s="572"/>
      <c r="FH166" s="572"/>
      <c r="FI166" s="566"/>
      <c r="FJ166" s="276">
        <f t="shared" ref="FJ166:FJ174" si="754">($F166+$G166)/(FR166+FS166)</f>
        <v>1.2037175597254639</v>
      </c>
      <c r="FK166" s="256">
        <f t="shared" ref="FK166:FK174" si="755">+(($T166+$U166)-($FS166+$FR166))/$FU166*1000</f>
        <v>0.28360351636396131</v>
      </c>
      <c r="FL166" s="256">
        <f t="shared" si="589"/>
        <v>0.34137853264718815</v>
      </c>
      <c r="FM166" s="483">
        <f t="shared" ref="FM166:FM174" si="756">($FR$9/100)*$F166*$K166</f>
        <v>11.444772929999999</v>
      </c>
      <c r="FN166" s="483">
        <f t="shared" ref="FN166:FN174" si="757">ROUND($FT166*$FN$9,0)</f>
        <v>17</v>
      </c>
      <c r="FO166" s="483">
        <f t="shared" si="592"/>
        <v>58.8</v>
      </c>
      <c r="FP166" s="483">
        <f t="shared" si="593"/>
        <v>17.773726027397259</v>
      </c>
      <c r="FQ166" s="483">
        <f t="shared" si="668"/>
        <v>2400</v>
      </c>
      <c r="FR166" s="483">
        <f t="shared" ref="FR166:FR174" si="758">(($F166*$K166*($FR$9/100)/$FN$10)+($G166/COP_KM))*Ek</f>
        <v>4.1732407386000006</v>
      </c>
      <c r="FS166" s="483">
        <f t="shared" ref="FS166:FS174" si="759">((($K166*$F166)-(($GB$9/3.6)*$FT166))+((1-$K166)*$F166))*Eg</f>
        <v>89.059411666666662</v>
      </c>
      <c r="FT166" s="484">
        <f t="shared" ref="FT166:FT174" si="760">ROUND(($K166*$F166*($FR$9/100)*1000)/($FQ$9*277.77777778),0)</f>
        <v>24</v>
      </c>
      <c r="FU166" s="427">
        <f t="shared" ref="FU166:FU174" si="761">($FT$6*$FO166+$FS$6)+($FT$7*$FP166+$FS$7)+($FT$5*$FQ166+$FS$5)+($FT$4*$FN166+$FS$4)</f>
        <v>39154.796164383559</v>
      </c>
      <c r="FV166" s="276">
        <f t="shared" ref="FV166:FV174" si="762">($F166+$G166)/(GD166+GE166)</f>
        <v>1.941618705813003</v>
      </c>
      <c r="FW166" s="256">
        <f t="shared" ref="FW166:FW174" si="763">+(($T166+$U166)-($GD166+$GE166))/$GI166*1000</f>
        <v>0.98905846215186011</v>
      </c>
      <c r="FX166" s="256">
        <f t="shared" si="600"/>
        <v>1.9203744112566936</v>
      </c>
      <c r="FY166" s="483">
        <f t="shared" ref="FY166:FY174" si="764">(($GE$9/100)*$F166*$K166)+($FY$8*$F166)</f>
        <v>45.879484464999997</v>
      </c>
      <c r="FZ166" s="483">
        <f t="shared" ref="FZ166:FZ174" si="765">ROUND($GH166*$GF$9,0)</f>
        <v>29</v>
      </c>
      <c r="GA166" s="483">
        <f t="shared" si="603"/>
        <v>58.8</v>
      </c>
      <c r="GB166" s="483">
        <f t="shared" si="604"/>
        <v>17.773726027397259</v>
      </c>
      <c r="GC166" s="483">
        <f t="shared" si="605"/>
        <v>1200</v>
      </c>
      <c r="GD166" s="483">
        <f t="shared" ref="GD166:GD174" si="766">((((1-$FY$8)*$F166)/$FV$8)+($G166/COP_KM)+((($K166*$F166)/$GE$9)/$FZ$10))*Ek-($GH166*$FY$9*$FY$10/1000)</f>
        <v>3.286852589171998</v>
      </c>
      <c r="GE166" s="483">
        <f t="shared" ref="GE166:GE174" si="767">(1-$FY$8)*$F166-(($GE$9/100)*$F166*$K166)</f>
        <v>54.513260534999993</v>
      </c>
      <c r="GF166" s="484">
        <f t="shared" ref="GF166:GF174" si="768">ROUND(($FY$8*$F166*1000)/($GB$8*277.77777778),0)</f>
        <v>30</v>
      </c>
      <c r="GG166" s="493">
        <f t="shared" ref="GG166:GG174" si="769">ROUND((($GE$9/100)*$F166*$K166*1000)/($GB$9*277.77777778),0)</f>
        <v>12</v>
      </c>
      <c r="GH166" s="493">
        <f t="shared" ref="GH166:GH174" si="770">$GF166+$GG166</f>
        <v>42</v>
      </c>
      <c r="GI166" s="427">
        <f t="shared" ref="GI166:GI174" si="771">($GH$6*$GA166+$GG$6)+($GH$7*$GB166+$GG$7)+($GH$5*$GC166+$GG$5)+($GH$4*$FZ166+$GG$4)</f>
        <v>47051.796164383559</v>
      </c>
      <c r="GJ166" s="185">
        <f t="shared" ref="GJ166:GJ174" si="772">($F166+$G166)/($GP166+$GQ166)</f>
        <v>1.0756077300874487</v>
      </c>
      <c r="GK166" s="256">
        <f t="shared" si="669"/>
        <v>1.8056156913431836</v>
      </c>
      <c r="GL166" s="256">
        <f t="shared" si="613"/>
        <v>1.942134195175921</v>
      </c>
      <c r="GM166" s="256">
        <f t="shared" si="614"/>
        <v>100.39274499999999</v>
      </c>
      <c r="GN166" s="256">
        <f t="shared" si="615"/>
        <v>58.8</v>
      </c>
      <c r="GO166" s="256">
        <f t="shared" si="616"/>
        <v>17.773726027397259</v>
      </c>
      <c r="GP166" s="256">
        <f t="shared" si="617"/>
        <v>100.39274499999999</v>
      </c>
      <c r="GQ166" s="256">
        <f t="shared" ref="GQ166:GQ174" si="773">$G166/COP_KM</f>
        <v>3.9443452800000003</v>
      </c>
      <c r="GR166" s="427">
        <f t="shared" ref="GR166:GR174" si="774">($GN166*$GQ$4+$GP$4)+($GO166*$GQ$5+$GP$5)</f>
        <v>53415.796164383559</v>
      </c>
      <c r="GS166" s="185">
        <f t="shared" ref="GS166:GS174" si="775">($F166+$G166)/(GY166+GZ166)</f>
        <v>1.0756077300874487</v>
      </c>
      <c r="GT166" s="256">
        <f t="shared" si="670"/>
        <v>1.3030222607424258</v>
      </c>
      <c r="GU166" s="256">
        <f t="shared" si="621"/>
        <v>1.4015408161305762</v>
      </c>
      <c r="GV166" s="256">
        <f t="shared" si="622"/>
        <v>100.39274499999999</v>
      </c>
      <c r="GW166" s="256">
        <f t="shared" si="623"/>
        <v>58.8</v>
      </c>
      <c r="GX166" s="256">
        <f t="shared" si="624"/>
        <v>17.773726027397259</v>
      </c>
      <c r="GY166" s="256">
        <f t="shared" ref="GY166:GY174" si="776">$F166*Ebiom_shreds</f>
        <v>100.39274499999999</v>
      </c>
      <c r="GZ166" s="256">
        <f t="shared" ref="GZ166:GZ174" si="777">$G166/COP_KM</f>
        <v>3.9443452800000003</v>
      </c>
      <c r="HA166" s="427">
        <f t="shared" ref="HA166:HA174" si="778">($GW166*$GZ$4+$GY$4)+($GZ$5*$GX166+$GY$5)</f>
        <v>74018.996164383556</v>
      </c>
      <c r="HB166" s="185">
        <f t="shared" ref="HB166:HB174" si="779">($F166+$G166)/(HH166+HI166)</f>
        <v>1.0756077300874487</v>
      </c>
      <c r="HC166" s="256">
        <f t="shared" si="671"/>
        <v>0.32454139514630304</v>
      </c>
      <c r="HD166" s="256">
        <f t="shared" si="629"/>
        <v>0.34907923335272872</v>
      </c>
      <c r="HE166" s="256">
        <f t="shared" si="630"/>
        <v>100.39274499999999</v>
      </c>
      <c r="HF166" s="256">
        <f t="shared" si="631"/>
        <v>58.8</v>
      </c>
      <c r="HG166" s="256">
        <f t="shared" si="632"/>
        <v>17.773726027397259</v>
      </c>
      <c r="HH166" s="256">
        <f t="shared" ref="HH166:HH174" si="780">$F166*Ebiom_snip</f>
        <v>100.39274499999999</v>
      </c>
      <c r="HI166" s="256">
        <f t="shared" ref="HI166:HI174" si="781">($G166/COP_KM)*Ek</f>
        <v>3.9443452800000003</v>
      </c>
      <c r="HJ166" s="427">
        <f t="shared" ref="HJ166:HJ174" si="782">($HF166*$HI$4+$HH$4)+($HH$5*$HG166+$HI$5)</f>
        <v>297183.66027397255</v>
      </c>
      <c r="HK166" s="185">
        <f t="shared" ref="HK166:HK174" si="783">($F166+$G166)/($GP166+$GQ166)</f>
        <v>1.0756077300874487</v>
      </c>
      <c r="HL166" s="256">
        <f t="shared" si="672"/>
        <v>1.608009331777259</v>
      </c>
      <c r="HM166" s="256">
        <f t="shared" si="636"/>
        <v>1.7295872673123727</v>
      </c>
      <c r="HN166" s="256">
        <f t="shared" si="637"/>
        <v>100.39274499999999</v>
      </c>
      <c r="HO166" s="256">
        <f t="shared" si="638"/>
        <v>58.8</v>
      </c>
      <c r="HP166" s="256">
        <f t="shared" si="639"/>
        <v>17.773726027397259</v>
      </c>
      <c r="HQ166" s="256">
        <f t="shared" ref="HQ166:HQ174" si="784">$F166*Ebiom_pellet</f>
        <v>100.39274499999999</v>
      </c>
      <c r="HR166" s="256">
        <f t="shared" ref="HR166:HR174" si="785">($G166/COP_KM)*Ek</f>
        <v>3.9443452800000003</v>
      </c>
      <c r="HS166" s="466">
        <f t="shared" ref="HS166:HS174" si="786">($HO166*$HR$4+$HQ$4)+($HR$5*$HO166+$HQ$5)</f>
        <v>59980</v>
      </c>
    </row>
    <row r="167" spans="1:227" s="72" customFormat="1" hidden="1" outlineLevel="1" x14ac:dyDescent="0.3">
      <c r="B167" s="40" t="s">
        <v>243</v>
      </c>
      <c r="C167" s="40" t="s">
        <v>265</v>
      </c>
      <c r="D167" s="125">
        <v>516</v>
      </c>
      <c r="E167" s="123">
        <v>22.66</v>
      </c>
      <c r="F167" s="125">
        <f t="shared" si="696"/>
        <v>102.79709</v>
      </c>
      <c r="G167" s="125">
        <f t="shared" si="697"/>
        <v>11.61421056</v>
      </c>
      <c r="H167" s="168">
        <f t="shared" ref="H167" si="787">ROUND($I167+$I167*0.35,1)</f>
        <v>51.2</v>
      </c>
      <c r="I167" s="121">
        <f>$L$7*$P$10*$D167/1000</f>
        <v>37.926000000000002</v>
      </c>
      <c r="J167" s="373">
        <f t="shared" si="699"/>
        <v>17.44504109589041</v>
      </c>
      <c r="K167" s="114">
        <v>0.114</v>
      </c>
      <c r="L167" s="168">
        <f t="shared" si="700"/>
        <v>2007.7556640624996</v>
      </c>
      <c r="M167" s="373">
        <f t="shared" si="645"/>
        <v>665.76</v>
      </c>
      <c r="N167" s="373">
        <f t="shared" si="646"/>
        <v>228.884145703125</v>
      </c>
      <c r="O167" s="121">
        <v>49.36</v>
      </c>
      <c r="P167" s="116">
        <v>0.152</v>
      </c>
      <c r="Q167" s="395">
        <f t="shared" si="701"/>
        <v>0.8870180998314251</v>
      </c>
      <c r="S167" s="189">
        <f t="shared" si="702"/>
        <v>1.0725875728107874</v>
      </c>
      <c r="T167" s="168">
        <f t="shared" si="507"/>
        <v>3.8714035199999999</v>
      </c>
      <c r="U167" s="382">
        <f t="shared" si="508"/>
        <v>102.79709</v>
      </c>
      <c r="V167" s="427">
        <f t="shared" si="647"/>
        <v>17851.206575342465</v>
      </c>
      <c r="W167" s="132"/>
      <c r="X167" s="255"/>
      <c r="Y167" s="255"/>
      <c r="Z167" s="255"/>
      <c r="AA167" s="111"/>
      <c r="AB167" s="111"/>
      <c r="AC167" s="111"/>
      <c r="AD167" s="111"/>
      <c r="AE167" s="111"/>
      <c r="AF167" s="111"/>
      <c r="AG167" s="111"/>
      <c r="AH167" s="460"/>
      <c r="AI167" s="188">
        <f t="shared" si="703"/>
        <v>3.4101825625249864</v>
      </c>
      <c r="AJ167" s="256">
        <f t="shared" si="704"/>
        <v>0.84021176515214191</v>
      </c>
      <c r="AK167" s="256">
        <f t="shared" si="510"/>
        <v>2.8652755103501732</v>
      </c>
      <c r="AL167" s="170">
        <f t="shared" si="705"/>
        <v>102.79709</v>
      </c>
      <c r="AM167" s="170">
        <f t="shared" si="706"/>
        <v>11.61421056</v>
      </c>
      <c r="AN167" s="170">
        <f t="shared" si="513"/>
        <v>65.483606939999987</v>
      </c>
      <c r="AO167" s="170">
        <f t="shared" si="649"/>
        <v>34</v>
      </c>
      <c r="AP167" s="170">
        <f t="shared" si="650"/>
        <v>48</v>
      </c>
      <c r="AQ167" s="170">
        <f t="shared" si="707"/>
        <v>0</v>
      </c>
      <c r="AR167" s="256">
        <f t="shared" si="708"/>
        <v>33.549904869399995</v>
      </c>
      <c r="AS167" s="256">
        <f t="shared" si="515"/>
        <v>0</v>
      </c>
      <c r="AT167" s="428">
        <f t="shared" si="709"/>
        <v>87024</v>
      </c>
      <c r="AU167" s="112"/>
      <c r="AV167" s="256"/>
      <c r="AW167" s="256"/>
      <c r="AX167" s="120"/>
      <c r="AY167" s="120"/>
      <c r="AZ167" s="120"/>
      <c r="BA167" s="120"/>
      <c r="BB167" s="256"/>
      <c r="BC167" s="256"/>
      <c r="BD167" s="256"/>
      <c r="BE167" s="257"/>
      <c r="BF167" s="146">
        <f t="shared" si="710"/>
        <v>1.2915119266224577</v>
      </c>
      <c r="BG167" s="256">
        <f t="shared" si="711"/>
        <v>0.73791343064220705</v>
      </c>
      <c r="BH167" s="256">
        <f t="shared" si="519"/>
        <v>0.95302399648930414</v>
      </c>
      <c r="BI167" s="120">
        <f t="shared" si="712"/>
        <v>19.308625056</v>
      </c>
      <c r="BJ167" s="120">
        <f t="shared" si="713"/>
        <v>11.61421056</v>
      </c>
      <c r="BK167" s="256">
        <v>0</v>
      </c>
      <c r="BL167" s="170">
        <f t="shared" si="522"/>
        <v>9.6170193423490886</v>
      </c>
      <c r="BM167" s="170">
        <f t="shared" si="651"/>
        <v>41.582980657650914</v>
      </c>
      <c r="BN167" s="170">
        <f t="shared" si="714"/>
        <v>0</v>
      </c>
      <c r="BO167" s="170">
        <f t="shared" si="715"/>
        <v>5.0986384358399999</v>
      </c>
      <c r="BP167" s="170">
        <f t="shared" si="524"/>
        <v>83.488464944</v>
      </c>
      <c r="BQ167" s="390">
        <f t="shared" si="716"/>
        <v>15048.935154733272</v>
      </c>
      <c r="BR167" s="428">
        <f t="shared" si="717"/>
        <v>24503.402959373889</v>
      </c>
      <c r="BS167" s="146">
        <f t="shared" si="718"/>
        <v>3.9910394728624738</v>
      </c>
      <c r="BT167" s="256">
        <f t="shared" si="527"/>
        <v>1.3015078927577437</v>
      </c>
      <c r="BU167" s="256">
        <f t="shared" si="528"/>
        <v>5.1943693742382147</v>
      </c>
      <c r="BV167" s="170">
        <f t="shared" si="529"/>
        <v>102.79709</v>
      </c>
      <c r="BW167" s="170">
        <f t="shared" si="530"/>
        <v>11.61421056</v>
      </c>
      <c r="BX167" s="170">
        <f t="shared" si="531"/>
        <v>70.62346144</v>
      </c>
      <c r="BY167" s="170">
        <f t="shared" si="653"/>
        <v>1379.3644812499999</v>
      </c>
      <c r="BZ167" s="256">
        <f t="shared" si="719"/>
        <v>28.6670430944</v>
      </c>
      <c r="CA167" s="256">
        <v>0</v>
      </c>
      <c r="CB167" s="466">
        <f t="shared" si="720"/>
        <v>59931.6</v>
      </c>
      <c r="CC167" s="146">
        <f t="shared" si="721"/>
        <v>1.2907616945113087</v>
      </c>
      <c r="CD167" s="256">
        <f t="shared" si="535"/>
        <v>1.2073893362079424</v>
      </c>
      <c r="CE167" s="256">
        <f t="shared" si="654"/>
        <v>1.5584519055386481</v>
      </c>
      <c r="CF167" s="120">
        <f t="shared" si="722"/>
        <v>20.595866726400001</v>
      </c>
      <c r="CG167" s="120">
        <f t="shared" si="723"/>
        <v>11.61421056</v>
      </c>
      <c r="CH167" s="256">
        <v>0</v>
      </c>
      <c r="CI167" s="170">
        <f t="shared" si="655"/>
        <v>10.258153965172363</v>
      </c>
      <c r="CJ167" s="170">
        <f t="shared" si="656"/>
        <v>40.941846034827641</v>
      </c>
      <c r="CK167" s="170">
        <f t="shared" si="724"/>
        <v>0</v>
      </c>
      <c r="CL167" s="256">
        <f t="shared" si="725"/>
        <v>6.437369773056</v>
      </c>
      <c r="CM167" s="256">
        <f t="shared" si="499"/>
        <v>82.201223273599993</v>
      </c>
      <c r="CN167" s="390">
        <f t="shared" si="726"/>
        <v>5385.5308317154904</v>
      </c>
      <c r="CO167" s="428">
        <f t="shared" si="727"/>
        <v>14932.963156665484</v>
      </c>
      <c r="CP167" s="146">
        <f t="shared" si="728"/>
        <v>3.4101825625249864</v>
      </c>
      <c r="CQ167" s="256">
        <f t="shared" si="540"/>
        <v>1.4643750380640719</v>
      </c>
      <c r="CR167" s="256">
        <f t="shared" si="541"/>
        <v>4.9937862198029608</v>
      </c>
      <c r="CS167" s="120">
        <f t="shared" si="542"/>
        <v>102.79709</v>
      </c>
      <c r="CT167" s="120">
        <f t="shared" si="543"/>
        <v>11.61421056</v>
      </c>
      <c r="CU167" s="256">
        <f t="shared" si="544"/>
        <v>65.483606939999987</v>
      </c>
      <c r="CV167" s="170">
        <f t="shared" si="659"/>
        <v>1278.9766980468746</v>
      </c>
      <c r="CW167" s="256">
        <f t="shared" si="729"/>
        <v>33.549904869399995</v>
      </c>
      <c r="CX167" s="256">
        <v>0</v>
      </c>
      <c r="CY167" s="466">
        <f t="shared" si="730"/>
        <v>49931.6</v>
      </c>
      <c r="CZ167" s="146">
        <f t="shared" si="731"/>
        <v>3.9910394728624738</v>
      </c>
      <c r="DA167" s="256">
        <f t="shared" si="548"/>
        <v>1.3581625868964122</v>
      </c>
      <c r="DB167" s="256">
        <f t="shared" si="549"/>
        <v>5.420480494868591</v>
      </c>
      <c r="DC167" s="120">
        <f t="shared" si="550"/>
        <v>102.79709</v>
      </c>
      <c r="DD167" s="120">
        <f t="shared" si="551"/>
        <v>11.61421056</v>
      </c>
      <c r="DE167" s="256">
        <f t="shared" si="552"/>
        <v>70.62346144</v>
      </c>
      <c r="DF167" s="170">
        <f t="shared" si="660"/>
        <v>1379.3644812499999</v>
      </c>
      <c r="DG167" s="256">
        <f t="shared" si="732"/>
        <v>28.6670430944</v>
      </c>
      <c r="DH167" s="256">
        <v>0</v>
      </c>
      <c r="DI167" s="466">
        <f t="shared" si="733"/>
        <v>57431.6</v>
      </c>
      <c r="DJ167" s="146">
        <f t="shared" si="734"/>
        <v>3.4101825625249864</v>
      </c>
      <c r="DK167" s="256">
        <f t="shared" si="662"/>
        <v>1.6456438357070196</v>
      </c>
      <c r="DL167" s="256">
        <f t="shared" si="555"/>
        <v>5.6119459126548117</v>
      </c>
      <c r="DM167" s="120">
        <f t="shared" si="556"/>
        <v>102.79709</v>
      </c>
      <c r="DN167" s="120">
        <f t="shared" si="557"/>
        <v>11.61421056</v>
      </c>
      <c r="DO167" s="256">
        <f t="shared" si="558"/>
        <v>65.483606939999987</v>
      </c>
      <c r="DP167" s="170">
        <f t="shared" si="663"/>
        <v>1278.9766980468746</v>
      </c>
      <c r="DQ167" s="256">
        <f t="shared" si="735"/>
        <v>33.549904869399995</v>
      </c>
      <c r="DR167" s="256">
        <v>0</v>
      </c>
      <c r="DS167" s="427">
        <f t="shared" si="736"/>
        <v>44431.6</v>
      </c>
      <c r="DT167" s="176">
        <f t="shared" si="737"/>
        <v>6.9448671795025536</v>
      </c>
      <c r="DU167" s="256">
        <f t="shared" si="562"/>
        <v>1.1044556853546239</v>
      </c>
      <c r="DV167" s="256">
        <f t="shared" si="563"/>
        <v>7.6702980404343268</v>
      </c>
      <c r="DW167" s="120">
        <f t="shared" si="564"/>
        <v>102.79709</v>
      </c>
      <c r="DX167" s="120">
        <f t="shared" si="565"/>
        <v>11.61421056</v>
      </c>
      <c r="DY167" s="256">
        <f t="shared" si="566"/>
        <v>80.903170439999997</v>
      </c>
      <c r="DZ167" s="256">
        <f t="shared" si="664"/>
        <v>53</v>
      </c>
      <c r="EA167" s="256">
        <f t="shared" si="665"/>
        <v>76</v>
      </c>
      <c r="EB167" s="170">
        <f t="shared" si="666"/>
        <v>1580.1400476562499</v>
      </c>
      <c r="EC167" s="256">
        <f t="shared" si="738"/>
        <v>16.4742244312</v>
      </c>
      <c r="ED167" s="256">
        <v>0</v>
      </c>
      <c r="EE167" s="427">
        <f t="shared" si="674"/>
        <v>81664</v>
      </c>
      <c r="EF167" s="275">
        <f t="shared" si="739"/>
        <v>1.3091430683295717</v>
      </c>
      <c r="EG167" s="256">
        <f t="shared" si="740"/>
        <v>0.83543330566853546</v>
      </c>
      <c r="EH167" s="256">
        <f t="shared" si="570"/>
        <v>1.0937017211676234</v>
      </c>
      <c r="EI167" s="473">
        <f t="shared" si="741"/>
        <v>25.699272499999999</v>
      </c>
      <c r="EJ167" s="473">
        <f t="shared" si="742"/>
        <v>12.8</v>
      </c>
      <c r="EK167" s="473">
        <f t="shared" si="573"/>
        <v>51.2</v>
      </c>
      <c r="EL167" s="473">
        <f t="shared" si="743"/>
        <v>4.6450410958904094</v>
      </c>
      <c r="EM167" s="473">
        <f t="shared" si="744"/>
        <v>10.296221644999999</v>
      </c>
      <c r="EN167" s="473">
        <f t="shared" si="745"/>
        <v>77.097817499999991</v>
      </c>
      <c r="EO167" s="427">
        <f t="shared" si="746"/>
        <v>23071.206575342465</v>
      </c>
      <c r="EP167" s="261">
        <f t="shared" si="747"/>
        <v>1.3091430683295717</v>
      </c>
      <c r="EQ167" s="256">
        <f t="shared" si="748"/>
        <v>1.0408871530277941</v>
      </c>
      <c r="ER167" s="256">
        <f t="shared" si="580"/>
        <v>1.3626702012996388</v>
      </c>
      <c r="ES167" s="473">
        <f t="shared" si="581"/>
        <v>102.79709</v>
      </c>
      <c r="ET167" s="473">
        <f t="shared" si="749"/>
        <v>12.8</v>
      </c>
      <c r="EU167" s="473">
        <f t="shared" si="583"/>
        <v>51.2</v>
      </c>
      <c r="EV167" s="473">
        <f t="shared" si="750"/>
        <v>4.6450410958904094</v>
      </c>
      <c r="EW167" s="473">
        <f t="shared" si="751"/>
        <v>10.296221644999999</v>
      </c>
      <c r="EX167" s="473">
        <f t="shared" si="752"/>
        <v>77.097817499999991</v>
      </c>
      <c r="EY167" s="572">
        <f t="shared" si="753"/>
        <v>18517.333333333332</v>
      </c>
      <c r="EZ167" s="572"/>
      <c r="FA167" s="572"/>
      <c r="FB167" s="572"/>
      <c r="FC167" s="572"/>
      <c r="FD167" s="572"/>
      <c r="FE167" s="572"/>
      <c r="FF167" s="572"/>
      <c r="FG167" s="572"/>
      <c r="FH167" s="572"/>
      <c r="FI167" s="566"/>
      <c r="FJ167" s="276">
        <f t="shared" si="754"/>
        <v>1.2030970607677589</v>
      </c>
      <c r="FK167" s="256">
        <f t="shared" si="755"/>
        <v>0.29138319351747749</v>
      </c>
      <c r="FL167" s="256">
        <f t="shared" si="589"/>
        <v>0.35056226367800025</v>
      </c>
      <c r="FM167" s="483">
        <f t="shared" si="756"/>
        <v>11.718868260000001</v>
      </c>
      <c r="FN167" s="483">
        <f t="shared" si="757"/>
        <v>18</v>
      </c>
      <c r="FO167" s="483">
        <f t="shared" si="592"/>
        <v>51.2</v>
      </c>
      <c r="FP167" s="483">
        <f t="shared" si="593"/>
        <v>17.44504109589041</v>
      </c>
      <c r="FQ167" s="483">
        <f t="shared" si="668"/>
        <v>2500</v>
      </c>
      <c r="FR167" s="483">
        <f t="shared" si="758"/>
        <v>4.1057808851999997</v>
      </c>
      <c r="FS167" s="483">
        <f t="shared" si="759"/>
        <v>90.991534444444454</v>
      </c>
      <c r="FT167" s="484">
        <f t="shared" si="760"/>
        <v>25</v>
      </c>
      <c r="FU167" s="427">
        <f t="shared" si="761"/>
        <v>39711.206575342469</v>
      </c>
      <c r="FV167" s="276">
        <f t="shared" si="762"/>
        <v>1.9286694912138695</v>
      </c>
      <c r="FW167" s="256">
        <f t="shared" si="763"/>
        <v>1.0156142770507497</v>
      </c>
      <c r="FX167" s="256">
        <f t="shared" si="600"/>
        <v>1.9587842709890113</v>
      </c>
      <c r="FY167" s="483">
        <f t="shared" si="764"/>
        <v>46.978270129999999</v>
      </c>
      <c r="FZ167" s="483">
        <f t="shared" si="765"/>
        <v>29</v>
      </c>
      <c r="GA167" s="483">
        <f t="shared" si="603"/>
        <v>51.2</v>
      </c>
      <c r="GB167" s="483">
        <f t="shared" si="604"/>
        <v>17.44504109589041</v>
      </c>
      <c r="GC167" s="483">
        <f t="shared" si="605"/>
        <v>1200</v>
      </c>
      <c r="GD167" s="483">
        <f t="shared" si="766"/>
        <v>3.5025418673039983</v>
      </c>
      <c r="GE167" s="483">
        <f t="shared" si="767"/>
        <v>55.818819869999999</v>
      </c>
      <c r="GF167" s="484">
        <f t="shared" si="768"/>
        <v>30</v>
      </c>
      <c r="GG167" s="493">
        <f t="shared" si="769"/>
        <v>12</v>
      </c>
      <c r="GH167" s="493">
        <f t="shared" si="770"/>
        <v>42</v>
      </c>
      <c r="GI167" s="427">
        <f t="shared" si="771"/>
        <v>46619.206575342469</v>
      </c>
      <c r="GJ167" s="185">
        <f t="shared" si="772"/>
        <v>1.0725875728107874</v>
      </c>
      <c r="GK167" s="256">
        <f t="shared" si="669"/>
        <v>2.0558461687249037</v>
      </c>
      <c r="GL167" s="256">
        <f t="shared" si="613"/>
        <v>2.2050750521850011</v>
      </c>
      <c r="GM167" s="256">
        <f t="shared" si="614"/>
        <v>102.79709</v>
      </c>
      <c r="GN167" s="256">
        <f t="shared" si="615"/>
        <v>51.2</v>
      </c>
      <c r="GO167" s="256">
        <f t="shared" si="616"/>
        <v>17.44504109589041</v>
      </c>
      <c r="GP167" s="256">
        <f t="shared" si="617"/>
        <v>102.79709</v>
      </c>
      <c r="GQ167" s="256">
        <f t="shared" si="773"/>
        <v>3.8714035199999999</v>
      </c>
      <c r="GR167" s="427">
        <f t="shared" si="774"/>
        <v>48119.206575342469</v>
      </c>
      <c r="GS167" s="185">
        <f t="shared" si="775"/>
        <v>1.0725875728107874</v>
      </c>
      <c r="GT167" s="256">
        <f t="shared" si="670"/>
        <v>1.3805637685932848</v>
      </c>
      <c r="GU167" s="256">
        <f t="shared" si="621"/>
        <v>1.4807755416659849</v>
      </c>
      <c r="GV167" s="256">
        <f t="shared" si="622"/>
        <v>102.79709</v>
      </c>
      <c r="GW167" s="256">
        <f t="shared" si="623"/>
        <v>51.2</v>
      </c>
      <c r="GX167" s="256">
        <f t="shared" si="624"/>
        <v>17.44504109589041</v>
      </c>
      <c r="GY167" s="256">
        <f t="shared" si="776"/>
        <v>102.79709</v>
      </c>
      <c r="GZ167" s="256">
        <f t="shared" si="777"/>
        <v>3.8714035199999999</v>
      </c>
      <c r="HA167" s="427">
        <f t="shared" si="778"/>
        <v>71656.006575342471</v>
      </c>
      <c r="HB167" s="185">
        <f t="shared" si="779"/>
        <v>1.0725875728107874</v>
      </c>
      <c r="HC167" s="256">
        <f t="shared" si="671"/>
        <v>0.33947949499552776</v>
      </c>
      <c r="HD167" s="256">
        <f t="shared" si="629"/>
        <v>0.36412148755628498</v>
      </c>
      <c r="HE167" s="256">
        <f t="shared" si="630"/>
        <v>102.79709</v>
      </c>
      <c r="HF167" s="256">
        <f t="shared" si="631"/>
        <v>51.2</v>
      </c>
      <c r="HG167" s="256">
        <f t="shared" si="632"/>
        <v>17.44504109589041</v>
      </c>
      <c r="HH167" s="256">
        <f t="shared" si="780"/>
        <v>102.79709</v>
      </c>
      <c r="HI167" s="256">
        <f t="shared" si="781"/>
        <v>3.8714035199999999</v>
      </c>
      <c r="HJ167" s="427">
        <f t="shared" si="782"/>
        <v>291404.01095890411</v>
      </c>
      <c r="HK167" s="185">
        <f t="shared" si="783"/>
        <v>1.0725875728107874</v>
      </c>
      <c r="HL167" s="256">
        <f t="shared" si="672"/>
        <v>1.8483872660687592</v>
      </c>
      <c r="HM167" s="256">
        <f t="shared" si="636"/>
        <v>1.9825572113270575</v>
      </c>
      <c r="HN167" s="256">
        <f t="shared" si="637"/>
        <v>102.79709</v>
      </c>
      <c r="HO167" s="256">
        <f t="shared" si="638"/>
        <v>51.2</v>
      </c>
      <c r="HP167" s="256">
        <f t="shared" si="639"/>
        <v>17.44504109589041</v>
      </c>
      <c r="HQ167" s="256">
        <f t="shared" si="784"/>
        <v>102.79709</v>
      </c>
      <c r="HR167" s="256">
        <f t="shared" si="785"/>
        <v>3.8714035199999999</v>
      </c>
      <c r="HS167" s="466">
        <f t="shared" si="786"/>
        <v>53520</v>
      </c>
    </row>
    <row r="168" spans="1:227" s="72" customFormat="1" hidden="1" outlineLevel="1" x14ac:dyDescent="0.3">
      <c r="B168" s="40" t="s">
        <v>243</v>
      </c>
      <c r="C168" s="40" t="s">
        <v>266</v>
      </c>
      <c r="D168" s="125">
        <v>516</v>
      </c>
      <c r="E168" s="123">
        <v>20.170000000000002</v>
      </c>
      <c r="F168" s="125">
        <f t="shared" si="696"/>
        <v>91.501204999999999</v>
      </c>
      <c r="G168" s="125">
        <f t="shared" si="697"/>
        <v>40.835744640000001</v>
      </c>
      <c r="H168" s="168">
        <f t="shared" ref="H168" si="788">ROUND($I168+$I168*0.2,1)</f>
        <v>45.5</v>
      </c>
      <c r="I168" s="121">
        <f>$L$7*$P$10*$D168/1000</f>
        <v>37.926000000000002</v>
      </c>
      <c r="J168" s="373">
        <f t="shared" si="699"/>
        <v>14.751945205479455</v>
      </c>
      <c r="K168" s="114">
        <v>0.114</v>
      </c>
      <c r="L168" s="168">
        <f t="shared" si="700"/>
        <v>2011.0154945054944</v>
      </c>
      <c r="M168" s="373">
        <f t="shared" si="645"/>
        <v>2768.16</v>
      </c>
      <c r="N168" s="373">
        <f t="shared" si="646"/>
        <v>229.25576637362639</v>
      </c>
      <c r="O168" s="121">
        <v>41.74</v>
      </c>
      <c r="P168" s="116">
        <v>0.63200000000000001</v>
      </c>
      <c r="Q168" s="395">
        <f t="shared" si="701"/>
        <v>0.55371358617626942</v>
      </c>
      <c r="S168" s="189">
        <f t="shared" si="702"/>
        <v>1.2589955449051409</v>
      </c>
      <c r="T168" s="168">
        <f t="shared" si="507"/>
        <v>13.61191488</v>
      </c>
      <c r="U168" s="382">
        <f t="shared" si="508"/>
        <v>91.501204999999999</v>
      </c>
      <c r="V168" s="427">
        <f t="shared" si="647"/>
        <v>17135.311232876713</v>
      </c>
      <c r="W168" s="132"/>
      <c r="X168" s="255"/>
      <c r="Y168" s="255"/>
      <c r="Z168" s="255"/>
      <c r="AA168" s="111"/>
      <c r="AB168" s="111"/>
      <c r="AC168" s="111"/>
      <c r="AD168" s="111"/>
      <c r="AE168" s="111"/>
      <c r="AF168" s="111"/>
      <c r="AG168" s="111"/>
      <c r="AH168" s="460"/>
      <c r="AI168" s="188">
        <f t="shared" si="703"/>
        <v>4.4771521700298882</v>
      </c>
      <c r="AJ168" s="256">
        <f t="shared" si="704"/>
        <v>1.1030305148202491</v>
      </c>
      <c r="AK168" s="256">
        <f t="shared" si="510"/>
        <v>4.9384354630366625</v>
      </c>
      <c r="AL168" s="170">
        <f t="shared" si="705"/>
        <v>91.501204999999999</v>
      </c>
      <c r="AM168" s="170">
        <f t="shared" si="706"/>
        <v>40.835744640000001</v>
      </c>
      <c r="AN168" s="170">
        <f t="shared" si="513"/>
        <v>27.790159109999991</v>
      </c>
      <c r="AO168" s="170">
        <f t="shared" si="649"/>
        <v>14</v>
      </c>
      <c r="AP168" s="170">
        <f t="shared" si="650"/>
        <v>20</v>
      </c>
      <c r="AQ168" s="170">
        <f t="shared" si="707"/>
        <v>0</v>
      </c>
      <c r="AR168" s="256">
        <f t="shared" si="708"/>
        <v>29.5582871911</v>
      </c>
      <c r="AS168" s="256">
        <f t="shared" si="515"/>
        <v>0</v>
      </c>
      <c r="AT168" s="428">
        <f t="shared" si="709"/>
        <v>68497.5</v>
      </c>
      <c r="AU168" s="112"/>
      <c r="AV168" s="256"/>
      <c r="AW168" s="256"/>
      <c r="AX168" s="120"/>
      <c r="AY168" s="120"/>
      <c r="AZ168" s="120"/>
      <c r="BA168" s="120"/>
      <c r="BB168" s="256"/>
      <c r="BC168" s="256"/>
      <c r="BD168" s="256"/>
      <c r="BE168" s="257"/>
      <c r="BF168" s="146">
        <f t="shared" si="710"/>
        <v>3.1858734301018989</v>
      </c>
      <c r="BG168" s="256">
        <f t="shared" si="711"/>
        <v>1.5738828132942693</v>
      </c>
      <c r="BH168" s="256">
        <f t="shared" si="519"/>
        <v>5.0141914369682405</v>
      </c>
      <c r="BI168" s="120">
        <f t="shared" si="712"/>
        <v>67.889425464000013</v>
      </c>
      <c r="BJ168" s="120">
        <f t="shared" si="713"/>
        <v>40.835744640000001</v>
      </c>
      <c r="BK168" s="256">
        <v>0</v>
      </c>
      <c r="BL168" s="170">
        <f t="shared" si="522"/>
        <v>33.75877791567882</v>
      </c>
      <c r="BM168" s="170">
        <f t="shared" si="651"/>
        <v>11.74122208432118</v>
      </c>
      <c r="BN168" s="170">
        <f t="shared" si="714"/>
        <v>0</v>
      </c>
      <c r="BO168" s="170">
        <f t="shared" si="715"/>
        <v>17.926891896960004</v>
      </c>
      <c r="BP168" s="170">
        <f t="shared" si="524"/>
        <v>23.611779535999986</v>
      </c>
      <c r="BQ168" s="390">
        <f t="shared" si="716"/>
        <v>27723.358405731382</v>
      </c>
      <c r="BR168" s="428">
        <f t="shared" si="717"/>
        <v>40393.38120350481</v>
      </c>
      <c r="BS168" s="146">
        <f t="shared" si="718"/>
        <v>5.2489709211078326</v>
      </c>
      <c r="BT168" s="256">
        <f t="shared" si="527"/>
        <v>1.4456773223036421</v>
      </c>
      <c r="BU168" s="256">
        <f t="shared" si="528"/>
        <v>7.5883182260768534</v>
      </c>
      <c r="BV168" s="170">
        <f t="shared" si="529"/>
        <v>91.501204999999999</v>
      </c>
      <c r="BW168" s="170">
        <f t="shared" si="530"/>
        <v>40.835744640000001</v>
      </c>
      <c r="BX168" s="170">
        <f t="shared" si="531"/>
        <v>32.365219359999998</v>
      </c>
      <c r="BY168" s="170">
        <f t="shared" si="653"/>
        <v>711.3235024175824</v>
      </c>
      <c r="BZ168" s="256">
        <f t="shared" si="719"/>
        <v>25.2119799536</v>
      </c>
      <c r="CA168" s="256">
        <v>0</v>
      </c>
      <c r="CB168" s="466">
        <f t="shared" si="720"/>
        <v>55269</v>
      </c>
      <c r="CC168" s="146">
        <f t="shared" si="721"/>
        <v>3.1720486540885413</v>
      </c>
      <c r="CD168" s="256">
        <f t="shared" si="535"/>
        <v>1.9871749135308192</v>
      </c>
      <c r="CE168" s="256">
        <f t="shared" si="654"/>
        <v>6.3034155099039486</v>
      </c>
      <c r="CF168" s="120">
        <f t="shared" si="722"/>
        <v>72.415387161600009</v>
      </c>
      <c r="CG168" s="120">
        <f t="shared" si="723"/>
        <v>40.835744640000001</v>
      </c>
      <c r="CH168" s="256">
        <v>0</v>
      </c>
      <c r="CI168" s="170">
        <f t="shared" si="655"/>
        <v>36.009363110057407</v>
      </c>
      <c r="CJ168" s="170">
        <f t="shared" si="656"/>
        <v>9.4906368899425928</v>
      </c>
      <c r="CK168" s="170">
        <f t="shared" si="724"/>
        <v>0</v>
      </c>
      <c r="CL168" s="256">
        <f t="shared" si="725"/>
        <v>22.633892062464003</v>
      </c>
      <c r="CM168" s="256">
        <f t="shared" si="499"/>
        <v>19.08581783839999</v>
      </c>
      <c r="CN168" s="390">
        <f t="shared" si="726"/>
        <v>18904.915632780139</v>
      </c>
      <c r="CO168" s="428">
        <f t="shared" si="727"/>
        <v>31901.273283738465</v>
      </c>
      <c r="CP168" s="146">
        <f t="shared" si="728"/>
        <v>4.4771521700298882</v>
      </c>
      <c r="CQ168" s="256">
        <f t="shared" si="540"/>
        <v>1.6690192557578034</v>
      </c>
      <c r="CR168" s="256">
        <f t="shared" si="541"/>
        <v>7.4724531827377181</v>
      </c>
      <c r="CS168" s="120">
        <f t="shared" si="542"/>
        <v>91.501204999999999</v>
      </c>
      <c r="CT168" s="120">
        <f t="shared" si="543"/>
        <v>40.835744640000001</v>
      </c>
      <c r="CU168" s="256">
        <f t="shared" si="544"/>
        <v>27.790159109999991</v>
      </c>
      <c r="CV168" s="170">
        <f t="shared" si="659"/>
        <v>610.77272769230751</v>
      </c>
      <c r="CW168" s="256">
        <f t="shared" si="729"/>
        <v>29.5582871911</v>
      </c>
      <c r="CX168" s="256">
        <v>0</v>
      </c>
      <c r="CY168" s="466">
        <f t="shared" si="730"/>
        <v>45269</v>
      </c>
      <c r="CZ168" s="146">
        <f t="shared" si="731"/>
        <v>5.2489709211078326</v>
      </c>
      <c r="DA168" s="256">
        <f t="shared" si="548"/>
        <v>1.5141681655214234</v>
      </c>
      <c r="DB168" s="256">
        <f t="shared" si="549"/>
        <v>7.9478246704891431</v>
      </c>
      <c r="DC168" s="120">
        <f t="shared" si="550"/>
        <v>91.501204999999999</v>
      </c>
      <c r="DD168" s="120">
        <f t="shared" si="551"/>
        <v>40.835744640000001</v>
      </c>
      <c r="DE168" s="256">
        <f t="shared" si="552"/>
        <v>32.365219359999998</v>
      </c>
      <c r="DF168" s="170">
        <f t="shared" si="660"/>
        <v>711.3235024175824</v>
      </c>
      <c r="DG168" s="256">
        <f t="shared" si="732"/>
        <v>25.2119799536</v>
      </c>
      <c r="DH168" s="256">
        <v>0</v>
      </c>
      <c r="DI168" s="466">
        <f t="shared" si="733"/>
        <v>52769</v>
      </c>
      <c r="DJ168" s="146">
        <f t="shared" si="734"/>
        <v>4.4771521700298882</v>
      </c>
      <c r="DK168" s="256">
        <f t="shared" si="662"/>
        <v>1.8998424071236393</v>
      </c>
      <c r="DL168" s="256">
        <f t="shared" si="555"/>
        <v>8.505883555768408</v>
      </c>
      <c r="DM168" s="120">
        <f t="shared" si="556"/>
        <v>91.501204999999999</v>
      </c>
      <c r="DN168" s="120">
        <f t="shared" si="557"/>
        <v>40.835744640000001</v>
      </c>
      <c r="DO168" s="256">
        <f t="shared" si="558"/>
        <v>27.790159109999991</v>
      </c>
      <c r="DP168" s="170">
        <f t="shared" si="663"/>
        <v>610.77272769230751</v>
      </c>
      <c r="DQ168" s="256">
        <f t="shared" si="735"/>
        <v>29.5582871911</v>
      </c>
      <c r="DR168" s="256">
        <v>0</v>
      </c>
      <c r="DS168" s="427">
        <f t="shared" si="736"/>
        <v>39769</v>
      </c>
      <c r="DT168" s="176">
        <f t="shared" si="737"/>
        <v>8.6642510340184646</v>
      </c>
      <c r="DU168" s="256">
        <f t="shared" si="562"/>
        <v>1.2147000351162791</v>
      </c>
      <c r="DV168" s="256">
        <f t="shared" si="563"/>
        <v>10.524466035278486</v>
      </c>
      <c r="DW168" s="120">
        <f t="shared" si="564"/>
        <v>91.501204999999999</v>
      </c>
      <c r="DX168" s="120">
        <f t="shared" si="565"/>
        <v>40.835744640000001</v>
      </c>
      <c r="DY168" s="256">
        <f t="shared" si="566"/>
        <v>41.515339859999997</v>
      </c>
      <c r="DZ168" s="256">
        <f t="shared" si="664"/>
        <v>47</v>
      </c>
      <c r="EA168" s="256">
        <f t="shared" si="665"/>
        <v>67</v>
      </c>
      <c r="EB168" s="170">
        <f t="shared" si="666"/>
        <v>912.42505186813185</v>
      </c>
      <c r="EC168" s="256">
        <f t="shared" si="738"/>
        <v>15.273905282800001</v>
      </c>
      <c r="ED168" s="256">
        <v>0</v>
      </c>
      <c r="EE168" s="427">
        <f t="shared" si="674"/>
        <v>73960</v>
      </c>
      <c r="EF168" s="275">
        <f t="shared" si="739"/>
        <v>1.5045702485705661</v>
      </c>
      <c r="EG168" s="256">
        <f t="shared" si="740"/>
        <v>0.77113176665188388</v>
      </c>
      <c r="EH168" s="256">
        <f t="shared" si="570"/>
        <v>1.1602219138320846</v>
      </c>
      <c r="EI168" s="473">
        <f t="shared" si="741"/>
        <v>22.87530125</v>
      </c>
      <c r="EJ168" s="473">
        <f t="shared" si="742"/>
        <v>11.375</v>
      </c>
      <c r="EK168" s="473">
        <f t="shared" si="573"/>
        <v>45.5</v>
      </c>
      <c r="EL168" s="473">
        <f t="shared" si="743"/>
        <v>3.3769452054794549</v>
      </c>
      <c r="EM168" s="473">
        <f t="shared" si="744"/>
        <v>19.330740192500002</v>
      </c>
      <c r="EN168" s="473">
        <f t="shared" si="745"/>
        <v>68.625903749999992</v>
      </c>
      <c r="EO168" s="427">
        <f t="shared" si="746"/>
        <v>22248.436232876713</v>
      </c>
      <c r="EP168" s="261">
        <f t="shared" si="747"/>
        <v>1.5045702485705661</v>
      </c>
      <c r="EQ168" s="256">
        <f t="shared" si="748"/>
        <v>1.0425771572897153</v>
      </c>
      <c r="ER168" s="256">
        <f t="shared" si="580"/>
        <v>1.5686305726973813</v>
      </c>
      <c r="ES168" s="473">
        <f t="shared" si="581"/>
        <v>91.501204999999999</v>
      </c>
      <c r="ET168" s="473">
        <f t="shared" si="749"/>
        <v>11.375</v>
      </c>
      <c r="EU168" s="473">
        <f t="shared" si="583"/>
        <v>45.5</v>
      </c>
      <c r="EV168" s="473">
        <f t="shared" si="750"/>
        <v>3.3769452054794549</v>
      </c>
      <c r="EW168" s="473">
        <f t="shared" si="751"/>
        <v>19.330740192500002</v>
      </c>
      <c r="EX168" s="473">
        <f t="shared" si="752"/>
        <v>68.625903749999992</v>
      </c>
      <c r="EY168" s="572">
        <f t="shared" si="753"/>
        <v>16455.833333333332</v>
      </c>
      <c r="EZ168" s="572"/>
      <c r="FA168" s="572"/>
      <c r="FB168" s="572"/>
      <c r="FC168" s="572"/>
      <c r="FD168" s="572"/>
      <c r="FE168" s="572"/>
      <c r="FF168" s="572"/>
      <c r="FG168" s="572"/>
      <c r="FH168" s="572"/>
      <c r="FI168" s="566"/>
      <c r="FJ168" s="276">
        <f t="shared" si="754"/>
        <v>1.3940058096696115</v>
      </c>
      <c r="FK168" s="256">
        <f t="shared" si="755"/>
        <v>0.28256295655065689</v>
      </c>
      <c r="FL168" s="256">
        <f t="shared" si="589"/>
        <v>0.39389440302903772</v>
      </c>
      <c r="FM168" s="483">
        <f t="shared" si="756"/>
        <v>10.43113737</v>
      </c>
      <c r="FN168" s="483">
        <f t="shared" si="757"/>
        <v>15</v>
      </c>
      <c r="FO168" s="483">
        <f t="shared" si="592"/>
        <v>45.5</v>
      </c>
      <c r="FP168" s="483">
        <f t="shared" si="593"/>
        <v>14.751945205479455</v>
      </c>
      <c r="FQ168" s="483">
        <f t="shared" si="668"/>
        <v>2200</v>
      </c>
      <c r="FR168" s="483">
        <f t="shared" si="758"/>
        <v>13.8205376274</v>
      </c>
      <c r="FS168" s="483">
        <f t="shared" si="759"/>
        <v>81.112316111111113</v>
      </c>
      <c r="FT168" s="484">
        <f t="shared" si="760"/>
        <v>22</v>
      </c>
      <c r="FU168" s="427">
        <f t="shared" si="761"/>
        <v>36028.311232876717</v>
      </c>
      <c r="FV168" s="276">
        <f t="shared" si="762"/>
        <v>2.1078607547822963</v>
      </c>
      <c r="FW168" s="256">
        <f t="shared" si="763"/>
        <v>0.96327675738794205</v>
      </c>
      <c r="FX168" s="256">
        <f t="shared" si="600"/>
        <v>2.0304532728919904</v>
      </c>
      <c r="FY168" s="483">
        <f t="shared" si="764"/>
        <v>41.816050685</v>
      </c>
      <c r="FZ168" s="483">
        <f t="shared" si="765"/>
        <v>27</v>
      </c>
      <c r="GA168" s="483">
        <f t="shared" si="603"/>
        <v>45.5</v>
      </c>
      <c r="GB168" s="483">
        <f t="shared" si="604"/>
        <v>14.751945205479455</v>
      </c>
      <c r="GC168" s="483">
        <f t="shared" si="605"/>
        <v>1100</v>
      </c>
      <c r="GD168" s="483">
        <f t="shared" si="766"/>
        <v>13.097431934948002</v>
      </c>
      <c r="GE168" s="483">
        <f t="shared" si="767"/>
        <v>49.685154314999998</v>
      </c>
      <c r="GF168" s="484">
        <f t="shared" si="768"/>
        <v>27</v>
      </c>
      <c r="GG168" s="493">
        <f t="shared" si="769"/>
        <v>11</v>
      </c>
      <c r="GH168" s="493">
        <f t="shared" si="770"/>
        <v>38</v>
      </c>
      <c r="GI168" s="427">
        <f t="shared" si="771"/>
        <v>43944.311232876717</v>
      </c>
      <c r="GJ168" s="185">
        <f t="shared" si="772"/>
        <v>1.2589955449051409</v>
      </c>
      <c r="GK168" s="256">
        <f t="shared" si="669"/>
        <v>1.7801105265930735</v>
      </c>
      <c r="GL168" s="256">
        <f t="shared" si="613"/>
        <v>2.2411512224194237</v>
      </c>
      <c r="GM168" s="256">
        <f t="shared" si="614"/>
        <v>91.501204999999999</v>
      </c>
      <c r="GN168" s="256">
        <f t="shared" si="615"/>
        <v>45.5</v>
      </c>
      <c r="GO168" s="256">
        <f t="shared" si="616"/>
        <v>14.751945205479455</v>
      </c>
      <c r="GP168" s="256">
        <f t="shared" si="617"/>
        <v>91.501204999999999</v>
      </c>
      <c r="GQ168" s="256">
        <f t="shared" si="773"/>
        <v>13.61191488</v>
      </c>
      <c r="GR168" s="427">
        <f t="shared" si="774"/>
        <v>43755.311232876717</v>
      </c>
      <c r="GS168" s="185">
        <f t="shared" si="775"/>
        <v>1.2589955449051409</v>
      </c>
      <c r="GT168" s="256">
        <f t="shared" si="670"/>
        <v>1.1208332078491969</v>
      </c>
      <c r="GU168" s="256">
        <f t="shared" si="621"/>
        <v>1.4111240152638767</v>
      </c>
      <c r="GV168" s="256">
        <f t="shared" si="622"/>
        <v>91.501204999999999</v>
      </c>
      <c r="GW168" s="256">
        <f t="shared" si="623"/>
        <v>45.5</v>
      </c>
      <c r="GX168" s="256">
        <f t="shared" si="624"/>
        <v>14.751945205479455</v>
      </c>
      <c r="GY168" s="256">
        <f t="shared" si="776"/>
        <v>91.501204999999999</v>
      </c>
      <c r="GZ168" s="256">
        <f t="shared" si="777"/>
        <v>13.61191488</v>
      </c>
      <c r="HA168" s="427">
        <f t="shared" si="778"/>
        <v>69492.311232876717</v>
      </c>
      <c r="HB168" s="185">
        <f t="shared" si="779"/>
        <v>1.2589955449051409</v>
      </c>
      <c r="HC168" s="256">
        <f t="shared" si="671"/>
        <v>0.29660421258951197</v>
      </c>
      <c r="HD168" s="256">
        <f t="shared" si="629"/>
        <v>0.37342338225029287</v>
      </c>
      <c r="HE168" s="256">
        <f t="shared" si="630"/>
        <v>91.501204999999999</v>
      </c>
      <c r="HF168" s="256">
        <f t="shared" si="631"/>
        <v>45.5</v>
      </c>
      <c r="HG168" s="256">
        <f t="shared" si="632"/>
        <v>14.751945205479455</v>
      </c>
      <c r="HH168" s="256">
        <f t="shared" si="780"/>
        <v>91.501204999999999</v>
      </c>
      <c r="HI168" s="256">
        <f t="shared" si="781"/>
        <v>13.61191488</v>
      </c>
      <c r="HJ168" s="427">
        <f t="shared" si="782"/>
        <v>262603.45205479453</v>
      </c>
      <c r="HK168" s="185">
        <f t="shared" si="783"/>
        <v>1.2589955449051409</v>
      </c>
      <c r="HL168" s="256">
        <f t="shared" si="672"/>
        <v>1.600190860195172</v>
      </c>
      <c r="HM168" s="256">
        <f t="shared" si="636"/>
        <v>2.0146331639836466</v>
      </c>
      <c r="HN168" s="256">
        <f t="shared" si="637"/>
        <v>91.501204999999999</v>
      </c>
      <c r="HO168" s="256">
        <f t="shared" si="638"/>
        <v>45.5</v>
      </c>
      <c r="HP168" s="256">
        <f t="shared" si="639"/>
        <v>14.751945205479455</v>
      </c>
      <c r="HQ168" s="256">
        <f t="shared" si="784"/>
        <v>91.501204999999999</v>
      </c>
      <c r="HR168" s="256">
        <f t="shared" si="785"/>
        <v>13.61191488</v>
      </c>
      <c r="HS168" s="466">
        <f t="shared" si="786"/>
        <v>48675</v>
      </c>
    </row>
    <row r="169" spans="1:227" s="72" customFormat="1" hidden="1" outlineLevel="1" x14ac:dyDescent="0.3">
      <c r="B169" s="40" t="s">
        <v>243</v>
      </c>
      <c r="C169" s="40" t="s">
        <v>267</v>
      </c>
      <c r="D169" s="125">
        <v>516</v>
      </c>
      <c r="E169" s="123">
        <v>15.51</v>
      </c>
      <c r="F169" s="125">
        <f t="shared" si="696"/>
        <v>70.361114999999998</v>
      </c>
      <c r="G169" s="125">
        <f t="shared" si="697"/>
        <v>40.175863199999995</v>
      </c>
      <c r="H169" s="168">
        <f t="shared" ref="H169" si="789">ROUND($I169+$I169*0.1,1)</f>
        <v>41.7</v>
      </c>
      <c r="I169" s="121">
        <f>$L$7*$P$10*$D169/1000</f>
        <v>37.926000000000002</v>
      </c>
      <c r="J169" s="373">
        <f t="shared" si="699"/>
        <v>9.7580547945205467</v>
      </c>
      <c r="K169" s="114">
        <v>0.114</v>
      </c>
      <c r="L169" s="168">
        <f t="shared" si="700"/>
        <v>1687.3169064748199</v>
      </c>
      <c r="M169" s="373">
        <f t="shared" si="645"/>
        <v>4117.2</v>
      </c>
      <c r="N169" s="373">
        <f t="shared" si="646"/>
        <v>192.3541273381295</v>
      </c>
      <c r="O169" s="121">
        <v>27.61</v>
      </c>
      <c r="P169" s="116">
        <v>0.94</v>
      </c>
      <c r="Q169" s="395">
        <f t="shared" si="701"/>
        <v>0.42900473933649297</v>
      </c>
      <c r="S169" s="189">
        <f t="shared" si="702"/>
        <v>1.3197961458831022</v>
      </c>
      <c r="T169" s="168">
        <f t="shared" si="507"/>
        <v>13.391954399999998</v>
      </c>
      <c r="U169" s="382">
        <f t="shared" si="508"/>
        <v>70.361114999999998</v>
      </c>
      <c r="V169" s="427">
        <f t="shared" si="647"/>
        <v>16146.288767123287</v>
      </c>
      <c r="W169" s="132"/>
      <c r="X169" s="255"/>
      <c r="Y169" s="255"/>
      <c r="Z169" s="255"/>
      <c r="AA169" s="111"/>
      <c r="AB169" s="111"/>
      <c r="AC169" s="111"/>
      <c r="AD169" s="111"/>
      <c r="AE169" s="111"/>
      <c r="AF169" s="111"/>
      <c r="AG169" s="111"/>
      <c r="AH169" s="460"/>
      <c r="AI169" s="188">
        <f t="shared" si="703"/>
        <v>4.8820504965558476</v>
      </c>
      <c r="AJ169" s="256">
        <f t="shared" si="704"/>
        <v>1.029741650636516</v>
      </c>
      <c r="AK169" s="256">
        <f t="shared" si="510"/>
        <v>5.0272507368142412</v>
      </c>
      <c r="AL169" s="170">
        <f t="shared" si="705"/>
        <v>70.361114999999998</v>
      </c>
      <c r="AM169" s="170">
        <f t="shared" si="706"/>
        <v>40.175863199999995</v>
      </c>
      <c r="AN169" s="170">
        <f t="shared" si="513"/>
        <v>12.594973050000007</v>
      </c>
      <c r="AO169" s="170">
        <f t="shared" si="649"/>
        <v>6</v>
      </c>
      <c r="AP169" s="170">
        <f t="shared" si="650"/>
        <v>9</v>
      </c>
      <c r="AQ169" s="170">
        <f t="shared" si="707"/>
        <v>0</v>
      </c>
      <c r="AR169" s="256">
        <f t="shared" si="708"/>
        <v>22.641506530499999</v>
      </c>
      <c r="AS169" s="256">
        <f t="shared" si="515"/>
        <v>0</v>
      </c>
      <c r="AT169" s="428">
        <f t="shared" si="709"/>
        <v>59346.5</v>
      </c>
      <c r="AU169" s="112"/>
      <c r="AV169" s="256"/>
      <c r="AW169" s="256"/>
      <c r="AX169" s="120"/>
      <c r="AY169" s="120"/>
      <c r="AZ169" s="120"/>
      <c r="BA169" s="120"/>
      <c r="BB169" s="256"/>
      <c r="BC169" s="256"/>
      <c r="BD169" s="256"/>
      <c r="BE169" s="257"/>
      <c r="BF169" s="146">
        <f t="shared" si="710"/>
        <v>5.2125463417825184</v>
      </c>
      <c r="BG169" s="256">
        <f t="shared" si="711"/>
        <v>1.4180794829298757</v>
      </c>
      <c r="BH169" s="256">
        <f t="shared" si="519"/>
        <v>7.3918050211029689</v>
      </c>
      <c r="BI169" s="120">
        <f t="shared" si="712"/>
        <v>66.792372569999998</v>
      </c>
      <c r="BJ169" s="120">
        <f t="shared" si="713"/>
        <v>40.175863199999995</v>
      </c>
      <c r="BK169" s="256">
        <v>0</v>
      </c>
      <c r="BL169" s="170">
        <f t="shared" si="522"/>
        <v>39.584960189573465</v>
      </c>
      <c r="BM169" s="170">
        <f t="shared" si="651"/>
        <v>2.1150398104265378</v>
      </c>
      <c r="BN169" s="170">
        <f t="shared" si="714"/>
        <v>0</v>
      </c>
      <c r="BO169" s="170">
        <f t="shared" si="715"/>
        <v>17.6372039448</v>
      </c>
      <c r="BP169" s="170">
        <f t="shared" si="524"/>
        <v>3.5687424300000004</v>
      </c>
      <c r="BQ169" s="390">
        <f t="shared" si="716"/>
        <v>30782.10409952607</v>
      </c>
      <c r="BR169" s="428">
        <f t="shared" si="717"/>
        <v>44106.923327014221</v>
      </c>
      <c r="BS169" s="146">
        <f t="shared" si="718"/>
        <v>5.7274964060599354</v>
      </c>
      <c r="BT169" s="256">
        <f t="shared" si="527"/>
        <v>1.2356781906649847</v>
      </c>
      <c r="BU169" s="256">
        <f t="shared" si="528"/>
        <v>7.0773423960803434</v>
      </c>
      <c r="BV169" s="170">
        <f t="shared" si="529"/>
        <v>70.361114999999998</v>
      </c>
      <c r="BW169" s="170">
        <f t="shared" si="530"/>
        <v>40.175863199999995</v>
      </c>
      <c r="BX169" s="170">
        <f t="shared" si="531"/>
        <v>16.113028800000009</v>
      </c>
      <c r="BY169" s="170">
        <f t="shared" si="653"/>
        <v>386.40356834532389</v>
      </c>
      <c r="BZ169" s="256">
        <f t="shared" si="719"/>
        <v>19.299353568000001</v>
      </c>
      <c r="CA169" s="256">
        <v>0</v>
      </c>
      <c r="CB169" s="466">
        <f t="shared" si="720"/>
        <v>52160.6</v>
      </c>
      <c r="CC169" s="146">
        <f t="shared" si="721"/>
        <v>5.0217242444992518</v>
      </c>
      <c r="CD169" s="256">
        <f t="shared" si="535"/>
        <v>1.8695891328124998</v>
      </c>
      <c r="CE169" s="256">
        <f t="shared" si="654"/>
        <v>9.3885610754968614</v>
      </c>
      <c r="CF169" s="120">
        <f t="shared" si="722"/>
        <v>70.361114999999998</v>
      </c>
      <c r="CG169" s="120">
        <f t="shared" si="723"/>
        <v>40.175863199999995</v>
      </c>
      <c r="CH169" s="256">
        <v>0</v>
      </c>
      <c r="CI169" s="170">
        <f t="shared" si="655"/>
        <v>41.70000000000001</v>
      </c>
      <c r="CJ169" s="170">
        <f t="shared" si="656"/>
        <v>0</v>
      </c>
      <c r="CK169" s="170">
        <f t="shared" si="724"/>
        <v>0</v>
      </c>
      <c r="CL169" s="256">
        <f t="shared" si="725"/>
        <v>22.011757877999997</v>
      </c>
      <c r="CM169" s="256">
        <f t="shared" si="499"/>
        <v>0</v>
      </c>
      <c r="CN169" s="390">
        <f t="shared" si="726"/>
        <v>21892.500000000004</v>
      </c>
      <c r="CO169" s="428">
        <f t="shared" si="727"/>
        <v>33024.000000000007</v>
      </c>
      <c r="CP169" s="146">
        <f t="shared" si="728"/>
        <v>4.8820504965558476</v>
      </c>
      <c r="CQ169" s="256">
        <f t="shared" si="540"/>
        <v>1.449494619846492</v>
      </c>
      <c r="CR169" s="256">
        <f t="shared" si="541"/>
        <v>7.0765059285765952</v>
      </c>
      <c r="CS169" s="120">
        <f t="shared" si="542"/>
        <v>70.361114999999998</v>
      </c>
      <c r="CT169" s="120">
        <f t="shared" si="543"/>
        <v>40.175863199999995</v>
      </c>
      <c r="CU169" s="256">
        <f t="shared" si="544"/>
        <v>12.594973050000007</v>
      </c>
      <c r="CV169" s="170">
        <f t="shared" si="659"/>
        <v>302.03772302158291</v>
      </c>
      <c r="CW169" s="256">
        <f t="shared" si="729"/>
        <v>22.641506530499999</v>
      </c>
      <c r="CX169" s="256">
        <v>0</v>
      </c>
      <c r="CY169" s="466">
        <f t="shared" si="730"/>
        <v>42160.6</v>
      </c>
      <c r="CZ169" s="146">
        <f t="shared" si="731"/>
        <v>5.7274964060599354</v>
      </c>
      <c r="DA169" s="256">
        <f t="shared" si="548"/>
        <v>1.2978843556461259</v>
      </c>
      <c r="DB169" s="256">
        <f t="shared" si="549"/>
        <v>7.4336279824446008</v>
      </c>
      <c r="DC169" s="120">
        <f t="shared" si="550"/>
        <v>70.361114999999998</v>
      </c>
      <c r="DD169" s="120">
        <f t="shared" si="551"/>
        <v>40.175863199999995</v>
      </c>
      <c r="DE169" s="256">
        <f t="shared" si="552"/>
        <v>16.113028800000009</v>
      </c>
      <c r="DF169" s="170">
        <f t="shared" si="660"/>
        <v>386.40356834532389</v>
      </c>
      <c r="DG169" s="256">
        <f t="shared" si="732"/>
        <v>19.299353568000001</v>
      </c>
      <c r="DH169" s="256">
        <v>0</v>
      </c>
      <c r="DI169" s="466">
        <f t="shared" si="733"/>
        <v>49660.6</v>
      </c>
      <c r="DJ169" s="146">
        <f t="shared" si="734"/>
        <v>4.8820504965558476</v>
      </c>
      <c r="DK169" s="256">
        <f t="shared" si="662"/>
        <v>1.6669547925975026</v>
      </c>
      <c r="DL169" s="256">
        <f t="shared" si="555"/>
        <v>8.138157472936788</v>
      </c>
      <c r="DM169" s="120">
        <f t="shared" si="556"/>
        <v>70.361114999999998</v>
      </c>
      <c r="DN169" s="120">
        <f t="shared" si="557"/>
        <v>40.175863199999995</v>
      </c>
      <c r="DO169" s="256">
        <f t="shared" si="558"/>
        <v>12.594973050000007</v>
      </c>
      <c r="DP169" s="170">
        <f t="shared" si="663"/>
        <v>302.03772302158291</v>
      </c>
      <c r="DQ169" s="256">
        <f t="shared" si="735"/>
        <v>22.641506530499999</v>
      </c>
      <c r="DR169" s="256">
        <v>0</v>
      </c>
      <c r="DS169" s="427">
        <f t="shared" si="736"/>
        <v>36660.6</v>
      </c>
      <c r="DT169" s="176">
        <f t="shared" si="737"/>
        <v>9.2727903411697579</v>
      </c>
      <c r="DU169" s="256">
        <f t="shared" si="562"/>
        <v>1.1115451839254769</v>
      </c>
      <c r="DV169" s="256">
        <f t="shared" si="563"/>
        <v>10.307125445277924</v>
      </c>
      <c r="DW169" s="120">
        <f t="shared" si="564"/>
        <v>70.361114999999998</v>
      </c>
      <c r="DX169" s="120">
        <f t="shared" si="565"/>
        <v>40.175863199999995</v>
      </c>
      <c r="DY169" s="256">
        <f t="shared" si="566"/>
        <v>23.149140300000006</v>
      </c>
      <c r="DZ169" s="256">
        <f t="shared" si="664"/>
        <v>36</v>
      </c>
      <c r="EA169" s="256">
        <f t="shared" si="665"/>
        <v>52</v>
      </c>
      <c r="EB169" s="170">
        <f t="shared" si="666"/>
        <v>555.13525899280592</v>
      </c>
      <c r="EC169" s="256">
        <f t="shared" si="738"/>
        <v>11.920573433999998</v>
      </c>
      <c r="ED169" s="256">
        <v>0</v>
      </c>
      <c r="EE169" s="427">
        <f t="shared" si="674"/>
        <v>64624</v>
      </c>
      <c r="EF169" s="275">
        <f t="shared" si="739"/>
        <v>1.5665591512187051</v>
      </c>
      <c r="EG169" s="256">
        <f t="shared" si="740"/>
        <v>0.61952507645618959</v>
      </c>
      <c r="EH169" s="256">
        <f t="shared" si="570"/>
        <v>0.97052267793191183</v>
      </c>
      <c r="EI169" s="473">
        <f t="shared" si="741"/>
        <v>17.59027875</v>
      </c>
      <c r="EJ169" s="473">
        <f t="shared" si="742"/>
        <v>10.425000000000001</v>
      </c>
      <c r="EK169" s="473">
        <f t="shared" si="573"/>
        <v>41.7</v>
      </c>
      <c r="EL169" s="473">
        <f t="shared" si="743"/>
        <v>0</v>
      </c>
      <c r="EM169" s="473">
        <f t="shared" si="744"/>
        <v>17.789524087499998</v>
      </c>
      <c r="EN169" s="473">
        <f t="shared" si="745"/>
        <v>52.770836250000002</v>
      </c>
      <c r="EO169" s="427">
        <f t="shared" si="746"/>
        <v>21294.875</v>
      </c>
      <c r="EP169" s="261">
        <f t="shared" si="747"/>
        <v>1.5665591512187051</v>
      </c>
      <c r="EQ169" s="256">
        <f t="shared" si="748"/>
        <v>0.87476106902496431</v>
      </c>
      <c r="ER169" s="256">
        <f t="shared" si="580"/>
        <v>1.3703649578109152</v>
      </c>
      <c r="ES169" s="473">
        <f t="shared" si="581"/>
        <v>70.361114999999998</v>
      </c>
      <c r="ET169" s="473">
        <f t="shared" si="749"/>
        <v>10.425000000000001</v>
      </c>
      <c r="EU169" s="473">
        <f t="shared" si="583"/>
        <v>41.7</v>
      </c>
      <c r="EV169" s="473">
        <f t="shared" si="750"/>
        <v>0</v>
      </c>
      <c r="EW169" s="473">
        <f t="shared" si="751"/>
        <v>17.789524087499998</v>
      </c>
      <c r="EX169" s="473">
        <f t="shared" si="752"/>
        <v>52.770836250000002</v>
      </c>
      <c r="EY169" s="572">
        <f t="shared" si="753"/>
        <v>15081.500000000002</v>
      </c>
      <c r="EZ169" s="572"/>
      <c r="FA169" s="572"/>
      <c r="FB169" s="572"/>
      <c r="FC169" s="572"/>
      <c r="FD169" s="572"/>
      <c r="FE169" s="572"/>
      <c r="FF169" s="572"/>
      <c r="FG169" s="572"/>
      <c r="FH169" s="572"/>
      <c r="FI169" s="566"/>
      <c r="FJ169" s="276">
        <f t="shared" si="754"/>
        <v>1.4566243231920981</v>
      </c>
      <c r="FK169" s="256">
        <f t="shared" si="755"/>
        <v>0.25139904901251359</v>
      </c>
      <c r="FL169" s="256">
        <f t="shared" si="589"/>
        <v>0.3661939696189897</v>
      </c>
      <c r="FM169" s="483">
        <f t="shared" si="756"/>
        <v>8.0211671100000004</v>
      </c>
      <c r="FN169" s="483">
        <f t="shared" si="757"/>
        <v>12</v>
      </c>
      <c r="FO169" s="483">
        <f t="shared" si="592"/>
        <v>41.7</v>
      </c>
      <c r="FP169" s="483">
        <f t="shared" si="593"/>
        <v>9.7580547945205467</v>
      </c>
      <c r="FQ169" s="483">
        <f t="shared" si="668"/>
        <v>1700</v>
      </c>
      <c r="FR169" s="483">
        <f t="shared" si="758"/>
        <v>13.552377742199997</v>
      </c>
      <c r="FS169" s="483">
        <f t="shared" si="759"/>
        <v>62.33333722222222</v>
      </c>
      <c r="FT169" s="484">
        <f t="shared" si="760"/>
        <v>17</v>
      </c>
      <c r="FU169" s="427">
        <f t="shared" si="761"/>
        <v>31294.288767123289</v>
      </c>
      <c r="FV169" s="276">
        <f t="shared" si="762"/>
        <v>2.1560121235962568</v>
      </c>
      <c r="FW169" s="256">
        <f t="shared" si="763"/>
        <v>0.89503840494008702</v>
      </c>
      <c r="FX169" s="256">
        <f t="shared" si="600"/>
        <v>1.9297136521350835</v>
      </c>
      <c r="FY169" s="483">
        <f t="shared" si="764"/>
        <v>32.155029554999999</v>
      </c>
      <c r="FZ169" s="483">
        <f t="shared" si="765"/>
        <v>20</v>
      </c>
      <c r="GA169" s="483">
        <f t="shared" si="603"/>
        <v>41.7</v>
      </c>
      <c r="GB169" s="483">
        <f t="shared" si="604"/>
        <v>9.7580547945205467</v>
      </c>
      <c r="GC169" s="483">
        <f t="shared" si="605"/>
        <v>800</v>
      </c>
      <c r="GD169" s="483">
        <f t="shared" si="766"/>
        <v>13.063096666843999</v>
      </c>
      <c r="GE169" s="483">
        <f t="shared" si="767"/>
        <v>38.206085444999999</v>
      </c>
      <c r="GF169" s="484">
        <f t="shared" si="768"/>
        <v>21</v>
      </c>
      <c r="GG169" s="493">
        <f t="shared" si="769"/>
        <v>8</v>
      </c>
      <c r="GH169" s="493">
        <f t="shared" si="770"/>
        <v>29</v>
      </c>
      <c r="GI169" s="427">
        <f t="shared" si="771"/>
        <v>36293.288767123289</v>
      </c>
      <c r="GJ169" s="185">
        <f t="shared" si="772"/>
        <v>1.3197961458831022</v>
      </c>
      <c r="GK169" s="256">
        <f t="shared" si="669"/>
        <v>1.4124250691247069</v>
      </c>
      <c r="GL169" s="256">
        <f t="shared" si="613"/>
        <v>1.8641131625794625</v>
      </c>
      <c r="GM169" s="256">
        <f t="shared" si="614"/>
        <v>70.361114999999998</v>
      </c>
      <c r="GN169" s="256">
        <f t="shared" si="615"/>
        <v>41.7</v>
      </c>
      <c r="GO169" s="256">
        <f t="shared" si="616"/>
        <v>9.7580547945205467</v>
      </c>
      <c r="GP169" s="256">
        <f t="shared" si="617"/>
        <v>70.361114999999998</v>
      </c>
      <c r="GQ169" s="256">
        <f t="shared" si="773"/>
        <v>13.391954399999998</v>
      </c>
      <c r="GR169" s="427">
        <f t="shared" si="774"/>
        <v>40334.288767123289</v>
      </c>
      <c r="GS169" s="185">
        <f t="shared" si="775"/>
        <v>1.3197961458831022</v>
      </c>
      <c r="GT169" s="256">
        <f t="shared" si="670"/>
        <v>0.8435115893852756</v>
      </c>
      <c r="GU169" s="256">
        <f t="shared" si="621"/>
        <v>1.1132633446784166</v>
      </c>
      <c r="GV169" s="256">
        <f t="shared" si="622"/>
        <v>70.361114999999998</v>
      </c>
      <c r="GW169" s="256">
        <f t="shared" si="623"/>
        <v>41.7</v>
      </c>
      <c r="GX169" s="256">
        <f t="shared" si="624"/>
        <v>9.7580547945205467</v>
      </c>
      <c r="GY169" s="256">
        <f t="shared" si="776"/>
        <v>70.361114999999998</v>
      </c>
      <c r="GZ169" s="256">
        <f t="shared" si="777"/>
        <v>13.391954399999998</v>
      </c>
      <c r="HA169" s="427">
        <f t="shared" si="778"/>
        <v>67538.088767123292</v>
      </c>
      <c r="HB169" s="185">
        <f t="shared" si="779"/>
        <v>1.3197961458831022</v>
      </c>
      <c r="HC169" s="256">
        <f t="shared" si="671"/>
        <v>0.26946201711484596</v>
      </c>
      <c r="HD169" s="256">
        <f t="shared" si="629"/>
        <v>0.35563493165006022</v>
      </c>
      <c r="HE169" s="256">
        <f t="shared" si="630"/>
        <v>70.361114999999998</v>
      </c>
      <c r="HF169" s="256">
        <f t="shared" si="631"/>
        <v>41.7</v>
      </c>
      <c r="HG169" s="256">
        <f t="shared" si="632"/>
        <v>9.7580547945205467</v>
      </c>
      <c r="HH169" s="256">
        <f t="shared" si="780"/>
        <v>70.361114999999998</v>
      </c>
      <c r="HI169" s="256">
        <f t="shared" si="781"/>
        <v>13.391954399999998</v>
      </c>
      <c r="HJ169" s="427">
        <f t="shared" si="782"/>
        <v>211418.14794520548</v>
      </c>
      <c r="HK169" s="185">
        <f t="shared" si="783"/>
        <v>1.3197961458831022</v>
      </c>
      <c r="HL169" s="256">
        <f t="shared" si="672"/>
        <v>1.2535847860050611</v>
      </c>
      <c r="HM169" s="256">
        <f t="shared" si="636"/>
        <v>1.6544763691071731</v>
      </c>
      <c r="HN169" s="256">
        <f t="shared" si="637"/>
        <v>70.361114999999998</v>
      </c>
      <c r="HO169" s="256">
        <f t="shared" si="638"/>
        <v>41.7</v>
      </c>
      <c r="HP169" s="256">
        <f t="shared" si="639"/>
        <v>9.7580547945205467</v>
      </c>
      <c r="HQ169" s="256">
        <f t="shared" si="784"/>
        <v>70.361114999999998</v>
      </c>
      <c r="HR169" s="256">
        <f t="shared" si="785"/>
        <v>13.391954399999998</v>
      </c>
      <c r="HS169" s="466">
        <f t="shared" si="786"/>
        <v>45445</v>
      </c>
    </row>
    <row r="170" spans="1:227" s="109" customFormat="1" collapsed="1" x14ac:dyDescent="0.3">
      <c r="A170" s="109" t="s">
        <v>368</v>
      </c>
      <c r="B170" s="105" t="s">
        <v>240</v>
      </c>
      <c r="C170" s="105" t="s">
        <v>302</v>
      </c>
      <c r="D170" s="127">
        <v>516</v>
      </c>
      <c r="E170" s="129">
        <v>18.899999999999999</v>
      </c>
      <c r="F170" s="127">
        <f t="shared" si="696"/>
        <v>85.73984999999999</v>
      </c>
      <c r="G170" s="127">
        <f t="shared" si="697"/>
        <v>9.0588960000000007</v>
      </c>
      <c r="H170" s="169">
        <f t="shared" ref="H170:H171" si="790">I170</f>
        <v>37.926000000000002</v>
      </c>
      <c r="I170" s="130">
        <f>$L$7*$P$10*$D170/1000</f>
        <v>37.926000000000002</v>
      </c>
      <c r="J170" s="375">
        <f t="shared" si="699"/>
        <v>13.606849315068494</v>
      </c>
      <c r="K170" s="131">
        <v>0.114</v>
      </c>
      <c r="L170" s="169">
        <f t="shared" si="700"/>
        <v>2260.7142857142853</v>
      </c>
      <c r="M170" s="375">
        <f t="shared" si="645"/>
        <v>665.76</v>
      </c>
      <c r="N170" s="375">
        <f t="shared" si="646"/>
        <v>257.72142857142853</v>
      </c>
      <c r="O170" s="130">
        <v>38.5</v>
      </c>
      <c r="P170" s="165">
        <v>0.152</v>
      </c>
      <c r="Q170" s="397">
        <f t="shared" si="701"/>
        <v>0.89434439178515002</v>
      </c>
      <c r="S170" s="285">
        <f t="shared" si="702"/>
        <v>1.0680407756322869</v>
      </c>
      <c r="T170" s="383">
        <f t="shared" si="507"/>
        <v>3.0196320000000001</v>
      </c>
      <c r="U170" s="384">
        <f t="shared" si="508"/>
        <v>85.73984999999999</v>
      </c>
      <c r="V170" s="436">
        <f t="shared" si="647"/>
        <v>16573.39589041096</v>
      </c>
      <c r="W170" s="192"/>
      <c r="X170" s="286"/>
      <c r="Y170" s="286"/>
      <c r="Z170" s="286"/>
      <c r="AA170" s="69"/>
      <c r="AB170" s="69"/>
      <c r="AC170" s="69"/>
      <c r="AD170" s="69"/>
      <c r="AE170" s="69"/>
      <c r="AF170" s="69"/>
      <c r="AG170" s="69"/>
      <c r="AH170" s="462"/>
      <c r="AI170" s="187">
        <f t="shared" si="703"/>
        <v>3.3869744631571916</v>
      </c>
      <c r="AJ170" s="287">
        <f t="shared" si="704"/>
        <v>0.88296449959440759</v>
      </c>
      <c r="AK170" s="287">
        <f t="shared" si="510"/>
        <v>2.990578212000627</v>
      </c>
      <c r="AL170" s="173">
        <f t="shared" si="705"/>
        <v>85.73984999999999</v>
      </c>
      <c r="AM170" s="173">
        <f t="shared" si="706"/>
        <v>9.0588960000000007</v>
      </c>
      <c r="AN170" s="173">
        <f t="shared" si="513"/>
        <v>55.245991499999988</v>
      </c>
      <c r="AO170" s="173">
        <f t="shared" si="649"/>
        <v>29</v>
      </c>
      <c r="AP170" s="173">
        <f t="shared" si="650"/>
        <v>41</v>
      </c>
      <c r="AQ170" s="173">
        <f t="shared" si="707"/>
        <v>0</v>
      </c>
      <c r="AR170" s="287">
        <f t="shared" si="708"/>
        <v>27.989211914999998</v>
      </c>
      <c r="AS170" s="287">
        <f t="shared" si="515"/>
        <v>0</v>
      </c>
      <c r="AT170" s="430">
        <f t="shared" si="709"/>
        <v>68825.27</v>
      </c>
      <c r="AU170" s="113"/>
      <c r="AV170" s="287"/>
      <c r="AW170" s="287"/>
      <c r="AX170" s="172"/>
      <c r="AY170" s="172"/>
      <c r="AZ170" s="172"/>
      <c r="BA170" s="172"/>
      <c r="BB170" s="287"/>
      <c r="BC170" s="287"/>
      <c r="BD170" s="287"/>
      <c r="BE170" s="288"/>
      <c r="BF170" s="148">
        <f t="shared" si="710"/>
        <v>1.269802518384813</v>
      </c>
      <c r="BG170" s="287">
        <f t="shared" si="711"/>
        <v>0.64516849026687595</v>
      </c>
      <c r="BH170" s="287">
        <f t="shared" si="519"/>
        <v>0.81923657372340675</v>
      </c>
      <c r="BI170" s="172">
        <f t="shared" si="712"/>
        <v>15.060414600000001</v>
      </c>
      <c r="BJ170" s="172">
        <f t="shared" si="713"/>
        <v>9.0588960000000007</v>
      </c>
      <c r="BK170" s="287">
        <v>0</v>
      </c>
      <c r="BL170" s="173">
        <f t="shared" si="522"/>
        <v>6.6617947677725136</v>
      </c>
      <c r="BM170" s="173">
        <f t="shared" si="651"/>
        <v>31.264205232227489</v>
      </c>
      <c r="BN170" s="173">
        <f t="shared" si="714"/>
        <v>0</v>
      </c>
      <c r="BO170" s="173">
        <f t="shared" si="715"/>
        <v>3.9768553440000005</v>
      </c>
      <c r="BP170" s="173">
        <f t="shared" si="524"/>
        <v>70.679435399999988</v>
      </c>
      <c r="BQ170" s="392">
        <f t="shared" si="716"/>
        <v>13497.44225308057</v>
      </c>
      <c r="BR170" s="430">
        <f t="shared" si="717"/>
        <v>21859.702494407582</v>
      </c>
      <c r="BS170" s="148">
        <f t="shared" si="718"/>
        <v>3.9637268138858439</v>
      </c>
      <c r="BT170" s="287">
        <f t="shared" si="527"/>
        <v>1.3213436018012827</v>
      </c>
      <c r="BU170" s="287">
        <f t="shared" si="528"/>
        <v>5.2374450648162441</v>
      </c>
      <c r="BV170" s="173">
        <f t="shared" si="529"/>
        <v>85.73984999999999</v>
      </c>
      <c r="BW170" s="173">
        <f t="shared" si="530"/>
        <v>9.0588960000000007</v>
      </c>
      <c r="BX170" s="173">
        <f t="shared" si="531"/>
        <v>59.532983999999985</v>
      </c>
      <c r="BY170" s="173">
        <f t="shared" si="653"/>
        <v>1569.7142857142851</v>
      </c>
      <c r="BZ170" s="287">
        <f t="shared" si="719"/>
        <v>23.916569039999995</v>
      </c>
      <c r="CA170" s="287">
        <v>0</v>
      </c>
      <c r="CB170" s="468">
        <f t="shared" si="720"/>
        <v>49073.468000000001</v>
      </c>
      <c r="CC170" s="148">
        <f t="shared" si="721"/>
        <v>1.2691197995706092</v>
      </c>
      <c r="CD170" s="287">
        <f t="shared" si="535"/>
        <v>1.1567595883125086</v>
      </c>
      <c r="CE170" s="287">
        <f t="shared" si="654"/>
        <v>1.4680664968705512</v>
      </c>
      <c r="CF170" s="172">
        <f t="shared" si="722"/>
        <v>16.064442240000002</v>
      </c>
      <c r="CG170" s="172">
        <f t="shared" si="723"/>
        <v>9.0588960000000007</v>
      </c>
      <c r="CH170" s="287">
        <v>0</v>
      </c>
      <c r="CI170" s="173">
        <f t="shared" si="655"/>
        <v>7.1059144189573473</v>
      </c>
      <c r="CJ170" s="173">
        <f t="shared" si="656"/>
        <v>30.820085581042655</v>
      </c>
      <c r="CK170" s="173">
        <f t="shared" si="724"/>
        <v>0</v>
      </c>
      <c r="CL170" s="287">
        <f t="shared" si="725"/>
        <v>5.021044089600001</v>
      </c>
      <c r="CM170" s="287">
        <f t="shared" si="499"/>
        <v>69.675407759999985</v>
      </c>
      <c r="CN170" s="392">
        <f t="shared" si="726"/>
        <v>3730.6050699526072</v>
      </c>
      <c r="CO170" s="430">
        <f t="shared" si="727"/>
        <v>12157.262660701423</v>
      </c>
      <c r="CP170" s="148">
        <f t="shared" si="728"/>
        <v>3.3869744631571916</v>
      </c>
      <c r="CQ170" s="287">
        <f t="shared" si="540"/>
        <v>1.5552822207898207</v>
      </c>
      <c r="CR170" s="287">
        <f t="shared" si="541"/>
        <v>5.2677011648175274</v>
      </c>
      <c r="CS170" s="172">
        <f t="shared" si="542"/>
        <v>85.73984999999999</v>
      </c>
      <c r="CT170" s="172">
        <f t="shared" si="543"/>
        <v>9.0588960000000007</v>
      </c>
      <c r="CU170" s="287">
        <f t="shared" si="544"/>
        <v>55.245991499999988</v>
      </c>
      <c r="CV170" s="173">
        <f t="shared" si="659"/>
        <v>1456.6785714285711</v>
      </c>
      <c r="CW170" s="287">
        <f t="shared" si="729"/>
        <v>27.989211914999998</v>
      </c>
      <c r="CX170" s="287">
        <v>0</v>
      </c>
      <c r="CY170" s="468">
        <f t="shared" si="730"/>
        <v>39073.468000000001</v>
      </c>
      <c r="CZ170" s="148">
        <f t="shared" si="731"/>
        <v>3.9637268138858439</v>
      </c>
      <c r="DA170" s="287">
        <f t="shared" si="548"/>
        <v>1.3922715173368663</v>
      </c>
      <c r="DB170" s="287">
        <f t="shared" si="549"/>
        <v>5.5185839454776664</v>
      </c>
      <c r="DC170" s="172">
        <f t="shared" si="550"/>
        <v>85.73984999999999</v>
      </c>
      <c r="DD170" s="172">
        <f t="shared" si="551"/>
        <v>9.0588960000000007</v>
      </c>
      <c r="DE170" s="287">
        <f t="shared" si="552"/>
        <v>59.532983999999985</v>
      </c>
      <c r="DF170" s="173">
        <f t="shared" si="660"/>
        <v>1569.7142857142851</v>
      </c>
      <c r="DG170" s="287">
        <f t="shared" si="732"/>
        <v>23.916569039999995</v>
      </c>
      <c r="DH170" s="287">
        <v>0</v>
      </c>
      <c r="DI170" s="468">
        <f t="shared" si="733"/>
        <v>46573.468000000001</v>
      </c>
      <c r="DJ170" s="148">
        <f t="shared" si="734"/>
        <v>3.3869744631571916</v>
      </c>
      <c r="DK170" s="287">
        <f t="shared" si="662"/>
        <v>1.8100682981275569</v>
      </c>
      <c r="DL170" s="287">
        <f t="shared" si="555"/>
        <v>6.1306551023284337</v>
      </c>
      <c r="DM170" s="172">
        <f t="shared" si="556"/>
        <v>85.73984999999999</v>
      </c>
      <c r="DN170" s="172">
        <f t="shared" si="557"/>
        <v>9.0588960000000007</v>
      </c>
      <c r="DO170" s="287">
        <f t="shared" si="558"/>
        <v>55.245991499999988</v>
      </c>
      <c r="DP170" s="173">
        <f t="shared" si="663"/>
        <v>1456.6785714285711</v>
      </c>
      <c r="DQ170" s="287">
        <f t="shared" si="735"/>
        <v>27.989211914999998</v>
      </c>
      <c r="DR170" s="287">
        <v>0</v>
      </c>
      <c r="DS170" s="436">
        <f t="shared" si="736"/>
        <v>33573.468000000001</v>
      </c>
      <c r="DT170" s="289">
        <f t="shared" si="737"/>
        <v>6.9054657252574216</v>
      </c>
      <c r="DU170" s="287">
        <f t="shared" si="562"/>
        <v>1.1247953396599322</v>
      </c>
      <c r="DV170" s="287">
        <f t="shared" si="563"/>
        <v>7.7672356659509418</v>
      </c>
      <c r="DW170" s="172">
        <f t="shared" si="564"/>
        <v>85.73984999999999</v>
      </c>
      <c r="DX170" s="172">
        <f t="shared" si="565"/>
        <v>9.0588960000000007</v>
      </c>
      <c r="DY170" s="287">
        <f t="shared" si="566"/>
        <v>68.106968999999992</v>
      </c>
      <c r="DZ170" s="287">
        <f t="shared" si="664"/>
        <v>44</v>
      </c>
      <c r="EA170" s="287">
        <f t="shared" si="665"/>
        <v>63</v>
      </c>
      <c r="EB170" s="173">
        <f t="shared" si="666"/>
        <v>1795.785714285714</v>
      </c>
      <c r="EC170" s="287">
        <f t="shared" si="738"/>
        <v>13.728074219999998</v>
      </c>
      <c r="ED170" s="287">
        <v>0</v>
      </c>
      <c r="EE170" s="436">
        <f t="shared" si="674"/>
        <v>66706.720000000001</v>
      </c>
      <c r="EF170" s="290">
        <f t="shared" si="739"/>
        <v>1.3042720681070992</v>
      </c>
      <c r="EG170" s="287">
        <f t="shared" si="740"/>
        <v>0.74618652622193105</v>
      </c>
      <c r="EH170" s="287">
        <f t="shared" si="570"/>
        <v>0.97323024374913014</v>
      </c>
      <c r="EI170" s="475">
        <f t="shared" si="741"/>
        <v>21.434962499999997</v>
      </c>
      <c r="EJ170" s="475">
        <f t="shared" si="742"/>
        <v>9.4815000000000005</v>
      </c>
      <c r="EK170" s="475">
        <f t="shared" si="573"/>
        <v>37.926000000000002</v>
      </c>
      <c r="EL170" s="475">
        <f t="shared" si="743"/>
        <v>4.1253493150684939</v>
      </c>
      <c r="EM170" s="475">
        <f t="shared" si="744"/>
        <v>8.378372624999999</v>
      </c>
      <c r="EN170" s="475">
        <f t="shared" si="745"/>
        <v>64.304887499999992</v>
      </c>
      <c r="EO170" s="436">
        <f t="shared" si="746"/>
        <v>21544.50839041096</v>
      </c>
      <c r="EP170" s="291">
        <f t="shared" si="747"/>
        <v>1.3042720681070992</v>
      </c>
      <c r="EQ170" s="287">
        <f t="shared" si="748"/>
        <v>1.1720292955892035</v>
      </c>
      <c r="ER170" s="287">
        <f t="shared" si="580"/>
        <v>1.5286450732402372</v>
      </c>
      <c r="ES170" s="475">
        <f t="shared" si="581"/>
        <v>85.73984999999999</v>
      </c>
      <c r="ET170" s="475">
        <f t="shared" si="749"/>
        <v>9.4815000000000005</v>
      </c>
      <c r="EU170" s="475">
        <f t="shared" si="583"/>
        <v>37.926000000000002</v>
      </c>
      <c r="EV170" s="475">
        <f t="shared" si="750"/>
        <v>4.1253493150684939</v>
      </c>
      <c r="EW170" s="475">
        <f t="shared" si="751"/>
        <v>8.378372624999999</v>
      </c>
      <c r="EX170" s="475">
        <f t="shared" si="752"/>
        <v>64.304887499999992</v>
      </c>
      <c r="EY170" s="574">
        <f t="shared" si="753"/>
        <v>13716.570000000002</v>
      </c>
      <c r="EZ170" s="588"/>
      <c r="FA170" s="588"/>
      <c r="FB170" s="588"/>
      <c r="FC170" s="588"/>
      <c r="FD170" s="588"/>
      <c r="FE170" s="588"/>
      <c r="FF170" s="588"/>
      <c r="FG170" s="588"/>
      <c r="FH170" s="588"/>
      <c r="FI170" s="576"/>
      <c r="FJ170" s="292">
        <f t="shared" si="754"/>
        <v>1.1994026107812172</v>
      </c>
      <c r="FK170" s="287">
        <f t="shared" si="755"/>
        <v>0.27713516245725989</v>
      </c>
      <c r="FL170" s="287">
        <f t="shared" si="589"/>
        <v>0.33239663739051428</v>
      </c>
      <c r="FM170" s="487">
        <f t="shared" si="756"/>
        <v>9.7743428999999988</v>
      </c>
      <c r="FN170" s="487">
        <f t="shared" si="757"/>
        <v>15</v>
      </c>
      <c r="FO170" s="487">
        <f t="shared" si="592"/>
        <v>37.926000000000002</v>
      </c>
      <c r="FP170" s="487">
        <f t="shared" si="593"/>
        <v>13.606849315068494</v>
      </c>
      <c r="FQ170" s="487">
        <f t="shared" si="668"/>
        <v>2100</v>
      </c>
      <c r="FR170" s="487">
        <f t="shared" si="758"/>
        <v>3.2151188580000003</v>
      </c>
      <c r="FS170" s="487">
        <f t="shared" si="759"/>
        <v>75.823183333333333</v>
      </c>
      <c r="FT170" s="488">
        <f t="shared" si="760"/>
        <v>21</v>
      </c>
      <c r="FU170" s="436">
        <f t="shared" si="761"/>
        <v>35077.39589041096</v>
      </c>
      <c r="FV170" s="292">
        <f t="shared" si="762"/>
        <v>1.9237514950887378</v>
      </c>
      <c r="FW170" s="287">
        <f t="shared" si="763"/>
        <v>0.95311885624470227</v>
      </c>
      <c r="FX170" s="287">
        <f t="shared" si="600"/>
        <v>1.8335638246980137</v>
      </c>
      <c r="FY170" s="487">
        <f t="shared" si="764"/>
        <v>39.183111449999991</v>
      </c>
      <c r="FZ170" s="487">
        <f t="shared" si="765"/>
        <v>25</v>
      </c>
      <c r="GA170" s="487">
        <f t="shared" si="603"/>
        <v>37.926000000000002</v>
      </c>
      <c r="GB170" s="487">
        <f t="shared" si="604"/>
        <v>13.606849315068494</v>
      </c>
      <c r="GC170" s="487">
        <f t="shared" si="605"/>
        <v>1000</v>
      </c>
      <c r="GD170" s="487">
        <f t="shared" si="766"/>
        <v>2.7213237371600005</v>
      </c>
      <c r="GE170" s="487">
        <f t="shared" si="767"/>
        <v>46.556738549999999</v>
      </c>
      <c r="GF170" s="488">
        <f t="shared" si="768"/>
        <v>25</v>
      </c>
      <c r="GG170" s="495">
        <f t="shared" si="769"/>
        <v>10</v>
      </c>
      <c r="GH170" s="495">
        <f t="shared" si="770"/>
        <v>35</v>
      </c>
      <c r="GI170" s="436">
        <f t="shared" si="771"/>
        <v>41423.39589041096</v>
      </c>
      <c r="GJ170" s="186">
        <f t="shared" si="772"/>
        <v>1.0680407756322869</v>
      </c>
      <c r="GK170" s="287">
        <f t="shared" si="669"/>
        <v>2.1572038955058064</v>
      </c>
      <c r="GL170" s="287">
        <f t="shared" si="613"/>
        <v>2.3039817217530123</v>
      </c>
      <c r="GM170" s="287">
        <f t="shared" si="614"/>
        <v>85.73984999999999</v>
      </c>
      <c r="GN170" s="287">
        <f t="shared" si="615"/>
        <v>37.926000000000002</v>
      </c>
      <c r="GO170" s="287">
        <f t="shared" si="616"/>
        <v>13.606849315068494</v>
      </c>
      <c r="GP170" s="287">
        <f t="shared" si="617"/>
        <v>85.73984999999999</v>
      </c>
      <c r="GQ170" s="287">
        <f t="shared" si="773"/>
        <v>3.0196320000000001</v>
      </c>
      <c r="GR170" s="436">
        <f t="shared" si="774"/>
        <v>38346.03589041096</v>
      </c>
      <c r="GS170" s="186">
        <f t="shared" si="775"/>
        <v>1.0680407756322869</v>
      </c>
      <c r="GT170" s="287">
        <f t="shared" si="670"/>
        <v>1.2345085131209252</v>
      </c>
      <c r="GU170" s="287">
        <f t="shared" si="621"/>
        <v>1.3185054298783343</v>
      </c>
      <c r="GV170" s="287">
        <f t="shared" si="622"/>
        <v>85.73984999999999</v>
      </c>
      <c r="GW170" s="287">
        <f t="shared" si="623"/>
        <v>37.926000000000002</v>
      </c>
      <c r="GX170" s="287">
        <f t="shared" si="624"/>
        <v>13.606849315068494</v>
      </c>
      <c r="GY170" s="287">
        <f t="shared" si="776"/>
        <v>85.73984999999999</v>
      </c>
      <c r="GZ170" s="287">
        <f t="shared" si="777"/>
        <v>3.0196320000000001</v>
      </c>
      <c r="HA170" s="436">
        <f t="shared" si="778"/>
        <v>67006.599890410958</v>
      </c>
      <c r="HB170" s="186">
        <f t="shared" si="779"/>
        <v>1.0680407756322869</v>
      </c>
      <c r="HC170" s="287">
        <f t="shared" si="671"/>
        <v>0.33265295266609152</v>
      </c>
      <c r="HD170" s="287">
        <f t="shared" si="629"/>
        <v>0.35528691758186282</v>
      </c>
      <c r="HE170" s="287">
        <f t="shared" si="630"/>
        <v>85.73984999999999</v>
      </c>
      <c r="HF170" s="287">
        <f t="shared" si="631"/>
        <v>37.926000000000002</v>
      </c>
      <c r="HG170" s="287">
        <f t="shared" si="632"/>
        <v>13.606849315068494</v>
      </c>
      <c r="HH170" s="287">
        <f t="shared" si="780"/>
        <v>85.73984999999999</v>
      </c>
      <c r="HI170" s="287">
        <f t="shared" si="781"/>
        <v>3.0196320000000001</v>
      </c>
      <c r="HJ170" s="436">
        <f t="shared" si="782"/>
        <v>248668.22115068496</v>
      </c>
      <c r="HK170" s="186">
        <f t="shared" si="783"/>
        <v>1.0680407756322869</v>
      </c>
      <c r="HL170" s="287">
        <f t="shared" si="672"/>
        <v>1.958472953872306</v>
      </c>
      <c r="HM170" s="287">
        <f t="shared" si="636"/>
        <v>2.0917289727086339</v>
      </c>
      <c r="HN170" s="287">
        <f t="shared" si="637"/>
        <v>85.73984999999999</v>
      </c>
      <c r="HO170" s="287">
        <f t="shared" si="638"/>
        <v>37.926000000000002</v>
      </c>
      <c r="HP170" s="287">
        <f t="shared" si="639"/>
        <v>13.606849315068494</v>
      </c>
      <c r="HQ170" s="287">
        <f t="shared" si="784"/>
        <v>85.73984999999999</v>
      </c>
      <c r="HR170" s="287">
        <f t="shared" si="785"/>
        <v>3.0196320000000001</v>
      </c>
      <c r="HS170" s="468">
        <f t="shared" si="786"/>
        <v>42237.100000000006</v>
      </c>
    </row>
    <row r="171" spans="1:227" s="72" customFormat="1" hidden="1" outlineLevel="1" x14ac:dyDescent="0.3">
      <c r="B171" s="40" t="s">
        <v>240</v>
      </c>
      <c r="C171" s="40" t="s">
        <v>244</v>
      </c>
      <c r="D171" s="117">
        <v>500</v>
      </c>
      <c r="E171" s="132">
        <v>26.297163275475267</v>
      </c>
      <c r="F171" s="125">
        <f t="shared" si="696"/>
        <v>115.59794689844335</v>
      </c>
      <c r="G171" s="125">
        <f t="shared" si="697"/>
        <v>30.958868247611623</v>
      </c>
      <c r="H171" s="168">
        <f t="shared" si="790"/>
        <v>84</v>
      </c>
      <c r="I171" s="528">
        <f>$L$8*$P$10*$D171/1000</f>
        <v>84</v>
      </c>
      <c r="J171" s="373">
        <f t="shared" si="699"/>
        <v>46.501544471899216</v>
      </c>
      <c r="K171" s="114">
        <v>0.19600000000000001</v>
      </c>
      <c r="L171" s="168">
        <f t="shared" si="700"/>
        <v>1376.166034505278</v>
      </c>
      <c r="M171" s="373">
        <f t="shared" si="645"/>
        <v>665.76</v>
      </c>
      <c r="N171" s="373">
        <f t="shared" si="646"/>
        <v>269.72854276303451</v>
      </c>
      <c r="O171" s="121">
        <v>135.78450985794572</v>
      </c>
      <c r="P171" s="116">
        <v>0.152</v>
      </c>
      <c r="Q171" s="395">
        <f t="shared" si="701"/>
        <v>0.73218496454084936</v>
      </c>
      <c r="S171" s="189">
        <f t="shared" si="702"/>
        <v>1.1639107676249008</v>
      </c>
      <c r="T171" s="168">
        <f t="shared" si="507"/>
        <v>10.319622749203875</v>
      </c>
      <c r="U171" s="382">
        <f t="shared" si="508"/>
        <v>115.59794689844335</v>
      </c>
      <c r="V171" s="427">
        <f t="shared" si="647"/>
        <v>24140.247115503873</v>
      </c>
      <c r="W171" s="132"/>
      <c r="X171" s="255"/>
      <c r="Y171" s="255"/>
      <c r="Z171" s="255"/>
      <c r="AA171" s="111"/>
      <c r="AB171" s="111"/>
      <c r="AC171" s="111"/>
      <c r="AD171" s="111"/>
      <c r="AE171" s="111"/>
      <c r="AF171" s="111"/>
      <c r="AG171" s="111"/>
      <c r="AH171" s="460"/>
      <c r="AI171" s="188">
        <f t="shared" si="703"/>
        <v>3.9031088482599308</v>
      </c>
      <c r="AJ171" s="256">
        <f t="shared" si="704"/>
        <v>0.72683690344532936</v>
      </c>
      <c r="AK171" s="256">
        <f t="shared" si="510"/>
        <v>2.8369235490793141</v>
      </c>
      <c r="AL171" s="170">
        <f t="shared" si="705"/>
        <v>115.59794689844335</v>
      </c>
      <c r="AM171" s="170">
        <f t="shared" si="706"/>
        <v>30.958868247611623</v>
      </c>
      <c r="AN171" s="170">
        <f t="shared" si="513"/>
        <v>55.739591926220896</v>
      </c>
      <c r="AO171" s="170">
        <f t="shared" si="649"/>
        <v>29</v>
      </c>
      <c r="AP171" s="170">
        <f t="shared" si="650"/>
        <v>41</v>
      </c>
      <c r="AQ171" s="170">
        <f t="shared" si="707"/>
        <v>0</v>
      </c>
      <c r="AR171" s="256">
        <f t="shared" si="708"/>
        <v>37.548738926764081</v>
      </c>
      <c r="AS171" s="256">
        <f t="shared" si="515"/>
        <v>0</v>
      </c>
      <c r="AT171" s="428">
        <f t="shared" si="709"/>
        <v>121580</v>
      </c>
      <c r="AU171" s="112"/>
      <c r="AV171" s="256"/>
      <c r="AW171" s="256"/>
      <c r="AX171" s="120"/>
      <c r="AY171" s="120"/>
      <c r="AZ171" s="120"/>
      <c r="BA171" s="120"/>
      <c r="BB171" s="256"/>
      <c r="BC171" s="256"/>
      <c r="BD171" s="256"/>
      <c r="BE171" s="257"/>
      <c r="BF171" s="146">
        <f t="shared" si="710"/>
        <v>1.8857082584476754</v>
      </c>
      <c r="BG171" s="256">
        <f t="shared" si="711"/>
        <v>1.0768472969035399</v>
      </c>
      <c r="BH171" s="256">
        <f t="shared" si="519"/>
        <v>2.0306198408580611</v>
      </c>
      <c r="BI171" s="120">
        <f t="shared" si="712"/>
        <v>51.469118461654325</v>
      </c>
      <c r="BJ171" s="120">
        <f t="shared" si="713"/>
        <v>30.958868247611623</v>
      </c>
      <c r="BK171" s="256">
        <v>0</v>
      </c>
      <c r="BL171" s="170">
        <f t="shared" si="522"/>
        <v>37.400369701870389</v>
      </c>
      <c r="BM171" s="170">
        <f t="shared" si="651"/>
        <v>46.599630298129611</v>
      </c>
      <c r="BN171" s="170">
        <f t="shared" si="714"/>
        <v>0</v>
      </c>
      <c r="BO171" s="170">
        <f t="shared" si="715"/>
        <v>13.590943160701503</v>
      </c>
      <c r="BP171" s="170">
        <f t="shared" si="524"/>
        <v>64.128828436789036</v>
      </c>
      <c r="BQ171" s="390">
        <f t="shared" si="716"/>
        <v>29635.194093481954</v>
      </c>
      <c r="BR171" s="428">
        <f t="shared" si="717"/>
        <v>44758.24770025316</v>
      </c>
      <c r="BS171" s="146">
        <f t="shared" si="718"/>
        <v>4.5716377453857842</v>
      </c>
      <c r="BT171" s="256">
        <f t="shared" si="527"/>
        <v>1.0818069338945531</v>
      </c>
      <c r="BU171" s="256">
        <f t="shared" si="528"/>
        <v>4.9456294122124023</v>
      </c>
      <c r="BV171" s="170">
        <f t="shared" si="529"/>
        <v>115.59794689844335</v>
      </c>
      <c r="BW171" s="170">
        <f t="shared" si="530"/>
        <v>30.958868247611623</v>
      </c>
      <c r="BX171" s="170">
        <f t="shared" si="531"/>
        <v>61.519489271143073</v>
      </c>
      <c r="BY171" s="170">
        <f t="shared" si="653"/>
        <v>732.37487227551276</v>
      </c>
      <c r="BZ171" s="256">
        <f t="shared" si="719"/>
        <v>32.057836449088022</v>
      </c>
      <c r="CA171" s="256">
        <v>0</v>
      </c>
      <c r="CB171" s="466">
        <f t="shared" si="720"/>
        <v>86762</v>
      </c>
      <c r="CC171" s="146">
        <f t="shared" si="721"/>
        <v>1.8823840199560784</v>
      </c>
      <c r="CD171" s="256">
        <f t="shared" si="535"/>
        <v>1.3193009460624838</v>
      </c>
      <c r="CE171" s="256">
        <f t="shared" si="654"/>
        <v>2.4834310183809558</v>
      </c>
      <c r="CF171" s="120">
        <f t="shared" si="722"/>
        <v>54.900393025764615</v>
      </c>
      <c r="CG171" s="120">
        <f t="shared" si="723"/>
        <v>30.958868247611623</v>
      </c>
      <c r="CH171" s="256">
        <v>0</v>
      </c>
      <c r="CI171" s="170">
        <f t="shared" si="655"/>
        <v>39.893727681995081</v>
      </c>
      <c r="CJ171" s="170">
        <f t="shared" si="656"/>
        <v>44.106272318004919</v>
      </c>
      <c r="CK171" s="170">
        <f t="shared" si="724"/>
        <v>0</v>
      </c>
      <c r="CL171" s="256">
        <f t="shared" si="725"/>
        <v>17.159468707376202</v>
      </c>
      <c r="CM171" s="256">
        <f t="shared" si="499"/>
        <v>60.697553872678739</v>
      </c>
      <c r="CN171" s="390">
        <f t="shared" si="726"/>
        <v>20944.207033047416</v>
      </c>
      <c r="CO171" s="428">
        <f t="shared" si="727"/>
        <v>36428.797546936701</v>
      </c>
      <c r="CP171" s="146">
        <f t="shared" si="728"/>
        <v>3.9031088482599308</v>
      </c>
      <c r="CQ171" s="256">
        <f t="shared" si="540"/>
        <v>1.1512054235283493</v>
      </c>
      <c r="CR171" s="256">
        <f t="shared" si="541"/>
        <v>4.4932800747383217</v>
      </c>
      <c r="CS171" s="120">
        <f t="shared" si="542"/>
        <v>115.59794689844335</v>
      </c>
      <c r="CT171" s="120">
        <f t="shared" si="543"/>
        <v>30.958868247611623</v>
      </c>
      <c r="CU171" s="256">
        <f t="shared" si="544"/>
        <v>55.739591926220896</v>
      </c>
      <c r="CV171" s="170">
        <f t="shared" si="659"/>
        <v>663.5665705502488</v>
      </c>
      <c r="CW171" s="256">
        <f t="shared" si="729"/>
        <v>37.548738926764081</v>
      </c>
      <c r="CX171" s="256">
        <v>0</v>
      </c>
      <c r="CY171" s="466">
        <f t="shared" si="730"/>
        <v>76762</v>
      </c>
      <c r="CZ171" s="146">
        <f t="shared" si="731"/>
        <v>4.5716377453857842</v>
      </c>
      <c r="DA171" s="256">
        <f t="shared" si="548"/>
        <v>1.113903458244039</v>
      </c>
      <c r="DB171" s="256">
        <f t="shared" si="549"/>
        <v>5.0923630944242069</v>
      </c>
      <c r="DC171" s="120">
        <f t="shared" si="550"/>
        <v>115.59794689844335</v>
      </c>
      <c r="DD171" s="120">
        <f t="shared" si="551"/>
        <v>30.958868247611623</v>
      </c>
      <c r="DE171" s="256">
        <f t="shared" si="552"/>
        <v>61.519489271143073</v>
      </c>
      <c r="DF171" s="170">
        <f t="shared" si="660"/>
        <v>732.37487227551276</v>
      </c>
      <c r="DG171" s="256">
        <f t="shared" si="732"/>
        <v>32.057836449088022</v>
      </c>
      <c r="DH171" s="256">
        <v>0</v>
      </c>
      <c r="DI171" s="466">
        <f t="shared" si="733"/>
        <v>84262</v>
      </c>
      <c r="DJ171" s="146">
        <f t="shared" si="734"/>
        <v>3.9031088482599308</v>
      </c>
      <c r="DK171" s="256">
        <f t="shared" si="662"/>
        <v>1.2400554393769914</v>
      </c>
      <c r="DL171" s="256">
        <f t="shared" si="555"/>
        <v>4.8400713577651908</v>
      </c>
      <c r="DM171" s="120">
        <f t="shared" si="556"/>
        <v>115.59794689844335</v>
      </c>
      <c r="DN171" s="120">
        <f t="shared" si="557"/>
        <v>30.958868247611623</v>
      </c>
      <c r="DO171" s="256">
        <f t="shared" si="558"/>
        <v>55.739591926220896</v>
      </c>
      <c r="DP171" s="170">
        <f t="shared" si="663"/>
        <v>663.5665705502488</v>
      </c>
      <c r="DQ171" s="256">
        <f t="shared" si="735"/>
        <v>37.548738926764081</v>
      </c>
      <c r="DR171" s="256">
        <v>0</v>
      </c>
      <c r="DS171" s="427">
        <f t="shared" si="736"/>
        <v>71262</v>
      </c>
      <c r="DT171" s="176">
        <f t="shared" si="737"/>
        <v>7.7610415389865706</v>
      </c>
      <c r="DU171" s="256">
        <f t="shared" si="562"/>
        <v>0.97765725861107922</v>
      </c>
      <c r="DV171" s="256">
        <f t="shared" si="563"/>
        <v>7.5876385949723222</v>
      </c>
      <c r="DW171" s="120">
        <f t="shared" si="564"/>
        <v>115.59794689844335</v>
      </c>
      <c r="DX171" s="120">
        <f t="shared" si="565"/>
        <v>30.958868247611623</v>
      </c>
      <c r="DY171" s="256">
        <f t="shared" si="566"/>
        <v>73.079283960987397</v>
      </c>
      <c r="DZ171" s="256">
        <f t="shared" si="664"/>
        <v>60</v>
      </c>
      <c r="EA171" s="256">
        <f t="shared" si="665"/>
        <v>85</v>
      </c>
      <c r="EB171" s="170">
        <f t="shared" si="666"/>
        <v>869.99147572604045</v>
      </c>
      <c r="EC171" s="256">
        <f t="shared" si="738"/>
        <v>18.883652974906283</v>
      </c>
      <c r="ED171" s="256">
        <v>0</v>
      </c>
      <c r="EE171" s="427">
        <f t="shared" si="674"/>
        <v>109480</v>
      </c>
      <c r="EF171" s="275">
        <f t="shared" si="739"/>
        <v>1.4059157830141307</v>
      </c>
      <c r="EG171" s="256">
        <f t="shared" si="740"/>
        <v>0.72308378175963506</v>
      </c>
      <c r="EH171" s="256">
        <f t="shared" si="570"/>
        <v>1.016594901217416</v>
      </c>
      <c r="EI171" s="473">
        <f t="shared" si="741"/>
        <v>28.899486724610838</v>
      </c>
      <c r="EJ171" s="473">
        <f t="shared" si="742"/>
        <v>21</v>
      </c>
      <c r="EK171" s="473">
        <f t="shared" si="573"/>
        <v>84</v>
      </c>
      <c r="EL171" s="473">
        <f t="shared" si="743"/>
        <v>25.501544471899216</v>
      </c>
      <c r="EM171" s="473">
        <f t="shared" si="744"/>
        <v>17.544494430356586</v>
      </c>
      <c r="EN171" s="473">
        <f t="shared" si="745"/>
        <v>86.698460173832515</v>
      </c>
      <c r="EO171" s="427">
        <f t="shared" si="746"/>
        <v>29975.247115503873</v>
      </c>
      <c r="EP171" s="261">
        <f t="shared" si="747"/>
        <v>1.4059157830141307</v>
      </c>
      <c r="EQ171" s="256">
        <f t="shared" si="748"/>
        <v>0.71345013309605443</v>
      </c>
      <c r="ER171" s="256">
        <f t="shared" si="580"/>
        <v>1.0030508025132752</v>
      </c>
      <c r="ES171" s="473">
        <f t="shared" si="581"/>
        <v>115.59794689844335</v>
      </c>
      <c r="ET171" s="473">
        <f t="shared" si="749"/>
        <v>21</v>
      </c>
      <c r="EU171" s="473">
        <f t="shared" si="583"/>
        <v>84</v>
      </c>
      <c r="EV171" s="473">
        <f t="shared" si="750"/>
        <v>25.501544471899216</v>
      </c>
      <c r="EW171" s="473">
        <f t="shared" si="751"/>
        <v>17.544494430356586</v>
      </c>
      <c r="EX171" s="473">
        <f t="shared" si="752"/>
        <v>86.698460173832515</v>
      </c>
      <c r="EY171" s="572">
        <f t="shared" si="753"/>
        <v>30380</v>
      </c>
      <c r="EZ171" s="589"/>
      <c r="FA171" s="589"/>
      <c r="FB171" s="589"/>
      <c r="FC171" s="589"/>
      <c r="FD171" s="589"/>
      <c r="FE171" s="589"/>
      <c r="FF171" s="589"/>
      <c r="FG171" s="589"/>
      <c r="FH171" s="589"/>
      <c r="FI171" s="577"/>
      <c r="FJ171" s="276">
        <f t="shared" si="754"/>
        <v>1.4132217544122627</v>
      </c>
      <c r="FK171" s="256">
        <f t="shared" si="755"/>
        <v>0.3441436111918893</v>
      </c>
      <c r="FL171" s="256">
        <f t="shared" si="589"/>
        <v>0.48635123797837343</v>
      </c>
      <c r="FM171" s="483">
        <f t="shared" si="756"/>
        <v>22.657197592094899</v>
      </c>
      <c r="FN171" s="483">
        <f t="shared" si="757"/>
        <v>34</v>
      </c>
      <c r="FO171" s="483">
        <f t="shared" si="592"/>
        <v>84</v>
      </c>
      <c r="FP171" s="483">
        <f t="shared" si="593"/>
        <v>46.501544471899216</v>
      </c>
      <c r="FQ171" s="483">
        <f t="shared" si="668"/>
        <v>4800</v>
      </c>
      <c r="FR171" s="483">
        <f t="shared" si="758"/>
        <v>10.772766701045773</v>
      </c>
      <c r="FS171" s="483">
        <f t="shared" si="759"/>
        <v>92.931280231776697</v>
      </c>
      <c r="FT171" s="484">
        <f t="shared" si="760"/>
        <v>48</v>
      </c>
      <c r="FU171" s="427">
        <f t="shared" si="761"/>
        <v>64547.247115503873</v>
      </c>
      <c r="FV171" s="276">
        <f t="shared" si="762"/>
        <v>2.2658820166662741</v>
      </c>
      <c r="FW171" s="256">
        <f t="shared" si="763"/>
        <v>0.91404763229496555</v>
      </c>
      <c r="FX171" s="256">
        <f t="shared" si="600"/>
        <v>2.0711240923935494</v>
      </c>
      <c r="FY171" s="483">
        <f t="shared" si="764"/>
        <v>57.567777555424797</v>
      </c>
      <c r="FZ171" s="483">
        <f t="shared" si="765"/>
        <v>41</v>
      </c>
      <c r="GA171" s="483">
        <f t="shared" si="603"/>
        <v>84</v>
      </c>
      <c r="GB171" s="483">
        <f t="shared" si="604"/>
        <v>46.501544471899216</v>
      </c>
      <c r="GC171" s="483">
        <f t="shared" si="605"/>
        <v>2400</v>
      </c>
      <c r="GD171" s="483">
        <f t="shared" si="766"/>
        <v>6.6496392560539164</v>
      </c>
      <c r="GE171" s="483">
        <f t="shared" si="767"/>
        <v>58.030169343018564</v>
      </c>
      <c r="GF171" s="484">
        <f t="shared" si="768"/>
        <v>34</v>
      </c>
      <c r="GG171" s="493">
        <f t="shared" si="769"/>
        <v>24</v>
      </c>
      <c r="GH171" s="493">
        <f t="shared" si="770"/>
        <v>58</v>
      </c>
      <c r="GI171" s="427">
        <f t="shared" si="771"/>
        <v>66996.24711550388</v>
      </c>
      <c r="GJ171" s="185">
        <f t="shared" si="772"/>
        <v>1.1639107676249008</v>
      </c>
      <c r="GK171" s="256">
        <f t="shared" si="669"/>
        <v>1.3962596699181378</v>
      </c>
      <c r="GL171" s="256">
        <f t="shared" si="613"/>
        <v>1.6251216642181103</v>
      </c>
      <c r="GM171" s="256">
        <f t="shared" si="614"/>
        <v>115.59794689844335</v>
      </c>
      <c r="GN171" s="256">
        <f t="shared" si="615"/>
        <v>84</v>
      </c>
      <c r="GO171" s="256">
        <f t="shared" si="616"/>
        <v>46.501544471899216</v>
      </c>
      <c r="GP171" s="256">
        <f t="shared" si="617"/>
        <v>115.59794689844335</v>
      </c>
      <c r="GQ171" s="256">
        <f t="shared" si="773"/>
        <v>10.319622749203875</v>
      </c>
      <c r="GR171" s="427">
        <f t="shared" si="774"/>
        <v>75400.24711550388</v>
      </c>
      <c r="GS171" s="185">
        <f t="shared" si="775"/>
        <v>1.1639107676249008</v>
      </c>
      <c r="GT171" s="256">
        <f t="shared" si="670"/>
        <v>1.2202469123198674</v>
      </c>
      <c r="GU171" s="256">
        <f t="shared" si="621"/>
        <v>1.4202585204101319</v>
      </c>
      <c r="GV171" s="256">
        <f t="shared" si="622"/>
        <v>115.59794689844335</v>
      </c>
      <c r="GW171" s="256">
        <f t="shared" si="623"/>
        <v>84</v>
      </c>
      <c r="GX171" s="256">
        <f t="shared" si="624"/>
        <v>46.501544471899216</v>
      </c>
      <c r="GY171" s="256">
        <f t="shared" si="776"/>
        <v>115.59794689844335</v>
      </c>
      <c r="GZ171" s="256">
        <f t="shared" si="777"/>
        <v>10.319622749203875</v>
      </c>
      <c r="HA171" s="427">
        <f t="shared" si="778"/>
        <v>86276.24711550388</v>
      </c>
      <c r="HB171" s="185">
        <f t="shared" si="779"/>
        <v>1.1639107676249008</v>
      </c>
      <c r="HC171" s="256">
        <f t="shared" si="671"/>
        <v>0.17761675300719573</v>
      </c>
      <c r="HD171" s="256">
        <f t="shared" si="629"/>
        <v>0.20673005133564759</v>
      </c>
      <c r="HE171" s="256">
        <f t="shared" si="630"/>
        <v>115.59794689844335</v>
      </c>
      <c r="HF171" s="256">
        <f t="shared" si="631"/>
        <v>84</v>
      </c>
      <c r="HG171" s="256">
        <f t="shared" si="632"/>
        <v>46.501544471899216</v>
      </c>
      <c r="HH171" s="256">
        <f t="shared" si="780"/>
        <v>115.59794689844335</v>
      </c>
      <c r="HI171" s="256">
        <f t="shared" si="781"/>
        <v>10.319622749203875</v>
      </c>
      <c r="HJ171" s="427">
        <f t="shared" si="782"/>
        <v>592727.4447189921</v>
      </c>
      <c r="HK171" s="185">
        <f t="shared" si="783"/>
        <v>1.1639107676249008</v>
      </c>
      <c r="HL171" s="256">
        <f t="shared" si="672"/>
        <v>1.2933455055189125</v>
      </c>
      <c r="HM171" s="256">
        <f t="shared" si="636"/>
        <v>1.5053387601327328</v>
      </c>
      <c r="HN171" s="256">
        <f t="shared" si="637"/>
        <v>115.59794689844335</v>
      </c>
      <c r="HO171" s="256">
        <f t="shared" si="638"/>
        <v>84</v>
      </c>
      <c r="HP171" s="256">
        <f t="shared" si="639"/>
        <v>46.501544471899216</v>
      </c>
      <c r="HQ171" s="256">
        <f t="shared" si="784"/>
        <v>115.59794689844335</v>
      </c>
      <c r="HR171" s="256">
        <f t="shared" si="785"/>
        <v>10.319622749203875</v>
      </c>
      <c r="HS171" s="466">
        <f t="shared" si="786"/>
        <v>81400</v>
      </c>
    </row>
    <row r="172" spans="1:227" s="72" customFormat="1" hidden="1" outlineLevel="1" x14ac:dyDescent="0.3">
      <c r="B172" s="40" t="s">
        <v>240</v>
      </c>
      <c r="C172" s="40" t="s">
        <v>244</v>
      </c>
      <c r="D172" s="117">
        <v>1000</v>
      </c>
      <c r="E172" s="132">
        <v>55.957246648443721</v>
      </c>
      <c r="F172" s="125">
        <f t="shared" si="696"/>
        <v>491.95746011756768</v>
      </c>
      <c r="G172" s="125">
        <f t="shared" si="697"/>
        <v>59.869868824567327</v>
      </c>
      <c r="H172" s="168">
        <f t="shared" si="690"/>
        <v>168</v>
      </c>
      <c r="I172" s="528">
        <f>$L$8*$P$10*$D172/1000</f>
        <v>168</v>
      </c>
      <c r="J172" s="373">
        <f t="shared" si="699"/>
        <v>89.927104098424849</v>
      </c>
      <c r="K172" s="114">
        <v>0.19600000000000001</v>
      </c>
      <c r="L172" s="168">
        <f t="shared" si="700"/>
        <v>2928.318214985522</v>
      </c>
      <c r="M172" s="373">
        <f t="shared" si="645"/>
        <v>665.76</v>
      </c>
      <c r="N172" s="373">
        <f t="shared" si="646"/>
        <v>573.95037013716228</v>
      </c>
      <c r="O172" s="121">
        <v>131.29357198370028</v>
      </c>
      <c r="P172" s="116">
        <v>0.152</v>
      </c>
      <c r="Q172" s="395">
        <f t="shared" si="701"/>
        <v>0.87830275241631728</v>
      </c>
      <c r="S172" s="189">
        <f t="shared" si="702"/>
        <v>1.0779686420122137</v>
      </c>
      <c r="T172" s="168">
        <f t="shared" si="507"/>
        <v>19.956622941522443</v>
      </c>
      <c r="U172" s="382">
        <f t="shared" si="508"/>
        <v>491.95746011756768</v>
      </c>
      <c r="V172" s="427">
        <f t="shared" si="647"/>
        <v>35288.336655747975</v>
      </c>
      <c r="W172" s="132"/>
      <c r="X172" s="255"/>
      <c r="Y172" s="255"/>
      <c r="Z172" s="255"/>
      <c r="AA172" s="111"/>
      <c r="AB172" s="111"/>
      <c r="AC172" s="111"/>
      <c r="AD172" s="111"/>
      <c r="AE172" s="111"/>
      <c r="AF172" s="111"/>
      <c r="AG172" s="111"/>
      <c r="AH172" s="460"/>
      <c r="AI172" s="188">
        <f t="shared" si="703"/>
        <v>2.5699875832095964</v>
      </c>
      <c r="AJ172" s="256">
        <f t="shared" si="704"/>
        <v>1.4483150127586402</v>
      </c>
      <c r="AK172" s="256">
        <f t="shared" si="510"/>
        <v>3.7221515993657532</v>
      </c>
      <c r="AL172" s="170">
        <f t="shared" si="705"/>
        <v>411.35898734320426</v>
      </c>
      <c r="AM172" s="170">
        <f t="shared" si="706"/>
        <v>59.869868824567327</v>
      </c>
      <c r="AN172" s="170">
        <f t="shared" si="513"/>
        <v>248.64937168283586</v>
      </c>
      <c r="AO172" s="170">
        <f t="shared" si="649"/>
        <v>128</v>
      </c>
      <c r="AP172" s="170">
        <f t="shared" si="650"/>
        <v>183</v>
      </c>
      <c r="AQ172" s="170">
        <f t="shared" si="707"/>
        <v>0</v>
      </c>
      <c r="AR172" s="256">
        <f t="shared" si="708"/>
        <v>134.12136966665372</v>
      </c>
      <c r="AS172" s="256">
        <f t="shared" si="515"/>
        <v>80.598472774363415</v>
      </c>
      <c r="AT172" s="428">
        <f t="shared" si="709"/>
        <v>205200</v>
      </c>
      <c r="AU172" s="112"/>
      <c r="AV172" s="256"/>
      <c r="AW172" s="256"/>
      <c r="AX172" s="120"/>
      <c r="AY172" s="120"/>
      <c r="AZ172" s="120"/>
      <c r="BA172" s="120"/>
      <c r="BB172" s="256"/>
      <c r="BC172" s="256"/>
      <c r="BD172" s="256"/>
      <c r="BE172" s="257"/>
      <c r="BF172" s="146">
        <f t="shared" si="710"/>
        <v>1.3179329613917923</v>
      </c>
      <c r="BG172" s="256">
        <f t="shared" si="711"/>
        <v>1.9970165438413785</v>
      </c>
      <c r="BH172" s="256">
        <f t="shared" si="519"/>
        <v>2.6319339275732698</v>
      </c>
      <c r="BI172" s="120">
        <f t="shared" si="712"/>
        <v>99.533656920843185</v>
      </c>
      <c r="BJ172" s="120">
        <f t="shared" si="713"/>
        <v>59.869868824567327</v>
      </c>
      <c r="BK172" s="256">
        <v>0</v>
      </c>
      <c r="BL172" s="170">
        <f t="shared" si="522"/>
        <v>33.990041250122566</v>
      </c>
      <c r="BM172" s="170">
        <f t="shared" si="651"/>
        <v>134.00995874987743</v>
      </c>
      <c r="BN172" s="170">
        <f t="shared" si="714"/>
        <v>0</v>
      </c>
      <c r="BO172" s="170">
        <f t="shared" si="715"/>
        <v>26.282872413985057</v>
      </c>
      <c r="BP172" s="170">
        <f t="shared" si="524"/>
        <v>392.42380319672452</v>
      </c>
      <c r="BQ172" s="390">
        <f t="shared" si="716"/>
        <v>27844.771656314348</v>
      </c>
      <c r="BR172" s="428">
        <f t="shared" si="717"/>
        <v>46673.327637582115</v>
      </c>
      <c r="BS172" s="146">
        <f t="shared" si="718"/>
        <v>4.023549272512513</v>
      </c>
      <c r="BT172" s="256">
        <f t="shared" si="527"/>
        <v>2.1955457200329227</v>
      </c>
      <c r="BU172" s="256">
        <f t="shared" si="528"/>
        <v>8.8338863846064282</v>
      </c>
      <c r="BV172" s="170">
        <f t="shared" si="529"/>
        <v>491.95746011756768</v>
      </c>
      <c r="BW172" s="170">
        <f t="shared" si="530"/>
        <v>59.869868824567327</v>
      </c>
      <c r="BX172" s="170">
        <f t="shared" si="531"/>
        <v>333.69609926948681</v>
      </c>
      <c r="BY172" s="170">
        <f t="shared" si="653"/>
        <v>1986.2863051755166</v>
      </c>
      <c r="BZ172" s="256">
        <f t="shared" si="719"/>
        <v>137.14939014467328</v>
      </c>
      <c r="CA172" s="256">
        <v>0</v>
      </c>
      <c r="CB172" s="466">
        <f t="shared" si="720"/>
        <v>170693.18552327718</v>
      </c>
      <c r="CC172" s="146">
        <f t="shared" si="721"/>
        <v>1.3170980374584664</v>
      </c>
      <c r="CD172" s="256">
        <f t="shared" si="535"/>
        <v>2.4335745898897514</v>
      </c>
      <c r="CE172" s="256">
        <f t="shared" si="654"/>
        <v>3.205256316352584</v>
      </c>
      <c r="CF172" s="120">
        <f t="shared" si="722"/>
        <v>106.1692340488994</v>
      </c>
      <c r="CG172" s="120">
        <f t="shared" si="723"/>
        <v>59.869868824567327</v>
      </c>
      <c r="CH172" s="256">
        <v>0</v>
      </c>
      <c r="CI172" s="170">
        <f t="shared" si="655"/>
        <v>36.256044000130743</v>
      </c>
      <c r="CJ172" s="170">
        <f t="shared" si="656"/>
        <v>131.74395599986926</v>
      </c>
      <c r="CK172" s="170">
        <f t="shared" si="724"/>
        <v>0</v>
      </c>
      <c r="CL172" s="256">
        <f t="shared" si="725"/>
        <v>33.183872627163517</v>
      </c>
      <c r="CM172" s="256">
        <f t="shared" si="499"/>
        <v>385.78822606866828</v>
      </c>
      <c r="CN172" s="390">
        <f t="shared" si="726"/>
        <v>19034.423100068641</v>
      </c>
      <c r="CO172" s="428">
        <f t="shared" si="727"/>
        <v>38191.549480087597</v>
      </c>
      <c r="CP172" s="146">
        <f t="shared" si="728"/>
        <v>3.4378044610383975</v>
      </c>
      <c r="CQ172" s="256">
        <f t="shared" si="540"/>
        <v>2.4118953285065636</v>
      </c>
      <c r="CR172" s="256">
        <f t="shared" si="541"/>
        <v>8.2916245198975354</v>
      </c>
      <c r="CS172" s="120">
        <f t="shared" si="542"/>
        <v>491.95746011756768</v>
      </c>
      <c r="CT172" s="120">
        <f t="shared" si="543"/>
        <v>59.869868824567327</v>
      </c>
      <c r="CU172" s="256">
        <f t="shared" si="544"/>
        <v>309.09822626360841</v>
      </c>
      <c r="CV172" s="170">
        <f t="shared" si="659"/>
        <v>1839.8703944262404</v>
      </c>
      <c r="CW172" s="256">
        <f t="shared" si="729"/>
        <v>160.51736950025776</v>
      </c>
      <c r="CX172" s="256">
        <v>0</v>
      </c>
      <c r="CY172" s="466">
        <f t="shared" si="730"/>
        <v>145693.18552327718</v>
      </c>
      <c r="CZ172" s="146">
        <f t="shared" si="731"/>
        <v>4.023549272512513</v>
      </c>
      <c r="DA172" s="256">
        <f t="shared" si="548"/>
        <v>2.4543642313185363</v>
      </c>
      <c r="DB172" s="256">
        <f t="shared" si="549"/>
        <v>9.8752554174024301</v>
      </c>
      <c r="DC172" s="120">
        <f t="shared" si="550"/>
        <v>491.95746011756768</v>
      </c>
      <c r="DD172" s="120">
        <f t="shared" si="551"/>
        <v>59.869868824567327</v>
      </c>
      <c r="DE172" s="256">
        <f t="shared" si="552"/>
        <v>333.69609926948681</v>
      </c>
      <c r="DF172" s="170">
        <f t="shared" si="660"/>
        <v>1986.2863051755166</v>
      </c>
      <c r="DG172" s="256">
        <f t="shared" si="732"/>
        <v>137.14939014467328</v>
      </c>
      <c r="DH172" s="256">
        <v>0</v>
      </c>
      <c r="DI172" s="466">
        <f t="shared" si="733"/>
        <v>152693.18552327718</v>
      </c>
      <c r="DJ172" s="146">
        <f t="shared" si="734"/>
        <v>3.4378044610383975</v>
      </c>
      <c r="DK172" s="256">
        <f t="shared" si="662"/>
        <v>2.4976100459442296</v>
      </c>
      <c r="DL172" s="256">
        <f t="shared" si="555"/>
        <v>8.586294957881389</v>
      </c>
      <c r="DM172" s="120">
        <f t="shared" si="556"/>
        <v>491.95746011756768</v>
      </c>
      <c r="DN172" s="120">
        <f t="shared" si="557"/>
        <v>59.869868824567327</v>
      </c>
      <c r="DO172" s="256">
        <f t="shared" si="558"/>
        <v>309.09822626360841</v>
      </c>
      <c r="DP172" s="170">
        <f t="shared" si="663"/>
        <v>1839.8703944262404</v>
      </c>
      <c r="DQ172" s="256">
        <f t="shared" si="735"/>
        <v>160.51736950025776</v>
      </c>
      <c r="DR172" s="256">
        <v>0</v>
      </c>
      <c r="DS172" s="427">
        <f t="shared" si="736"/>
        <v>140693.18552327718</v>
      </c>
      <c r="DT172" s="176">
        <f t="shared" si="737"/>
        <v>6.9916453648357475</v>
      </c>
      <c r="DU172" s="256">
        <f t="shared" si="562"/>
        <v>1.3527394615473003</v>
      </c>
      <c r="DV172" s="256">
        <f t="shared" si="563"/>
        <v>9.4578745861575868</v>
      </c>
      <c r="DW172" s="120">
        <f t="shared" si="564"/>
        <v>491.95746011756768</v>
      </c>
      <c r="DX172" s="120">
        <f t="shared" si="565"/>
        <v>59.869868824567327</v>
      </c>
      <c r="DY172" s="256">
        <f t="shared" si="566"/>
        <v>382.8918452812436</v>
      </c>
      <c r="DZ172" s="256">
        <f t="shared" si="664"/>
        <v>253</v>
      </c>
      <c r="EA172" s="256">
        <f t="shared" si="665"/>
        <v>361</v>
      </c>
      <c r="EB172" s="170">
        <f t="shared" si="666"/>
        <v>2279.1181266740691</v>
      </c>
      <c r="EC172" s="256">
        <f t="shared" si="738"/>
        <v>78.926676075067036</v>
      </c>
      <c r="ED172" s="256">
        <v>0</v>
      </c>
      <c r="EE172" s="427">
        <f t="shared" si="674"/>
        <v>320081.89255361876</v>
      </c>
      <c r="EF172" s="275">
        <f t="shared" si="739"/>
        <v>1.3149012823955897</v>
      </c>
      <c r="EG172" s="256">
        <f t="shared" si="740"/>
        <v>2.1603189022499421</v>
      </c>
      <c r="EH172" s="256">
        <f t="shared" si="570"/>
        <v>2.8406060949518812</v>
      </c>
      <c r="EI172" s="473">
        <f t="shared" si="741"/>
        <v>122.98936502939192</v>
      </c>
      <c r="EJ172" s="473">
        <f t="shared" si="742"/>
        <v>42</v>
      </c>
      <c r="EK172" s="473">
        <f t="shared" si="573"/>
        <v>168</v>
      </c>
      <c r="EL172" s="473">
        <f t="shared" si="743"/>
        <v>47.927104098424849</v>
      </c>
      <c r="EM172" s="473">
        <f t="shared" si="744"/>
        <v>50.703964198870423</v>
      </c>
      <c r="EN172" s="473">
        <f t="shared" si="745"/>
        <v>368.96809508817574</v>
      </c>
      <c r="EO172" s="427">
        <f t="shared" si="746"/>
        <v>42698.336655747975</v>
      </c>
      <c r="EP172" s="261">
        <f t="shared" si="747"/>
        <v>1.3149012823955897</v>
      </c>
      <c r="EQ172" s="256">
        <f t="shared" si="748"/>
        <v>1.5181373234371942</v>
      </c>
      <c r="ER172" s="256">
        <f t="shared" si="580"/>
        <v>1.9962007134401747</v>
      </c>
      <c r="ES172" s="473">
        <f t="shared" si="581"/>
        <v>491.95746011756768</v>
      </c>
      <c r="ET172" s="473">
        <f t="shared" si="749"/>
        <v>42</v>
      </c>
      <c r="EU172" s="473">
        <f t="shared" si="583"/>
        <v>168</v>
      </c>
      <c r="EV172" s="473">
        <f t="shared" si="750"/>
        <v>47.927104098424849</v>
      </c>
      <c r="EW172" s="473">
        <f t="shared" si="751"/>
        <v>50.703964198870423</v>
      </c>
      <c r="EX172" s="473">
        <f t="shared" si="752"/>
        <v>368.96809508817574</v>
      </c>
      <c r="EY172" s="572">
        <f t="shared" si="753"/>
        <v>60760</v>
      </c>
      <c r="EZ172" s="589"/>
      <c r="FA172" s="589"/>
      <c r="FB172" s="589"/>
      <c r="FC172" s="589"/>
      <c r="FD172" s="589"/>
      <c r="FE172" s="589"/>
      <c r="FF172" s="589"/>
      <c r="FG172" s="589"/>
      <c r="FH172" s="589"/>
      <c r="FI172" s="577"/>
      <c r="FJ172" s="276">
        <f t="shared" si="754"/>
        <v>1.3217129073638596</v>
      </c>
      <c r="FK172" s="256">
        <f t="shared" si="755"/>
        <v>0.46786188147072172</v>
      </c>
      <c r="FL172" s="256">
        <f t="shared" si="589"/>
        <v>0.61837908760339311</v>
      </c>
      <c r="FM172" s="483">
        <f t="shared" si="756"/>
        <v>96.423662183043263</v>
      </c>
      <c r="FN172" s="483">
        <f t="shared" si="757"/>
        <v>143</v>
      </c>
      <c r="FO172" s="483">
        <f t="shared" si="592"/>
        <v>168</v>
      </c>
      <c r="FP172" s="483">
        <f t="shared" si="593"/>
        <v>89.927104098424849</v>
      </c>
      <c r="FQ172" s="483">
        <f t="shared" si="668"/>
        <v>20400</v>
      </c>
      <c r="FR172" s="483">
        <f t="shared" si="758"/>
        <v>21.885096185183308</v>
      </c>
      <c r="FS172" s="483">
        <f t="shared" si="759"/>
        <v>395.62412678423436</v>
      </c>
      <c r="FT172" s="484">
        <f t="shared" si="760"/>
        <v>204</v>
      </c>
      <c r="FU172" s="427">
        <f t="shared" si="761"/>
        <v>201779.33665574796</v>
      </c>
      <c r="FV172" s="276">
        <f t="shared" si="762"/>
        <v>2.1963230216180767</v>
      </c>
      <c r="FW172" s="256">
        <f t="shared" si="763"/>
        <v>1.2289286334836309</v>
      </c>
      <c r="FX172" s="256">
        <f t="shared" si="600"/>
        <v>2.6991242496457422</v>
      </c>
      <c r="FY172" s="483">
        <f t="shared" si="764"/>
        <v>244.99481513854869</v>
      </c>
      <c r="FZ172" s="483">
        <f t="shared" si="765"/>
        <v>173</v>
      </c>
      <c r="GA172" s="483">
        <f t="shared" si="603"/>
        <v>168</v>
      </c>
      <c r="GB172" s="483">
        <f t="shared" si="604"/>
        <v>89.927104098424849</v>
      </c>
      <c r="GC172" s="483">
        <f t="shared" si="605"/>
        <v>10200</v>
      </c>
      <c r="GD172" s="483">
        <f t="shared" si="766"/>
        <v>4.2878876205037812</v>
      </c>
      <c r="GE172" s="483">
        <f t="shared" si="767"/>
        <v>246.96264497901899</v>
      </c>
      <c r="GF172" s="484">
        <f t="shared" si="768"/>
        <v>145</v>
      </c>
      <c r="GG172" s="493">
        <f t="shared" si="769"/>
        <v>102</v>
      </c>
      <c r="GH172" s="493">
        <f t="shared" si="770"/>
        <v>247</v>
      </c>
      <c r="GI172" s="427">
        <f t="shared" si="771"/>
        <v>212106.33665574796</v>
      </c>
      <c r="GJ172" s="185">
        <f t="shared" si="772"/>
        <v>1.0779686420122137</v>
      </c>
      <c r="GK172" s="256">
        <f t="shared" si="669"/>
        <v>3.364025605507091</v>
      </c>
      <c r="GL172" s="256">
        <f t="shared" si="613"/>
        <v>3.6263141136627937</v>
      </c>
      <c r="GM172" s="256">
        <f t="shared" si="614"/>
        <v>491.95746011756768</v>
      </c>
      <c r="GN172" s="256">
        <f t="shared" si="615"/>
        <v>168</v>
      </c>
      <c r="GO172" s="256">
        <f t="shared" si="616"/>
        <v>89.927104098424849</v>
      </c>
      <c r="GP172" s="256">
        <f t="shared" si="617"/>
        <v>491.95746011756768</v>
      </c>
      <c r="GQ172" s="256">
        <f t="shared" si="773"/>
        <v>19.956622941522443</v>
      </c>
      <c r="GR172" s="427">
        <f t="shared" si="774"/>
        <v>140308.33665574796</v>
      </c>
      <c r="GS172" s="185">
        <f t="shared" si="775"/>
        <v>1.0779686420122137</v>
      </c>
      <c r="GT172" s="256">
        <f t="shared" si="670"/>
        <v>3.9743979384652621</v>
      </c>
      <c r="GU172" s="256">
        <f t="shared" si="621"/>
        <v>4.28427634854354</v>
      </c>
      <c r="GV172" s="256">
        <f t="shared" si="622"/>
        <v>491.95746011756768</v>
      </c>
      <c r="GW172" s="256">
        <f t="shared" si="623"/>
        <v>168</v>
      </c>
      <c r="GX172" s="256">
        <f t="shared" si="624"/>
        <v>89.927104098424849</v>
      </c>
      <c r="GY172" s="256">
        <f t="shared" si="776"/>
        <v>491.95746011756768</v>
      </c>
      <c r="GZ172" s="256">
        <f t="shared" si="777"/>
        <v>19.956622941522443</v>
      </c>
      <c r="HA172" s="427">
        <f t="shared" si="778"/>
        <v>118760.33665574797</v>
      </c>
      <c r="HB172" s="185">
        <f t="shared" si="779"/>
        <v>1.0779686420122137</v>
      </c>
      <c r="HC172" s="256">
        <f t="shared" si="671"/>
        <v>0.44759142070376728</v>
      </c>
      <c r="HD172" s="256">
        <f t="shared" si="629"/>
        <v>0.48248951595235745</v>
      </c>
      <c r="HE172" s="256">
        <f t="shared" si="630"/>
        <v>491.95746011756768</v>
      </c>
      <c r="HF172" s="256">
        <f t="shared" si="631"/>
        <v>168</v>
      </c>
      <c r="HG172" s="256">
        <f t="shared" si="632"/>
        <v>89.927104098424849</v>
      </c>
      <c r="HH172" s="256">
        <f t="shared" si="780"/>
        <v>491.95746011756768</v>
      </c>
      <c r="HI172" s="256">
        <f t="shared" si="781"/>
        <v>19.956622941522443</v>
      </c>
      <c r="HJ172" s="427">
        <f t="shared" si="782"/>
        <v>1054535.0409842485</v>
      </c>
      <c r="HK172" s="185">
        <f t="shared" si="783"/>
        <v>1.0779686420122137</v>
      </c>
      <c r="HL172" s="256">
        <f t="shared" si="672"/>
        <v>3.0890107145029138</v>
      </c>
      <c r="HM172" s="256">
        <f t="shared" si="636"/>
        <v>3.3298566850738838</v>
      </c>
      <c r="HN172" s="256">
        <f t="shared" si="637"/>
        <v>491.95746011756768</v>
      </c>
      <c r="HO172" s="256">
        <f t="shared" si="638"/>
        <v>168</v>
      </c>
      <c r="HP172" s="256">
        <f t="shared" si="639"/>
        <v>89.927104098424849</v>
      </c>
      <c r="HQ172" s="256">
        <f t="shared" si="784"/>
        <v>491.95746011756768</v>
      </c>
      <c r="HR172" s="256">
        <f t="shared" si="785"/>
        <v>19.956622941522443</v>
      </c>
      <c r="HS172" s="466">
        <f t="shared" si="786"/>
        <v>152800</v>
      </c>
    </row>
    <row r="173" spans="1:227" s="72" customFormat="1" hidden="1" outlineLevel="1" x14ac:dyDescent="0.3">
      <c r="B173" s="40" t="s">
        <v>240</v>
      </c>
      <c r="C173" s="40" t="s">
        <v>244</v>
      </c>
      <c r="D173" s="117">
        <v>2000</v>
      </c>
      <c r="E173" s="132">
        <v>52.221330882924526</v>
      </c>
      <c r="F173" s="125">
        <f t="shared" si="696"/>
        <v>918.22506802475618</v>
      </c>
      <c r="G173" s="125">
        <f t="shared" si="697"/>
        <v>154.16775425088102</v>
      </c>
      <c r="H173" s="168">
        <f t="shared" si="690"/>
        <v>336</v>
      </c>
      <c r="I173" s="528">
        <f>$L$8*$P$10*$D173/1000</f>
        <v>336</v>
      </c>
      <c r="J173" s="373">
        <f t="shared" si="699"/>
        <v>231.56656190050623</v>
      </c>
      <c r="K173" s="114">
        <v>0.19600000000000001</v>
      </c>
      <c r="L173" s="168">
        <f t="shared" si="700"/>
        <v>2732.8127024546316</v>
      </c>
      <c r="M173" s="373">
        <f t="shared" si="645"/>
        <v>665.76</v>
      </c>
      <c r="N173" s="373">
        <f t="shared" si="646"/>
        <v>535.63128968110777</v>
      </c>
      <c r="O173" s="121">
        <v>169.04359018736955</v>
      </c>
      <c r="P173" s="116">
        <v>0.152</v>
      </c>
      <c r="Q173" s="395">
        <f t="shared" si="701"/>
        <v>0.83210243368489212</v>
      </c>
      <c r="S173" s="189">
        <f t="shared" si="702"/>
        <v>1.1059993656994447</v>
      </c>
      <c r="T173" s="168">
        <f t="shared" si="507"/>
        <v>51.389251416960342</v>
      </c>
      <c r="U173" s="382">
        <f t="shared" si="508"/>
        <v>918.22506802475618</v>
      </c>
      <c r="V173" s="427">
        <f t="shared" si="647"/>
        <v>66350.649904080987</v>
      </c>
      <c r="W173" s="132"/>
      <c r="X173" s="255"/>
      <c r="Y173" s="255"/>
      <c r="Z173" s="255"/>
      <c r="AA173" s="111"/>
      <c r="AB173" s="111"/>
      <c r="AC173" s="111"/>
      <c r="AD173" s="111"/>
      <c r="AE173" s="111"/>
      <c r="AF173" s="111"/>
      <c r="AG173" s="111"/>
      <c r="AH173" s="460"/>
      <c r="AI173" s="262">
        <f t="shared" si="703"/>
        <v>1.7760228961969369</v>
      </c>
      <c r="AJ173" s="256">
        <f t="shared" si="704"/>
        <v>1.85872620190464</v>
      </c>
      <c r="AK173" s="256">
        <f t="shared" si="510"/>
        <v>3.3011402923438111</v>
      </c>
      <c r="AL173" s="170">
        <f t="shared" si="705"/>
        <v>465.22882910834801</v>
      </c>
      <c r="AM173" s="170">
        <f t="shared" si="706"/>
        <v>154.16775425088102</v>
      </c>
      <c r="AN173" s="170">
        <f t="shared" si="513"/>
        <v>194.75386758037999</v>
      </c>
      <c r="AO173" s="170">
        <f t="shared" si="649"/>
        <v>100</v>
      </c>
      <c r="AP173" s="170">
        <f t="shared" si="650"/>
        <v>143</v>
      </c>
      <c r="AQ173" s="170">
        <f t="shared" si="707"/>
        <v>0</v>
      </c>
      <c r="AR173" s="256">
        <f t="shared" si="708"/>
        <v>150.82076399047514</v>
      </c>
      <c r="AS173" s="256">
        <f t="shared" si="515"/>
        <v>452.99623891640817</v>
      </c>
      <c r="AT173" s="428">
        <f t="shared" si="709"/>
        <v>196800</v>
      </c>
      <c r="AU173" s="112"/>
      <c r="AV173" s="256"/>
      <c r="AW173" s="256"/>
      <c r="AX173" s="120"/>
      <c r="AY173" s="120"/>
      <c r="AZ173" s="120"/>
      <c r="BA173" s="120"/>
      <c r="BB173" s="256"/>
      <c r="BC173" s="256"/>
      <c r="BD173" s="256"/>
      <c r="BE173" s="257"/>
      <c r="BF173" s="146">
        <f t="shared" si="710"/>
        <v>1.4698349999778122</v>
      </c>
      <c r="BG173" s="256">
        <f t="shared" si="711"/>
        <v>2.5228017054438197</v>
      </c>
      <c r="BH173" s="256">
        <f t="shared" si="519"/>
        <v>3.7081022446650413</v>
      </c>
      <c r="BI173" s="120">
        <f t="shared" si="712"/>
        <v>256.30389144208971</v>
      </c>
      <c r="BJ173" s="120">
        <f t="shared" si="713"/>
        <v>154.16775425088102</v>
      </c>
      <c r="BK173" s="256">
        <v>0</v>
      </c>
      <c r="BL173" s="170">
        <f t="shared" si="522"/>
        <v>93.787580543619313</v>
      </c>
      <c r="BM173" s="170">
        <f t="shared" si="651"/>
        <v>242.2124194563807</v>
      </c>
      <c r="BN173" s="170">
        <f t="shared" si="714"/>
        <v>0</v>
      </c>
      <c r="BO173" s="170">
        <f t="shared" si="715"/>
        <v>67.679644116136771</v>
      </c>
      <c r="BP173" s="170">
        <f t="shared" si="524"/>
        <v>661.92117658266648</v>
      </c>
      <c r="BQ173" s="390">
        <f t="shared" si="716"/>
        <v>59238.479785400137</v>
      </c>
      <c r="BR173" s="428">
        <f t="shared" si="717"/>
        <v>95137.678964224935</v>
      </c>
      <c r="BS173" s="147">
        <f t="shared" si="718"/>
        <v>4.196224734002179</v>
      </c>
      <c r="BT173" s="256">
        <f t="shared" si="527"/>
        <v>2.6609964484951454</v>
      </c>
      <c r="BU173" s="256">
        <f t="shared" si="528"/>
        <v>11.166139114267285</v>
      </c>
      <c r="BV173" s="170">
        <f t="shared" si="529"/>
        <v>918.22506802475618</v>
      </c>
      <c r="BW173" s="170">
        <f t="shared" si="530"/>
        <v>154.16775425088102</v>
      </c>
      <c r="BX173" s="170">
        <f t="shared" si="531"/>
        <v>580.41230016892405</v>
      </c>
      <c r="BY173" s="170">
        <f t="shared" si="653"/>
        <v>1727.4175600265598</v>
      </c>
      <c r="BZ173" s="256">
        <f t="shared" si="719"/>
        <v>255.56134150442293</v>
      </c>
      <c r="CA173" s="256">
        <v>0</v>
      </c>
      <c r="CB173" s="466">
        <f t="shared" si="720"/>
        <v>268340.44755719497</v>
      </c>
      <c r="CC173" s="146">
        <f t="shared" si="721"/>
        <v>1.4684593734117872</v>
      </c>
      <c r="CD173" s="256">
        <f t="shared" si="535"/>
        <v>2.688797382839212</v>
      </c>
      <c r="CE173" s="256">
        <f t="shared" si="654"/>
        <v>3.9483897200353226</v>
      </c>
      <c r="CF173" s="120">
        <f t="shared" si="722"/>
        <v>273.39081753822904</v>
      </c>
      <c r="CG173" s="120">
        <f t="shared" si="723"/>
        <v>154.16775425088102</v>
      </c>
      <c r="CH173" s="256">
        <v>0</v>
      </c>
      <c r="CI173" s="170">
        <f t="shared" si="655"/>
        <v>100.04008591319393</v>
      </c>
      <c r="CJ173" s="170">
        <f t="shared" si="656"/>
        <v>235.95991408680607</v>
      </c>
      <c r="CK173" s="170">
        <f t="shared" si="724"/>
        <v>0</v>
      </c>
      <c r="CL173" s="256">
        <f t="shared" si="725"/>
        <v>85.450047256121664</v>
      </c>
      <c r="CM173" s="256">
        <f t="shared" si="499"/>
        <v>644.83425048652714</v>
      </c>
      <c r="CN173" s="390">
        <f t="shared" si="726"/>
        <v>52204.249522917002</v>
      </c>
      <c r="CO173" s="428">
        <f t="shared" si="727"/>
        <v>89010.061980330109</v>
      </c>
      <c r="CP173" s="147">
        <f t="shared" si="728"/>
        <v>3.5844757676155394</v>
      </c>
      <c r="CQ173" s="256">
        <f t="shared" si="540"/>
        <v>2.755141177458948</v>
      </c>
      <c r="CR173" s="256">
        <f t="shared" si="541"/>
        <v>9.8757367869613439</v>
      </c>
      <c r="CS173" s="120">
        <f t="shared" si="542"/>
        <v>918.22506802475618</v>
      </c>
      <c r="CT173" s="120">
        <f t="shared" si="543"/>
        <v>154.16775425088102</v>
      </c>
      <c r="CU173" s="256">
        <f t="shared" si="544"/>
        <v>534.50104676768615</v>
      </c>
      <c r="CV173" s="170">
        <f t="shared" si="659"/>
        <v>1590.7769249038276</v>
      </c>
      <c r="CW173" s="256">
        <f t="shared" si="729"/>
        <v>299.17703223559886</v>
      </c>
      <c r="CX173" s="256">
        <v>0</v>
      </c>
      <c r="CY173" s="466">
        <f t="shared" si="730"/>
        <v>243340.44755719497</v>
      </c>
      <c r="CZ173" s="147">
        <f t="shared" si="731"/>
        <v>4.196224734002179</v>
      </c>
      <c r="DA173" s="256">
        <f t="shared" si="548"/>
        <v>2.8523276398399613</v>
      </c>
      <c r="DB173" s="256">
        <f t="shared" si="549"/>
        <v>11.969007791774505</v>
      </c>
      <c r="DC173" s="120">
        <f t="shared" si="550"/>
        <v>918.22506802475618</v>
      </c>
      <c r="DD173" s="120">
        <f t="shared" si="551"/>
        <v>154.16775425088102</v>
      </c>
      <c r="DE173" s="256">
        <f t="shared" si="552"/>
        <v>580.41230016892405</v>
      </c>
      <c r="DF173" s="170">
        <f t="shared" si="660"/>
        <v>1727.4175600265598</v>
      </c>
      <c r="DG173" s="256">
        <f t="shared" si="732"/>
        <v>255.56134150442293</v>
      </c>
      <c r="DH173" s="256">
        <v>0</v>
      </c>
      <c r="DI173" s="466">
        <f t="shared" si="733"/>
        <v>250340.44755719497</v>
      </c>
      <c r="DJ173" s="147">
        <f t="shared" si="734"/>
        <v>3.5844757676155394</v>
      </c>
      <c r="DK173" s="256">
        <f t="shared" si="662"/>
        <v>2.8129396167439502</v>
      </c>
      <c r="DL173" s="256">
        <f t="shared" si="555"/>
        <v>10.082913891984433</v>
      </c>
      <c r="DM173" s="120">
        <f t="shared" si="556"/>
        <v>918.22506802475618</v>
      </c>
      <c r="DN173" s="120">
        <f t="shared" si="557"/>
        <v>154.16775425088102</v>
      </c>
      <c r="DO173" s="256">
        <f t="shared" si="558"/>
        <v>534.50104676768615</v>
      </c>
      <c r="DP173" s="170">
        <f t="shared" si="663"/>
        <v>1590.7769249038276</v>
      </c>
      <c r="DQ173" s="256">
        <f t="shared" si="735"/>
        <v>299.17703223559886</v>
      </c>
      <c r="DR173" s="256">
        <v>0</v>
      </c>
      <c r="DS173" s="427">
        <f t="shared" si="736"/>
        <v>238340.44755719497</v>
      </c>
      <c r="DT173" s="176">
        <f t="shared" si="737"/>
        <v>7.2379300599408074</v>
      </c>
      <c r="DU173" s="256">
        <f t="shared" si="562"/>
        <v>1.528497696472263</v>
      </c>
      <c r="DV173" s="256">
        <f t="shared" si="563"/>
        <v>11.063159423846873</v>
      </c>
      <c r="DW173" s="120">
        <f t="shared" si="564"/>
        <v>918.22506802475618</v>
      </c>
      <c r="DX173" s="120">
        <f t="shared" si="565"/>
        <v>154.16775425088102</v>
      </c>
      <c r="DY173" s="256">
        <f t="shared" si="566"/>
        <v>672.23480697139962</v>
      </c>
      <c r="DZ173" s="256">
        <f t="shared" si="664"/>
        <v>473</v>
      </c>
      <c r="EA173" s="256">
        <f t="shared" si="665"/>
        <v>675</v>
      </c>
      <c r="EB173" s="170">
        <f t="shared" si="666"/>
        <v>2000.6988302720226</v>
      </c>
      <c r="EC173" s="256">
        <f t="shared" si="738"/>
        <v>148.16291583292909</v>
      </c>
      <c r="ED173" s="256">
        <v>0</v>
      </c>
      <c r="EE173" s="427">
        <f t="shared" si="674"/>
        <v>537424.03767089616</v>
      </c>
      <c r="EF173" s="275">
        <f t="shared" si="739"/>
        <v>1.3447823642134975</v>
      </c>
      <c r="EG173" s="256">
        <f t="shared" si="740"/>
        <v>2.2385352414699358</v>
      </c>
      <c r="EH173" s="256">
        <f t="shared" si="570"/>
        <v>3.0103427143991728</v>
      </c>
      <c r="EI173" s="473">
        <f t="shared" si="741"/>
        <v>229.55626700618905</v>
      </c>
      <c r="EJ173" s="473">
        <f t="shared" si="742"/>
        <v>84</v>
      </c>
      <c r="EK173" s="473">
        <f t="shared" si="573"/>
        <v>336</v>
      </c>
      <c r="EL173" s="473">
        <f t="shared" si="743"/>
        <v>147.56656190050623</v>
      </c>
      <c r="EM173" s="473">
        <f t="shared" si="744"/>
        <v>108.77831816850761</v>
      </c>
      <c r="EN173" s="473">
        <f t="shared" si="745"/>
        <v>688.66880101856714</v>
      </c>
      <c r="EO173" s="427">
        <f t="shared" si="746"/>
        <v>76910.649904081001</v>
      </c>
      <c r="EP173" s="261">
        <f t="shared" si="747"/>
        <v>1.3447823642134975</v>
      </c>
      <c r="EQ173" s="256">
        <f t="shared" si="748"/>
        <v>1.416780778922331</v>
      </c>
      <c r="ER173" s="256">
        <f t="shared" si="580"/>
        <v>1.9052618054514128</v>
      </c>
      <c r="ES173" s="473">
        <f t="shared" si="581"/>
        <v>918.22506802475618</v>
      </c>
      <c r="ET173" s="473">
        <f t="shared" si="749"/>
        <v>84</v>
      </c>
      <c r="EU173" s="473">
        <f t="shared" si="583"/>
        <v>336</v>
      </c>
      <c r="EV173" s="473">
        <f t="shared" si="750"/>
        <v>147.56656190050623</v>
      </c>
      <c r="EW173" s="473">
        <f t="shared" si="751"/>
        <v>108.77831816850761</v>
      </c>
      <c r="EX173" s="473">
        <f t="shared" si="752"/>
        <v>688.66880101856714</v>
      </c>
      <c r="EY173" s="572">
        <f t="shared" si="753"/>
        <v>121520</v>
      </c>
      <c r="EZ173" s="589"/>
      <c r="FA173" s="589"/>
      <c r="FB173" s="589"/>
      <c r="FC173" s="589"/>
      <c r="FD173" s="589"/>
      <c r="FE173" s="589"/>
      <c r="FF173" s="589"/>
      <c r="FG173" s="589"/>
      <c r="FH173" s="589"/>
      <c r="FI173" s="577"/>
      <c r="FJ173" s="276">
        <f t="shared" si="754"/>
        <v>1.3518174073475673</v>
      </c>
      <c r="FK173" s="256">
        <f t="shared" si="755"/>
        <v>0.46881077527951348</v>
      </c>
      <c r="FL173" s="256">
        <f t="shared" si="589"/>
        <v>0.63374656677495489</v>
      </c>
      <c r="FM173" s="483">
        <f t="shared" si="756"/>
        <v>179.97211333285222</v>
      </c>
      <c r="FN173" s="483">
        <f t="shared" si="757"/>
        <v>267</v>
      </c>
      <c r="FO173" s="483">
        <f t="shared" si="592"/>
        <v>336</v>
      </c>
      <c r="FP173" s="483">
        <f t="shared" si="593"/>
        <v>231.56656190050623</v>
      </c>
      <c r="FQ173" s="483">
        <f t="shared" si="668"/>
        <v>38100</v>
      </c>
      <c r="FR173" s="483">
        <f t="shared" si="758"/>
        <v>54.988693683617385</v>
      </c>
      <c r="FS173" s="483">
        <f t="shared" si="759"/>
        <v>738.30840135808967</v>
      </c>
      <c r="FT173" s="484">
        <f t="shared" si="760"/>
        <v>381</v>
      </c>
      <c r="FU173" s="427">
        <f t="shared" si="761"/>
        <v>376094.64990408102</v>
      </c>
      <c r="FV173" s="276">
        <f t="shared" si="762"/>
        <v>2.2198216885079978</v>
      </c>
      <c r="FW173" s="256">
        <f t="shared" si="763"/>
        <v>1.2300048477719123</v>
      </c>
      <c r="FX173" s="256">
        <f t="shared" si="600"/>
        <v>2.730391438054069</v>
      </c>
      <c r="FY173" s="483">
        <f t="shared" si="764"/>
        <v>457.27608387632864</v>
      </c>
      <c r="FZ173" s="483">
        <f t="shared" si="765"/>
        <v>323</v>
      </c>
      <c r="GA173" s="483">
        <f t="shared" si="603"/>
        <v>336</v>
      </c>
      <c r="GB173" s="483">
        <f t="shared" si="604"/>
        <v>231.56656190050623</v>
      </c>
      <c r="GC173" s="483">
        <f t="shared" si="605"/>
        <v>19100</v>
      </c>
      <c r="GD173" s="483">
        <f t="shared" si="766"/>
        <v>22.149648425264218</v>
      </c>
      <c r="GE173" s="483">
        <f t="shared" si="767"/>
        <v>460.94898414842754</v>
      </c>
      <c r="GF173" s="484">
        <f t="shared" si="768"/>
        <v>270</v>
      </c>
      <c r="GG173" s="493">
        <f t="shared" si="769"/>
        <v>191</v>
      </c>
      <c r="GH173" s="493">
        <f t="shared" si="770"/>
        <v>461</v>
      </c>
      <c r="GI173" s="427">
        <f t="shared" si="771"/>
        <v>395539.64990408102</v>
      </c>
      <c r="GJ173" s="185">
        <f t="shared" si="772"/>
        <v>1.1059993656994447</v>
      </c>
      <c r="GK173" s="256">
        <f t="shared" si="669"/>
        <v>3.1081566087135841</v>
      </c>
      <c r="GL173" s="256">
        <f t="shared" si="613"/>
        <v>3.4376192377317611</v>
      </c>
      <c r="GM173" s="256">
        <f t="shared" si="614"/>
        <v>918.22506802475618</v>
      </c>
      <c r="GN173" s="256">
        <f t="shared" si="615"/>
        <v>336</v>
      </c>
      <c r="GO173" s="256">
        <f t="shared" si="616"/>
        <v>231.56656190050623</v>
      </c>
      <c r="GP173" s="256">
        <f t="shared" si="617"/>
        <v>918.22506802475618</v>
      </c>
      <c r="GQ173" s="256">
        <f t="shared" si="773"/>
        <v>51.389251416960342</v>
      </c>
      <c r="GR173" s="427">
        <f t="shared" si="774"/>
        <v>278890.64990408102</v>
      </c>
      <c r="GS173" s="185">
        <f t="shared" si="775"/>
        <v>1.1059993656994447</v>
      </c>
      <c r="GT173" s="256">
        <f t="shared" si="670"/>
        <v>4.5031683583919619</v>
      </c>
      <c r="GU173" s="256">
        <f t="shared" si="621"/>
        <v>4.9805013480193194</v>
      </c>
      <c r="GV173" s="256">
        <f t="shared" si="622"/>
        <v>918.22506802475618</v>
      </c>
      <c r="GW173" s="256">
        <f t="shared" si="623"/>
        <v>336</v>
      </c>
      <c r="GX173" s="256">
        <f t="shared" si="624"/>
        <v>231.56656190050623</v>
      </c>
      <c r="GY173" s="256">
        <f t="shared" si="776"/>
        <v>918.22506802475618</v>
      </c>
      <c r="GZ173" s="256">
        <f t="shared" si="777"/>
        <v>51.389251416960342</v>
      </c>
      <c r="HA173" s="427">
        <f t="shared" si="778"/>
        <v>192494.64990408099</v>
      </c>
      <c r="HB173" s="185">
        <f t="shared" si="779"/>
        <v>1.1059993656994447</v>
      </c>
      <c r="HC173" s="256">
        <f t="shared" si="671"/>
        <v>0.34316083922478419</v>
      </c>
      <c r="HD173" s="256">
        <f t="shared" si="629"/>
        <v>0.37953567051550041</v>
      </c>
      <c r="HE173" s="256">
        <f t="shared" si="630"/>
        <v>918.22506802475618</v>
      </c>
      <c r="HF173" s="256">
        <f t="shared" si="631"/>
        <v>336</v>
      </c>
      <c r="HG173" s="256">
        <f t="shared" si="632"/>
        <v>231.56656190050623</v>
      </c>
      <c r="HH173" s="256">
        <f t="shared" si="780"/>
        <v>918.22506802475618</v>
      </c>
      <c r="HI173" s="256">
        <f t="shared" si="781"/>
        <v>51.389251416960342</v>
      </c>
      <c r="HJ173" s="427">
        <f t="shared" si="782"/>
        <v>2526033.6190050622</v>
      </c>
      <c r="HK173" s="185">
        <f t="shared" si="783"/>
        <v>1.1059993656994447</v>
      </c>
      <c r="HL173" s="256">
        <f t="shared" si="672"/>
        <v>2.9324621671440996</v>
      </c>
      <c r="HM173" s="256">
        <f t="shared" si="636"/>
        <v>3.2433012967989931</v>
      </c>
      <c r="HN173" s="256">
        <f t="shared" si="637"/>
        <v>918.22506802475618</v>
      </c>
      <c r="HO173" s="256">
        <f t="shared" si="638"/>
        <v>336</v>
      </c>
      <c r="HP173" s="256">
        <f t="shared" si="639"/>
        <v>231.56656190050623</v>
      </c>
      <c r="HQ173" s="256">
        <f t="shared" si="784"/>
        <v>918.22506802475618</v>
      </c>
      <c r="HR173" s="256">
        <f t="shared" si="785"/>
        <v>51.389251416960342</v>
      </c>
      <c r="HS173" s="466">
        <f t="shared" si="786"/>
        <v>295600</v>
      </c>
    </row>
    <row r="174" spans="1:227" s="72" customFormat="1" hidden="1" outlineLevel="1" x14ac:dyDescent="0.3">
      <c r="B174" s="40" t="s">
        <v>240</v>
      </c>
      <c r="C174" s="40" t="s">
        <v>244</v>
      </c>
      <c r="D174" s="117">
        <v>5000</v>
      </c>
      <c r="E174" s="132">
        <v>90.637701439040171</v>
      </c>
      <c r="F174" s="125">
        <f t="shared" si="696"/>
        <v>3984.2822924244742</v>
      </c>
      <c r="G174" s="125">
        <f t="shared" si="697"/>
        <v>593.99775461715967</v>
      </c>
      <c r="H174" s="168">
        <f t="shared" si="690"/>
        <v>840</v>
      </c>
      <c r="I174" s="528">
        <f>$L$8*$P$10*$D174/1000</f>
        <v>840</v>
      </c>
      <c r="J174" s="373">
        <f t="shared" si="699"/>
        <v>892.21003757684412</v>
      </c>
      <c r="K174" s="114">
        <v>0.19600000000000001</v>
      </c>
      <c r="L174" s="168">
        <f t="shared" si="700"/>
        <v>4743.1932052672319</v>
      </c>
      <c r="M174" s="373">
        <f t="shared" si="645"/>
        <v>665.76</v>
      </c>
      <c r="N174" s="373">
        <f t="shared" si="646"/>
        <v>929.66586823237731</v>
      </c>
      <c r="O174" s="121">
        <v>260.52533097243844</v>
      </c>
      <c r="P174" s="116">
        <v>0.152</v>
      </c>
      <c r="Q174" s="395">
        <f t="shared" si="701"/>
        <v>0.8509147417223526</v>
      </c>
      <c r="S174" s="189">
        <f t="shared" si="702"/>
        <v>1.0946848027602705</v>
      </c>
      <c r="T174" s="168">
        <f t="shared" si="507"/>
        <v>197.99925153905323</v>
      </c>
      <c r="U174" s="382">
        <f t="shared" si="508"/>
        <v>3984.2822924244742</v>
      </c>
      <c r="V174" s="427">
        <f t="shared" si="647"/>
        <v>197253.60601229506</v>
      </c>
      <c r="W174" s="132"/>
      <c r="X174" s="255"/>
      <c r="Y174" s="255"/>
      <c r="Z174" s="255"/>
      <c r="AA174" s="111"/>
      <c r="AB174" s="111"/>
      <c r="AC174" s="111"/>
      <c r="AD174" s="111"/>
      <c r="AE174" s="111"/>
      <c r="AF174" s="111"/>
      <c r="AG174" s="111"/>
      <c r="AH174" s="460"/>
      <c r="AI174" s="262">
        <f t="shared" si="703"/>
        <v>1.355179626863585</v>
      </c>
      <c r="AJ174" s="256">
        <f t="shared" si="704"/>
        <v>4.3361647047391676</v>
      </c>
      <c r="AK174" s="256">
        <f t="shared" si="510"/>
        <v>5.8762820665874722</v>
      </c>
      <c r="AL174" s="170">
        <f t="shared" si="705"/>
        <v>892.17205527645547</v>
      </c>
      <c r="AM174" s="170">
        <f t="shared" si="706"/>
        <v>593.99775461715967</v>
      </c>
      <c r="AN174" s="170">
        <f t="shared" si="513"/>
        <v>75.131286840181929</v>
      </c>
      <c r="AO174" s="170">
        <f t="shared" si="649"/>
        <v>39</v>
      </c>
      <c r="AP174" s="170">
        <f t="shared" si="650"/>
        <v>55</v>
      </c>
      <c r="AQ174" s="170">
        <f t="shared" si="707"/>
        <v>0</v>
      </c>
      <c r="AR174" s="256">
        <f t="shared" si="708"/>
        <v>286.24637055686753</v>
      </c>
      <c r="AS174" s="256">
        <f t="shared" si="515"/>
        <v>3092.1102371480188</v>
      </c>
      <c r="AT174" s="428">
        <f t="shared" si="709"/>
        <v>185400</v>
      </c>
      <c r="AU174" s="112"/>
      <c r="AV174" s="256"/>
      <c r="AW174" s="256"/>
      <c r="AX174" s="120"/>
      <c r="AY174" s="120"/>
      <c r="AZ174" s="120"/>
      <c r="BA174" s="120"/>
      <c r="BB174" s="256"/>
      <c r="BC174" s="256"/>
      <c r="BD174" s="256"/>
      <c r="BE174" s="257"/>
      <c r="BF174" s="146">
        <f t="shared" si="710"/>
        <v>1.4054469530911278</v>
      </c>
      <c r="BG174" s="256">
        <f t="shared" si="711"/>
        <v>4.4870472752903483</v>
      </c>
      <c r="BH174" s="256">
        <f t="shared" si="519"/>
        <v>6.3063069214326672</v>
      </c>
      <c r="BI174" s="120">
        <f t="shared" si="712"/>
        <v>987.52126705102796</v>
      </c>
      <c r="BJ174" s="120">
        <f t="shared" si="713"/>
        <v>593.99775461715967</v>
      </c>
      <c r="BK174" s="256">
        <v>0</v>
      </c>
      <c r="BL174" s="170">
        <f t="shared" si="522"/>
        <v>208.19756318473452</v>
      </c>
      <c r="BM174" s="170">
        <f t="shared" si="651"/>
        <v>631.80243681526554</v>
      </c>
      <c r="BN174" s="170">
        <f t="shared" si="714"/>
        <v>0</v>
      </c>
      <c r="BO174" s="170">
        <f t="shared" si="715"/>
        <v>260.76501427693307</v>
      </c>
      <c r="BP174" s="170">
        <f t="shared" si="524"/>
        <v>2996.7610253734465</v>
      </c>
      <c r="BQ174" s="390">
        <f t="shared" si="716"/>
        <v>128405.79531248694</v>
      </c>
      <c r="BR174" s="428">
        <f t="shared" si="717"/>
        <v>206094.44197427345</v>
      </c>
      <c r="BS174" s="147">
        <f t="shared" si="718"/>
        <v>4.1258438688056751</v>
      </c>
      <c r="BT174" s="256">
        <f t="shared" si="527"/>
        <v>6.4009698752113611</v>
      </c>
      <c r="BU174" s="256">
        <f t="shared" si="528"/>
        <v>26.40940231405062</v>
      </c>
      <c r="BV174" s="170">
        <f t="shared" si="529"/>
        <v>3984.2822924244742</v>
      </c>
      <c r="BW174" s="170">
        <f t="shared" si="530"/>
        <v>593.99775461715967</v>
      </c>
      <c r="BX174" s="170">
        <f t="shared" si="531"/>
        <v>2593.4280793224198</v>
      </c>
      <c r="BY174" s="170">
        <f t="shared" si="653"/>
        <v>3087.4143801457381</v>
      </c>
      <c r="BZ174" s="256">
        <f t="shared" si="719"/>
        <v>1109.6590643326811</v>
      </c>
      <c r="CA174" s="256">
        <v>0</v>
      </c>
      <c r="CB174" s="466">
        <f t="shared" si="720"/>
        <v>480024.51808592345</v>
      </c>
      <c r="CC174" s="146">
        <f t="shared" si="721"/>
        <v>1.4043117049244298</v>
      </c>
      <c r="CD174" s="256">
        <f t="shared" si="535"/>
        <v>4.9149522934344798</v>
      </c>
      <c r="CE174" s="256">
        <f t="shared" si="654"/>
        <v>6.902125034815211</v>
      </c>
      <c r="CF174" s="120">
        <f t="shared" si="722"/>
        <v>1053.3560181877633</v>
      </c>
      <c r="CG174" s="120">
        <f t="shared" si="723"/>
        <v>593.99775461715967</v>
      </c>
      <c r="CH174" s="256">
        <v>0</v>
      </c>
      <c r="CI174" s="170">
        <f t="shared" si="655"/>
        <v>222.07740073038352</v>
      </c>
      <c r="CJ174" s="170">
        <f t="shared" si="656"/>
        <v>617.92259926961651</v>
      </c>
      <c r="CK174" s="170">
        <f t="shared" si="724"/>
        <v>0</v>
      </c>
      <c r="CL174" s="256">
        <f t="shared" si="725"/>
        <v>329.23315545913772</v>
      </c>
      <c r="CM174" s="256">
        <f t="shared" si="499"/>
        <v>2930.9262742367109</v>
      </c>
      <c r="CN174" s="390">
        <f t="shared" si="726"/>
        <v>107914.4563991577</v>
      </c>
      <c r="CO174" s="428">
        <f t="shared" si="727"/>
        <v>187615.67950506328</v>
      </c>
      <c r="CP174" s="147">
        <f t="shared" si="728"/>
        <v>3.5247025041510831</v>
      </c>
      <c r="CQ174" s="256">
        <f t="shared" si="540"/>
        <v>6.3367334201455279</v>
      </c>
      <c r="CR174" s="256">
        <f t="shared" si="541"/>
        <v>22.335100154124799</v>
      </c>
      <c r="CS174" s="120">
        <f t="shared" si="542"/>
        <v>3984.2822924244742</v>
      </c>
      <c r="CT174" s="120">
        <f t="shared" si="543"/>
        <v>593.99775461715967</v>
      </c>
      <c r="CU174" s="256">
        <f t="shared" si="544"/>
        <v>2394.2139647011963</v>
      </c>
      <c r="CV174" s="170">
        <f t="shared" si="659"/>
        <v>2850.2547198823763</v>
      </c>
      <c r="CW174" s="256">
        <f t="shared" si="729"/>
        <v>1298.9124732228438</v>
      </c>
      <c r="CX174" s="256">
        <v>0</v>
      </c>
      <c r="CY174" s="466">
        <f t="shared" si="730"/>
        <v>455024.51808592345</v>
      </c>
      <c r="CZ174" s="147">
        <f t="shared" si="731"/>
        <v>4.1258438688056751</v>
      </c>
      <c r="DA174" s="256">
        <f t="shared" si="548"/>
        <v>6.6503450777030544</v>
      </c>
      <c r="DB174" s="256">
        <f t="shared" si="549"/>
        <v>27.438285464283148</v>
      </c>
      <c r="DC174" s="120">
        <f t="shared" si="550"/>
        <v>3984.2822924244742</v>
      </c>
      <c r="DD174" s="120">
        <f t="shared" si="551"/>
        <v>593.99775461715967</v>
      </c>
      <c r="DE174" s="256">
        <f t="shared" si="552"/>
        <v>2593.4280793224198</v>
      </c>
      <c r="DF174" s="170">
        <f t="shared" si="660"/>
        <v>3087.4143801457381</v>
      </c>
      <c r="DG174" s="256">
        <f t="shared" si="732"/>
        <v>1109.6590643326811</v>
      </c>
      <c r="DH174" s="256">
        <v>0</v>
      </c>
      <c r="DI174" s="466">
        <f t="shared" si="733"/>
        <v>462024.51808592345</v>
      </c>
      <c r="DJ174" s="147">
        <f t="shared" si="734"/>
        <v>3.5247025041510831</v>
      </c>
      <c r="DK174" s="256">
        <f t="shared" si="662"/>
        <v>6.4071377333049231</v>
      </c>
      <c r="DL174" s="256">
        <f t="shared" si="555"/>
        <v>22.583254413020757</v>
      </c>
      <c r="DM174" s="120">
        <f t="shared" si="556"/>
        <v>3984.2822924244742</v>
      </c>
      <c r="DN174" s="120">
        <f t="shared" si="557"/>
        <v>593.99775461715967</v>
      </c>
      <c r="DO174" s="256">
        <f t="shared" si="558"/>
        <v>2394.2139647011963</v>
      </c>
      <c r="DP174" s="170">
        <f t="shared" si="663"/>
        <v>2850.2547198823763</v>
      </c>
      <c r="DQ174" s="256">
        <f t="shared" si="735"/>
        <v>1298.9124732228438</v>
      </c>
      <c r="DR174" s="256">
        <v>0</v>
      </c>
      <c r="DS174" s="427">
        <f t="shared" si="736"/>
        <v>450024.51808592345</v>
      </c>
      <c r="DT174" s="176">
        <f t="shared" si="737"/>
        <v>7.1379866246039114</v>
      </c>
      <c r="DU174" s="256">
        <f t="shared" si="562"/>
        <v>2.1449329257268324</v>
      </c>
      <c r="DV174" s="256">
        <f t="shared" si="563"/>
        <v>15.310502534510665</v>
      </c>
      <c r="DW174" s="120">
        <f t="shared" si="564"/>
        <v>3984.2822924244742</v>
      </c>
      <c r="DX174" s="120">
        <f t="shared" si="565"/>
        <v>593.99775461715967</v>
      </c>
      <c r="DY174" s="256">
        <f t="shared" si="566"/>
        <v>2991.8563085648675</v>
      </c>
      <c r="DZ174" s="256">
        <f t="shared" si="664"/>
        <v>2049</v>
      </c>
      <c r="EA174" s="256">
        <f t="shared" si="665"/>
        <v>2927</v>
      </c>
      <c r="EB174" s="170">
        <f t="shared" si="666"/>
        <v>3561.7337006724611</v>
      </c>
      <c r="EC174" s="256">
        <f t="shared" si="738"/>
        <v>641.39655729541016</v>
      </c>
      <c r="ED174" s="256">
        <v>0</v>
      </c>
      <c r="EE174" s="427">
        <f t="shared" si="674"/>
        <v>1650813.8525908696</v>
      </c>
      <c r="EF174" s="275">
        <f t="shared" si="739"/>
        <v>1.3327439193434503</v>
      </c>
      <c r="EG174" s="256">
        <f t="shared" si="740"/>
        <v>3.4384632729851363</v>
      </c>
      <c r="EH174" s="256">
        <f t="shared" si="570"/>
        <v>4.5825910189567187</v>
      </c>
      <c r="EI174" s="473">
        <f t="shared" si="741"/>
        <v>996.07057310611856</v>
      </c>
      <c r="EJ174" s="473">
        <f t="shared" si="742"/>
        <v>210</v>
      </c>
      <c r="EK174" s="473">
        <f t="shared" si="573"/>
        <v>840</v>
      </c>
      <c r="EL174" s="473">
        <f t="shared" si="743"/>
        <v>682.21003757684412</v>
      </c>
      <c r="EM174" s="473">
        <f t="shared" si="744"/>
        <v>447.01689481558287</v>
      </c>
      <c r="EN174" s="473">
        <f t="shared" si="745"/>
        <v>2988.2117193183558</v>
      </c>
      <c r="EO174" s="427">
        <f t="shared" si="746"/>
        <v>217263.60601229506</v>
      </c>
      <c r="EP174" s="261">
        <f t="shared" si="747"/>
        <v>1.3327439193434503</v>
      </c>
      <c r="EQ174" s="256">
        <f t="shared" si="748"/>
        <v>2.4590287354496021</v>
      </c>
      <c r="ER174" s="256">
        <f t="shared" si="580"/>
        <v>3.2772555946612711</v>
      </c>
      <c r="ES174" s="473">
        <f t="shared" si="581"/>
        <v>3984.2822924244742</v>
      </c>
      <c r="ET174" s="473">
        <f t="shared" si="749"/>
        <v>210</v>
      </c>
      <c r="EU174" s="473">
        <f t="shared" si="583"/>
        <v>840</v>
      </c>
      <c r="EV174" s="473">
        <f t="shared" si="750"/>
        <v>682.21003757684412</v>
      </c>
      <c r="EW174" s="473">
        <f t="shared" si="751"/>
        <v>447.01689481558287</v>
      </c>
      <c r="EX174" s="473">
        <f t="shared" si="752"/>
        <v>2988.2117193183558</v>
      </c>
      <c r="EY174" s="572">
        <f t="shared" si="753"/>
        <v>303800</v>
      </c>
      <c r="EZ174" s="589"/>
      <c r="FA174" s="589"/>
      <c r="FB174" s="589"/>
      <c r="FC174" s="589"/>
      <c r="FD174" s="589"/>
      <c r="FE174" s="589"/>
      <c r="FF174" s="589"/>
      <c r="FG174" s="589"/>
      <c r="FH174" s="589"/>
      <c r="FI174" s="577"/>
      <c r="FJ174" s="276">
        <f t="shared" si="754"/>
        <v>1.3399147121089774</v>
      </c>
      <c r="FK174" s="256">
        <f t="shared" si="755"/>
        <v>0.49807382585459686</v>
      </c>
      <c r="FL174" s="256">
        <f t="shared" si="589"/>
        <v>0.66737644697897913</v>
      </c>
      <c r="FM174" s="483">
        <f t="shared" si="756"/>
        <v>780.91932931519693</v>
      </c>
      <c r="FN174" s="483">
        <f t="shared" si="757"/>
        <v>1158</v>
      </c>
      <c r="FO174" s="483">
        <f t="shared" si="592"/>
        <v>840</v>
      </c>
      <c r="FP174" s="483">
        <f t="shared" si="593"/>
        <v>892.21003757684412</v>
      </c>
      <c r="FQ174" s="483">
        <f t="shared" si="668"/>
        <v>165400</v>
      </c>
      <c r="FR174" s="483">
        <f t="shared" si="758"/>
        <v>213.61763812535716</v>
      </c>
      <c r="FS174" s="483">
        <f t="shared" si="759"/>
        <v>3203.226736868919</v>
      </c>
      <c r="FT174" s="484">
        <f t="shared" si="760"/>
        <v>1654</v>
      </c>
      <c r="FU174" s="427">
        <f t="shared" si="761"/>
        <v>1536794.606012295</v>
      </c>
      <c r="FV174" s="276">
        <f t="shared" si="762"/>
        <v>2.2096581714620966</v>
      </c>
      <c r="FW174" s="256">
        <f t="shared" si="763"/>
        <v>1.3038816962287358</v>
      </c>
      <c r="FX174" s="256">
        <f t="shared" si="600"/>
        <v>2.8811328446916855</v>
      </c>
      <c r="FY174" s="483">
        <f t="shared" si="764"/>
        <v>1984.1725816273884</v>
      </c>
      <c r="FZ174" s="483">
        <f t="shared" si="765"/>
        <v>1399</v>
      </c>
      <c r="GA174" s="483">
        <f t="shared" si="603"/>
        <v>840</v>
      </c>
      <c r="GB174" s="483">
        <f t="shared" si="604"/>
        <v>892.21003757684412</v>
      </c>
      <c r="GC174" s="483">
        <f t="shared" si="605"/>
        <v>82700</v>
      </c>
      <c r="GD174" s="483">
        <f t="shared" si="766"/>
        <v>71.830694361716155</v>
      </c>
      <c r="GE174" s="483">
        <f t="shared" si="767"/>
        <v>2000.1097107970861</v>
      </c>
      <c r="GF174" s="484">
        <f t="shared" si="768"/>
        <v>1171</v>
      </c>
      <c r="GG174" s="493">
        <f t="shared" si="769"/>
        <v>827</v>
      </c>
      <c r="GH174" s="493">
        <f t="shared" si="770"/>
        <v>1998</v>
      </c>
      <c r="GI174" s="427">
        <f t="shared" si="771"/>
        <v>1618506.606012295</v>
      </c>
      <c r="GJ174" s="185">
        <f t="shared" si="772"/>
        <v>1.0946848027602705</v>
      </c>
      <c r="GK174" s="256">
        <f t="shared" si="669"/>
        <v>5.1700203423615774</v>
      </c>
      <c r="GL174" s="256">
        <f t="shared" si="613"/>
        <v>5.6595426987446693</v>
      </c>
      <c r="GM174" s="256">
        <f t="shared" si="614"/>
        <v>3984.2822924244742</v>
      </c>
      <c r="GN174" s="256">
        <f t="shared" si="615"/>
        <v>840</v>
      </c>
      <c r="GO174" s="256">
        <f t="shared" si="616"/>
        <v>892.21003757684412</v>
      </c>
      <c r="GP174" s="256">
        <f t="shared" si="617"/>
        <v>3984.2822924244742</v>
      </c>
      <c r="GQ174" s="256">
        <f t="shared" si="773"/>
        <v>197.99925153905323</v>
      </c>
      <c r="GR174" s="427">
        <f t="shared" si="774"/>
        <v>732353.606012295</v>
      </c>
      <c r="GS174" s="185">
        <f t="shared" si="775"/>
        <v>1.0946848027602705</v>
      </c>
      <c r="GT174" s="256">
        <f t="shared" si="670"/>
        <v>8.3876139098525435</v>
      </c>
      <c r="GU174" s="256">
        <f t="shared" si="621"/>
        <v>9.1817934785362318</v>
      </c>
      <c r="GV174" s="256">
        <f t="shared" si="622"/>
        <v>3984.2822924244742</v>
      </c>
      <c r="GW174" s="256">
        <f t="shared" si="623"/>
        <v>840</v>
      </c>
      <c r="GX174" s="256">
        <f t="shared" si="624"/>
        <v>892.21003757684412</v>
      </c>
      <c r="GY174" s="256">
        <f t="shared" si="776"/>
        <v>3984.2822924244742</v>
      </c>
      <c r="GZ174" s="256">
        <f t="shared" si="777"/>
        <v>197.99925153905323</v>
      </c>
      <c r="HA174" s="427">
        <f t="shared" si="778"/>
        <v>451413.60601229506</v>
      </c>
      <c r="HB174" s="185">
        <f t="shared" si="779"/>
        <v>1.0946848027602705</v>
      </c>
      <c r="HC174" s="256">
        <f t="shared" si="671"/>
        <v>0.40722440064868631</v>
      </c>
      <c r="HD174" s="256">
        <f t="shared" si="629"/>
        <v>0.44578236270327654</v>
      </c>
      <c r="HE174" s="256">
        <f t="shared" si="630"/>
        <v>3984.2822924244742</v>
      </c>
      <c r="HF174" s="256">
        <f t="shared" si="631"/>
        <v>840</v>
      </c>
      <c r="HG174" s="256">
        <f t="shared" si="632"/>
        <v>892.21003757684412</v>
      </c>
      <c r="HH174" s="256">
        <f t="shared" si="780"/>
        <v>3984.2822924244742</v>
      </c>
      <c r="HI174" s="256">
        <f t="shared" si="781"/>
        <v>197.99925153905323</v>
      </c>
      <c r="HJ174" s="427">
        <f t="shared" si="782"/>
        <v>9297780.3757684417</v>
      </c>
      <c r="HK174" s="185">
        <f t="shared" si="783"/>
        <v>1.0946848027602705</v>
      </c>
      <c r="HL174" s="256">
        <f t="shared" si="672"/>
        <v>5.2296727084052774</v>
      </c>
      <c r="HM174" s="256">
        <f t="shared" si="636"/>
        <v>5.7248432373014007</v>
      </c>
      <c r="HN174" s="256">
        <f t="shared" si="637"/>
        <v>3984.2822924244742</v>
      </c>
      <c r="HO174" s="256">
        <f t="shared" si="638"/>
        <v>840</v>
      </c>
      <c r="HP174" s="256">
        <f t="shared" si="639"/>
        <v>892.21003757684412</v>
      </c>
      <c r="HQ174" s="256">
        <f t="shared" si="784"/>
        <v>3984.2822924244742</v>
      </c>
      <c r="HR174" s="256">
        <f t="shared" si="785"/>
        <v>197.99925153905323</v>
      </c>
      <c r="HS174" s="466">
        <f t="shared" si="786"/>
        <v>724000</v>
      </c>
    </row>
    <row r="175" spans="1:227" s="72" customFormat="1" hidden="1" outlineLevel="1" x14ac:dyDescent="0.3">
      <c r="B175" s="40"/>
      <c r="C175" s="40"/>
      <c r="D175" s="117"/>
      <c r="E175" s="154"/>
      <c r="F175" s="125"/>
      <c r="G175" s="125"/>
      <c r="H175" s="168"/>
      <c r="I175" s="528"/>
      <c r="J175" s="373"/>
      <c r="K175" s="114"/>
      <c r="L175" s="168"/>
      <c r="M175" s="373"/>
      <c r="N175" s="373"/>
      <c r="O175" s="121"/>
      <c r="P175" s="116"/>
      <c r="Q175" s="395"/>
      <c r="S175" s="189"/>
      <c r="T175" s="168"/>
      <c r="U175" s="382"/>
      <c r="V175" s="427"/>
      <c r="W175" s="132"/>
      <c r="X175" s="255"/>
      <c r="Y175" s="255"/>
      <c r="Z175" s="255"/>
      <c r="AA175" s="111"/>
      <c r="AB175" s="111"/>
      <c r="AC175" s="111"/>
      <c r="AD175" s="111"/>
      <c r="AE175" s="111"/>
      <c r="AF175" s="111"/>
      <c r="AG175" s="111"/>
      <c r="AH175" s="460"/>
      <c r="AI175" s="189"/>
      <c r="AJ175" s="256"/>
      <c r="AK175" s="256"/>
      <c r="AL175" s="170"/>
      <c r="AM175" s="170"/>
      <c r="AN175" s="170"/>
      <c r="AO175" s="170">
        <f t="shared" si="649"/>
        <v>0</v>
      </c>
      <c r="AP175" s="170">
        <f t="shared" si="650"/>
        <v>0</v>
      </c>
      <c r="AQ175" s="170"/>
      <c r="AR175" s="256"/>
      <c r="AS175" s="256"/>
      <c r="AT175" s="428"/>
      <c r="AU175" s="112"/>
      <c r="AV175" s="256"/>
      <c r="AW175" s="256"/>
      <c r="AX175" s="120"/>
      <c r="AY175" s="120"/>
      <c r="AZ175" s="120"/>
      <c r="BA175" s="120"/>
      <c r="BB175" s="256"/>
      <c r="BC175" s="256"/>
      <c r="BD175" s="256"/>
      <c r="BE175" s="257"/>
      <c r="BF175" s="149"/>
      <c r="BG175" s="256"/>
      <c r="BH175" s="256"/>
      <c r="BI175" s="120"/>
      <c r="BJ175" s="120"/>
      <c r="BK175" s="256"/>
      <c r="BL175" s="170"/>
      <c r="BM175" s="170"/>
      <c r="BN175" s="170"/>
      <c r="BO175" s="170"/>
      <c r="BP175" s="170"/>
      <c r="BQ175" s="390"/>
      <c r="BR175" s="428"/>
      <c r="BS175" s="149"/>
      <c r="BT175" s="256"/>
      <c r="BU175" s="256"/>
      <c r="BV175" s="170"/>
      <c r="BW175" s="170"/>
      <c r="BX175" s="170"/>
      <c r="BY175" s="170"/>
      <c r="BZ175" s="256"/>
      <c r="CA175" s="256"/>
      <c r="CB175" s="466"/>
      <c r="CC175" s="149"/>
      <c r="CD175" s="256"/>
      <c r="CE175" s="256"/>
      <c r="CF175" s="120"/>
      <c r="CG175" s="120"/>
      <c r="CH175" s="256"/>
      <c r="CI175" s="170"/>
      <c r="CJ175" s="170"/>
      <c r="CK175" s="170"/>
      <c r="CL175" s="256"/>
      <c r="CM175" s="256"/>
      <c r="CN175" s="390"/>
      <c r="CO175" s="428"/>
      <c r="CP175" s="149"/>
      <c r="CQ175" s="256"/>
      <c r="CR175" s="256"/>
      <c r="CS175" s="120"/>
      <c r="CT175" s="120"/>
      <c r="CU175" s="256"/>
      <c r="CV175" s="170"/>
      <c r="CW175" s="256"/>
      <c r="CX175" s="256"/>
      <c r="CY175" s="466"/>
      <c r="CZ175" s="149"/>
      <c r="DA175" s="256"/>
      <c r="DB175" s="256"/>
      <c r="DC175" s="120"/>
      <c r="DD175" s="120"/>
      <c r="DE175" s="256"/>
      <c r="DF175" s="170"/>
      <c r="DG175" s="256"/>
      <c r="DH175" s="256"/>
      <c r="DI175" s="466"/>
      <c r="DJ175" s="149"/>
      <c r="DK175" s="256"/>
      <c r="DL175" s="256"/>
      <c r="DM175" s="120"/>
      <c r="DN175" s="120"/>
      <c r="DO175" s="256"/>
      <c r="DP175" s="170"/>
      <c r="DQ175" s="256"/>
      <c r="DR175" s="256"/>
      <c r="DS175" s="427"/>
      <c r="DT175" s="176"/>
      <c r="DU175" s="256"/>
      <c r="DV175" s="256"/>
      <c r="DW175" s="120"/>
      <c r="DX175" s="120"/>
      <c r="DY175" s="256"/>
      <c r="DZ175" s="256"/>
      <c r="EA175" s="256"/>
      <c r="EB175" s="170"/>
      <c r="EC175" s="256"/>
      <c r="ED175" s="256"/>
      <c r="EE175" s="427"/>
      <c r="EF175" s="277"/>
      <c r="EG175" s="256"/>
      <c r="EH175" s="256"/>
      <c r="EI175" s="473"/>
      <c r="EJ175" s="473"/>
      <c r="EK175" s="473"/>
      <c r="EL175" s="473"/>
      <c r="EM175" s="473"/>
      <c r="EN175" s="473"/>
      <c r="EO175" s="427"/>
      <c r="EP175" s="277"/>
      <c r="EQ175" s="256"/>
      <c r="ER175" s="256"/>
      <c r="ES175" s="473"/>
      <c r="ET175" s="473"/>
      <c r="EU175" s="473"/>
      <c r="EV175" s="473"/>
      <c r="EW175" s="473"/>
      <c r="EX175" s="473"/>
      <c r="EY175" s="572"/>
      <c r="EZ175" s="589"/>
      <c r="FA175" s="589"/>
      <c r="FB175" s="589"/>
      <c r="FC175" s="589"/>
      <c r="FD175" s="589"/>
      <c r="FE175" s="589"/>
      <c r="FF175" s="589"/>
      <c r="FG175" s="589"/>
      <c r="FH175" s="589"/>
      <c r="FI175" s="577"/>
      <c r="FJ175" s="278"/>
      <c r="FK175" s="256"/>
      <c r="FL175" s="256"/>
      <c r="FM175" s="483"/>
      <c r="FN175" s="483"/>
      <c r="FO175" s="483"/>
      <c r="FP175" s="483"/>
      <c r="FQ175" s="483"/>
      <c r="FR175" s="483"/>
      <c r="FS175" s="483"/>
      <c r="FT175" s="484"/>
      <c r="FU175" s="427"/>
      <c r="FV175" s="278"/>
      <c r="FW175" s="256"/>
      <c r="FX175" s="256"/>
      <c r="FY175" s="483"/>
      <c r="FZ175" s="483"/>
      <c r="GA175" s="483"/>
      <c r="GB175" s="483"/>
      <c r="GC175" s="483"/>
      <c r="GD175" s="483"/>
      <c r="GE175" s="483"/>
      <c r="GF175" s="484"/>
      <c r="GG175" s="493"/>
      <c r="GH175" s="493"/>
      <c r="GI175" s="427"/>
      <c r="GJ175" s="189"/>
      <c r="GK175" s="256" t="e">
        <f t="shared" si="669"/>
        <v>#DIV/0!</v>
      </c>
      <c r="GL175" s="256"/>
      <c r="GM175" s="256"/>
      <c r="GN175" s="256"/>
      <c r="GO175" s="256"/>
      <c r="GP175" s="256"/>
      <c r="GQ175" s="256"/>
      <c r="GR175" s="427"/>
      <c r="GS175" s="189"/>
      <c r="GT175" s="256" t="e">
        <f t="shared" si="670"/>
        <v>#DIV/0!</v>
      </c>
      <c r="GU175" s="256"/>
      <c r="GV175" s="256"/>
      <c r="GW175" s="256"/>
      <c r="GX175" s="256"/>
      <c r="GY175" s="256"/>
      <c r="GZ175" s="256"/>
      <c r="HA175" s="427"/>
      <c r="HB175" s="189"/>
      <c r="HC175" s="256" t="e">
        <f t="shared" si="671"/>
        <v>#DIV/0!</v>
      </c>
      <c r="HD175" s="256"/>
      <c r="HE175" s="256"/>
      <c r="HF175" s="256"/>
      <c r="HG175" s="256"/>
      <c r="HH175" s="256"/>
      <c r="HI175" s="256"/>
      <c r="HJ175" s="427"/>
      <c r="HK175" s="189"/>
      <c r="HL175" s="256" t="e">
        <f t="shared" si="672"/>
        <v>#DIV/0!</v>
      </c>
      <c r="HM175" s="256"/>
      <c r="HN175" s="256"/>
      <c r="HO175" s="256"/>
      <c r="HP175" s="256"/>
      <c r="HQ175" s="256"/>
      <c r="HR175" s="256"/>
      <c r="HS175" s="466"/>
    </row>
    <row r="176" spans="1:227" s="72" customFormat="1" hidden="1" outlineLevel="1" x14ac:dyDescent="0.3">
      <c r="B176" s="40"/>
      <c r="C176" s="40"/>
      <c r="D176" s="117"/>
      <c r="E176" s="154"/>
      <c r="F176" s="125"/>
      <c r="G176" s="125"/>
      <c r="H176" s="168"/>
      <c r="I176" s="528"/>
      <c r="J176" s="373"/>
      <c r="K176" s="114"/>
      <c r="L176" s="168"/>
      <c r="M176" s="373"/>
      <c r="N176" s="373"/>
      <c r="O176" s="121"/>
      <c r="P176" s="116"/>
      <c r="Q176" s="395"/>
      <c r="S176" s="189"/>
      <c r="T176" s="168"/>
      <c r="U176" s="382"/>
      <c r="V176" s="427"/>
      <c r="W176" s="132"/>
      <c r="X176" s="255"/>
      <c r="Y176" s="255"/>
      <c r="Z176" s="255"/>
      <c r="AA176" s="111"/>
      <c r="AB176" s="111"/>
      <c r="AC176" s="111"/>
      <c r="AD176" s="111"/>
      <c r="AE176" s="111"/>
      <c r="AF176" s="111"/>
      <c r="AG176" s="111"/>
      <c r="AH176" s="460"/>
      <c r="AI176" s="189"/>
      <c r="AJ176" s="256"/>
      <c r="AK176" s="256"/>
      <c r="AL176" s="170"/>
      <c r="AM176" s="170"/>
      <c r="AN176" s="170"/>
      <c r="AO176" s="170">
        <f t="shared" si="649"/>
        <v>0</v>
      </c>
      <c r="AP176" s="170">
        <f t="shared" si="650"/>
        <v>0</v>
      </c>
      <c r="AQ176" s="170"/>
      <c r="AR176" s="256"/>
      <c r="AS176" s="256"/>
      <c r="AT176" s="428"/>
      <c r="AU176" s="112"/>
      <c r="AV176" s="256"/>
      <c r="AW176" s="256"/>
      <c r="AX176" s="120"/>
      <c r="AY176" s="120"/>
      <c r="AZ176" s="120"/>
      <c r="BA176" s="120"/>
      <c r="BB176" s="256"/>
      <c r="BC176" s="256"/>
      <c r="BD176" s="256"/>
      <c r="BE176" s="257"/>
      <c r="BF176" s="149"/>
      <c r="BG176" s="256"/>
      <c r="BH176" s="256"/>
      <c r="BI176" s="120"/>
      <c r="BJ176" s="120"/>
      <c r="BK176" s="256"/>
      <c r="BL176" s="170"/>
      <c r="BM176" s="170"/>
      <c r="BN176" s="170"/>
      <c r="BO176" s="170"/>
      <c r="BP176" s="170"/>
      <c r="BQ176" s="390"/>
      <c r="BR176" s="428"/>
      <c r="BS176" s="149"/>
      <c r="BT176" s="256"/>
      <c r="BU176" s="256"/>
      <c r="BV176" s="170"/>
      <c r="BW176" s="170"/>
      <c r="BX176" s="170"/>
      <c r="BY176" s="170"/>
      <c r="BZ176" s="256"/>
      <c r="CA176" s="256"/>
      <c r="CB176" s="466"/>
      <c r="CC176" s="149"/>
      <c r="CD176" s="256"/>
      <c r="CE176" s="256"/>
      <c r="CF176" s="120"/>
      <c r="CG176" s="120"/>
      <c r="CH176" s="256"/>
      <c r="CI176" s="170"/>
      <c r="CJ176" s="170"/>
      <c r="CK176" s="170"/>
      <c r="CL176" s="256"/>
      <c r="CM176" s="256"/>
      <c r="CN176" s="390"/>
      <c r="CO176" s="428"/>
      <c r="CP176" s="149"/>
      <c r="CQ176" s="256"/>
      <c r="CR176" s="256"/>
      <c r="CS176" s="120"/>
      <c r="CT176" s="120"/>
      <c r="CU176" s="256"/>
      <c r="CV176" s="170"/>
      <c r="CW176" s="256"/>
      <c r="CX176" s="256"/>
      <c r="CY176" s="466"/>
      <c r="CZ176" s="149"/>
      <c r="DA176" s="256"/>
      <c r="DB176" s="256"/>
      <c r="DC176" s="120"/>
      <c r="DD176" s="120"/>
      <c r="DE176" s="256"/>
      <c r="DF176" s="170"/>
      <c r="DG176" s="256"/>
      <c r="DH176" s="256"/>
      <c r="DI176" s="466"/>
      <c r="DJ176" s="149"/>
      <c r="DK176" s="256"/>
      <c r="DL176" s="256"/>
      <c r="DM176" s="120"/>
      <c r="DN176" s="120"/>
      <c r="DO176" s="256"/>
      <c r="DP176" s="170"/>
      <c r="DQ176" s="256"/>
      <c r="DR176" s="256"/>
      <c r="DS176" s="427"/>
      <c r="DT176" s="176"/>
      <c r="DU176" s="256"/>
      <c r="DV176" s="256"/>
      <c r="DW176" s="120"/>
      <c r="DX176" s="120"/>
      <c r="DY176" s="256"/>
      <c r="DZ176" s="256"/>
      <c r="EA176" s="256"/>
      <c r="EB176" s="170"/>
      <c r="EC176" s="256"/>
      <c r="ED176" s="256"/>
      <c r="EE176" s="427"/>
      <c r="EF176" s="277"/>
      <c r="EG176" s="256"/>
      <c r="EH176" s="256"/>
      <c r="EI176" s="473"/>
      <c r="EJ176" s="473"/>
      <c r="EK176" s="473"/>
      <c r="EL176" s="473"/>
      <c r="EM176" s="473"/>
      <c r="EN176" s="473"/>
      <c r="EO176" s="427"/>
      <c r="EP176" s="277"/>
      <c r="EQ176" s="256"/>
      <c r="ER176" s="256"/>
      <c r="ES176" s="473"/>
      <c r="ET176" s="473"/>
      <c r="EU176" s="473"/>
      <c r="EV176" s="473"/>
      <c r="EW176" s="473"/>
      <c r="EX176" s="473"/>
      <c r="EY176" s="572"/>
      <c r="EZ176" s="589"/>
      <c r="FA176" s="589"/>
      <c r="FB176" s="589"/>
      <c r="FC176" s="589"/>
      <c r="FD176" s="589"/>
      <c r="FE176" s="589"/>
      <c r="FF176" s="589"/>
      <c r="FG176" s="589"/>
      <c r="FH176" s="589"/>
      <c r="FI176" s="577"/>
      <c r="FJ176" s="278"/>
      <c r="FK176" s="256"/>
      <c r="FL176" s="256"/>
      <c r="FM176" s="483"/>
      <c r="FN176" s="483"/>
      <c r="FO176" s="483"/>
      <c r="FP176" s="483"/>
      <c r="FQ176" s="483"/>
      <c r="FR176" s="483"/>
      <c r="FS176" s="483"/>
      <c r="FT176" s="484"/>
      <c r="FU176" s="427"/>
      <c r="FV176" s="278"/>
      <c r="FW176" s="256"/>
      <c r="FX176" s="256"/>
      <c r="FY176" s="483"/>
      <c r="FZ176" s="483"/>
      <c r="GA176" s="483"/>
      <c r="GB176" s="483"/>
      <c r="GC176" s="483"/>
      <c r="GD176" s="483"/>
      <c r="GE176" s="483"/>
      <c r="GF176" s="484"/>
      <c r="GG176" s="493"/>
      <c r="GH176" s="493"/>
      <c r="GI176" s="427"/>
      <c r="GJ176" s="189"/>
      <c r="GK176" s="256" t="e">
        <f t="shared" si="669"/>
        <v>#DIV/0!</v>
      </c>
      <c r="GL176" s="256"/>
      <c r="GM176" s="256"/>
      <c r="GN176" s="256"/>
      <c r="GO176" s="256"/>
      <c r="GP176" s="256"/>
      <c r="GQ176" s="256"/>
      <c r="GR176" s="427"/>
      <c r="GS176" s="189"/>
      <c r="GT176" s="256" t="e">
        <f t="shared" si="670"/>
        <v>#DIV/0!</v>
      </c>
      <c r="GU176" s="256"/>
      <c r="GV176" s="256"/>
      <c r="GW176" s="256"/>
      <c r="GX176" s="256"/>
      <c r="GY176" s="256"/>
      <c r="GZ176" s="256"/>
      <c r="HA176" s="427"/>
      <c r="HB176" s="189"/>
      <c r="HC176" s="256" t="e">
        <f t="shared" si="671"/>
        <v>#DIV/0!</v>
      </c>
      <c r="HD176" s="256"/>
      <c r="HE176" s="256"/>
      <c r="HF176" s="256"/>
      <c r="HG176" s="256"/>
      <c r="HH176" s="256"/>
      <c r="HI176" s="256"/>
      <c r="HJ176" s="427"/>
      <c r="HK176" s="189"/>
      <c r="HL176" s="256" t="e">
        <f t="shared" si="672"/>
        <v>#DIV/0!</v>
      </c>
      <c r="HM176" s="256"/>
      <c r="HN176" s="256"/>
      <c r="HO176" s="256"/>
      <c r="HP176" s="256"/>
      <c r="HQ176" s="256"/>
      <c r="HR176" s="256"/>
      <c r="HS176" s="466"/>
    </row>
    <row r="177" spans="1:227" s="304" customFormat="1" hidden="1" outlineLevel="1" x14ac:dyDescent="0.3">
      <c r="B177" s="305"/>
      <c r="C177" s="305"/>
      <c r="D177" s="306"/>
      <c r="E177" s="340"/>
      <c r="F177" s="313"/>
      <c r="G177" s="313"/>
      <c r="H177" s="311"/>
      <c r="I177" s="529"/>
      <c r="J177" s="374"/>
      <c r="K177" s="310"/>
      <c r="L177" s="311"/>
      <c r="M177" s="374"/>
      <c r="N177" s="374"/>
      <c r="O177" s="309"/>
      <c r="P177" s="312"/>
      <c r="Q177" s="396"/>
      <c r="S177" s="314"/>
      <c r="T177" s="311"/>
      <c r="U177" s="381"/>
      <c r="V177" s="435"/>
      <c r="W177" s="315"/>
      <c r="X177" s="316"/>
      <c r="Y177" s="316"/>
      <c r="Z177" s="316"/>
      <c r="AA177" s="317"/>
      <c r="AB177" s="317"/>
      <c r="AC177" s="317"/>
      <c r="AD177" s="317"/>
      <c r="AE177" s="317"/>
      <c r="AF177" s="317"/>
      <c r="AG177" s="317"/>
      <c r="AH177" s="461"/>
      <c r="AI177" s="314"/>
      <c r="AJ177" s="319"/>
      <c r="AK177" s="319"/>
      <c r="AL177" s="333"/>
      <c r="AM177" s="333"/>
      <c r="AN177" s="333"/>
      <c r="AO177" s="333">
        <f t="shared" si="649"/>
        <v>0</v>
      </c>
      <c r="AP177" s="333">
        <f t="shared" si="650"/>
        <v>0</v>
      </c>
      <c r="AQ177" s="333"/>
      <c r="AR177" s="319"/>
      <c r="AS177" s="319"/>
      <c r="AT177" s="429"/>
      <c r="AU177" s="321"/>
      <c r="AV177" s="319"/>
      <c r="AW177" s="319"/>
      <c r="AX177" s="308"/>
      <c r="AY177" s="308"/>
      <c r="AZ177" s="308"/>
      <c r="BA177" s="308"/>
      <c r="BB177" s="319"/>
      <c r="BC177" s="319"/>
      <c r="BD177" s="319"/>
      <c r="BE177" s="320"/>
      <c r="BF177" s="335"/>
      <c r="BG177" s="319"/>
      <c r="BH177" s="319"/>
      <c r="BI177" s="308"/>
      <c r="BJ177" s="308"/>
      <c r="BK177" s="319"/>
      <c r="BL177" s="333"/>
      <c r="BM177" s="333"/>
      <c r="BN177" s="333"/>
      <c r="BO177" s="333"/>
      <c r="BP177" s="333"/>
      <c r="BQ177" s="391"/>
      <c r="BR177" s="429"/>
      <c r="BS177" s="335"/>
      <c r="BT177" s="319"/>
      <c r="BU177" s="319"/>
      <c r="BV177" s="333"/>
      <c r="BW177" s="333"/>
      <c r="BX177" s="333"/>
      <c r="BY177" s="333"/>
      <c r="BZ177" s="319"/>
      <c r="CA177" s="319"/>
      <c r="CB177" s="467"/>
      <c r="CC177" s="335"/>
      <c r="CD177" s="319"/>
      <c r="CE177" s="319"/>
      <c r="CF177" s="308"/>
      <c r="CG177" s="308"/>
      <c r="CH177" s="319"/>
      <c r="CI177" s="333"/>
      <c r="CJ177" s="333"/>
      <c r="CK177" s="333"/>
      <c r="CL177" s="319"/>
      <c r="CM177" s="319"/>
      <c r="CN177" s="391"/>
      <c r="CO177" s="429"/>
      <c r="CP177" s="335"/>
      <c r="CQ177" s="319"/>
      <c r="CR177" s="319"/>
      <c r="CS177" s="308"/>
      <c r="CT177" s="308"/>
      <c r="CU177" s="319"/>
      <c r="CV177" s="333"/>
      <c r="CW177" s="319"/>
      <c r="CX177" s="319"/>
      <c r="CY177" s="467"/>
      <c r="CZ177" s="335"/>
      <c r="DA177" s="319"/>
      <c r="DB177" s="319"/>
      <c r="DC177" s="308"/>
      <c r="DD177" s="308"/>
      <c r="DE177" s="319"/>
      <c r="DF177" s="333"/>
      <c r="DG177" s="319"/>
      <c r="DH177" s="319"/>
      <c r="DI177" s="467"/>
      <c r="DJ177" s="335"/>
      <c r="DK177" s="319"/>
      <c r="DL177" s="319"/>
      <c r="DM177" s="308"/>
      <c r="DN177" s="308"/>
      <c r="DO177" s="319"/>
      <c r="DP177" s="333"/>
      <c r="DQ177" s="319"/>
      <c r="DR177" s="319"/>
      <c r="DS177" s="435"/>
      <c r="DT177" s="324"/>
      <c r="DU177" s="319"/>
      <c r="DV177" s="319"/>
      <c r="DW177" s="308"/>
      <c r="DX177" s="308"/>
      <c r="DY177" s="319"/>
      <c r="DZ177" s="319"/>
      <c r="EA177" s="319"/>
      <c r="EB177" s="333"/>
      <c r="EC177" s="319"/>
      <c r="ED177" s="319"/>
      <c r="EE177" s="435"/>
      <c r="EF177" s="338"/>
      <c r="EG177" s="256"/>
      <c r="EH177" s="319"/>
      <c r="EI177" s="474"/>
      <c r="EJ177" s="474"/>
      <c r="EK177" s="474"/>
      <c r="EL177" s="474"/>
      <c r="EM177" s="474"/>
      <c r="EN177" s="474"/>
      <c r="EO177" s="435"/>
      <c r="EP177" s="338"/>
      <c r="EQ177" s="256"/>
      <c r="ER177" s="256"/>
      <c r="ES177" s="474"/>
      <c r="ET177" s="474"/>
      <c r="EU177" s="474"/>
      <c r="EV177" s="474"/>
      <c r="EW177" s="474"/>
      <c r="EX177" s="474"/>
      <c r="EY177" s="573"/>
      <c r="EZ177" s="590"/>
      <c r="FA177" s="590"/>
      <c r="FB177" s="590"/>
      <c r="FC177" s="590"/>
      <c r="FD177" s="590"/>
      <c r="FE177" s="590"/>
      <c r="FF177" s="590"/>
      <c r="FG177" s="590"/>
      <c r="FH177" s="590"/>
      <c r="FI177" s="578"/>
      <c r="FJ177" s="339"/>
      <c r="FK177" s="256"/>
      <c r="FL177" s="256"/>
      <c r="FM177" s="485"/>
      <c r="FN177" s="485"/>
      <c r="FO177" s="485"/>
      <c r="FP177" s="485"/>
      <c r="FQ177" s="485"/>
      <c r="FR177" s="485"/>
      <c r="FS177" s="485"/>
      <c r="FT177" s="486"/>
      <c r="FU177" s="435"/>
      <c r="FV177" s="339"/>
      <c r="FW177" s="256"/>
      <c r="FX177" s="256"/>
      <c r="FY177" s="485"/>
      <c r="FZ177" s="485"/>
      <c r="GA177" s="485"/>
      <c r="GB177" s="485"/>
      <c r="GC177" s="485"/>
      <c r="GD177" s="485"/>
      <c r="GE177" s="485"/>
      <c r="GF177" s="486"/>
      <c r="GG177" s="494"/>
      <c r="GH177" s="494"/>
      <c r="GI177" s="435"/>
      <c r="GJ177" s="314"/>
      <c r="GK177" s="319" t="e">
        <f t="shared" si="669"/>
        <v>#DIV/0!</v>
      </c>
      <c r="GL177" s="256"/>
      <c r="GM177" s="319"/>
      <c r="GN177" s="319"/>
      <c r="GO177" s="319"/>
      <c r="GP177" s="319"/>
      <c r="GQ177" s="319"/>
      <c r="GR177" s="435"/>
      <c r="GS177" s="314"/>
      <c r="GT177" s="319" t="e">
        <f t="shared" si="670"/>
        <v>#DIV/0!</v>
      </c>
      <c r="GU177" s="256"/>
      <c r="GV177" s="319"/>
      <c r="GW177" s="319"/>
      <c r="GX177" s="319"/>
      <c r="GY177" s="319"/>
      <c r="GZ177" s="319"/>
      <c r="HA177" s="435"/>
      <c r="HB177" s="314"/>
      <c r="HC177" s="319" t="e">
        <f t="shared" si="671"/>
        <v>#DIV/0!</v>
      </c>
      <c r="HD177" s="256"/>
      <c r="HE177" s="319"/>
      <c r="HF177" s="319"/>
      <c r="HG177" s="319"/>
      <c r="HH177" s="319"/>
      <c r="HI177" s="319"/>
      <c r="HJ177" s="435"/>
      <c r="HK177" s="314"/>
      <c r="HL177" s="319" t="e">
        <f t="shared" si="672"/>
        <v>#DIV/0!</v>
      </c>
      <c r="HM177" s="256"/>
      <c r="HN177" s="319"/>
      <c r="HO177" s="319"/>
      <c r="HP177" s="319"/>
      <c r="HQ177" s="319"/>
      <c r="HR177" s="319"/>
      <c r="HS177" s="467"/>
    </row>
    <row r="178" spans="1:227" s="72" customFormat="1" hidden="1" outlineLevel="1" x14ac:dyDescent="0.3">
      <c r="B178" s="40" t="s">
        <v>244</v>
      </c>
      <c r="C178" s="40" t="s">
        <v>264</v>
      </c>
      <c r="D178" s="125">
        <v>508</v>
      </c>
      <c r="E178" s="123">
        <v>33.547113239766553</v>
      </c>
      <c r="F178" s="125">
        <f t="shared" ref="F178:F241" si="791">((31.65/3.6)/1000)*E178*D178</f>
        <v>149.82699891433739</v>
      </c>
      <c r="G178" s="125">
        <f t="shared" ref="G178:G228" si="792">(D178*O178*P178*3)/1000</f>
        <v>34.326858891600864</v>
      </c>
      <c r="H178" s="168">
        <f t="shared" ref="H178" si="793">ROUND($I178+$I178*0.55,1)</f>
        <v>132.30000000000001</v>
      </c>
      <c r="I178" s="121">
        <f>$L$8*$P$10*$D178/1000</f>
        <v>85.343999999999994</v>
      </c>
      <c r="J178" s="373">
        <f t="shared" ref="J178:J241" si="794">IF(M178&gt;0,G178*1000/M178,0)</f>
        <v>51.56041049567542</v>
      </c>
      <c r="K178" s="114">
        <v>0.19600000000000001</v>
      </c>
      <c r="L178" s="168">
        <f t="shared" ref="L178:L241" si="795">(F178/H178)*1000</f>
        <v>1132.4792057017187</v>
      </c>
      <c r="M178" s="373">
        <f t="shared" si="645"/>
        <v>665.76</v>
      </c>
      <c r="N178" s="373">
        <f t="shared" si="646"/>
        <v>221.96592431753686</v>
      </c>
      <c r="O178" s="121">
        <v>148.18543173953961</v>
      </c>
      <c r="P178" s="116">
        <v>0.152</v>
      </c>
      <c r="Q178" s="395">
        <f t="shared" ref="Q178:Q241" si="796">+(F178-G178)/F178</f>
        <v>0.77089003223493102</v>
      </c>
      <c r="S178" s="189">
        <f t="shared" ref="S178:S241" si="797">($F178+$G178)/(T178+U178)</f>
        <v>1.141902858714744</v>
      </c>
      <c r="T178" s="168">
        <f t="shared" si="507"/>
        <v>11.442286297200289</v>
      </c>
      <c r="U178" s="382">
        <f t="shared" si="508"/>
        <v>149.82699891433739</v>
      </c>
      <c r="V178" s="427">
        <f t="shared" si="647"/>
        <v>27364.665679308069</v>
      </c>
      <c r="W178" s="132"/>
      <c r="X178" s="255"/>
      <c r="Y178" s="255"/>
      <c r="Z178" s="255"/>
      <c r="AA178" s="111"/>
      <c r="AB178" s="111"/>
      <c r="AC178" s="111"/>
      <c r="AD178" s="111"/>
      <c r="AE178" s="111"/>
      <c r="AF178" s="111"/>
      <c r="AG178" s="111"/>
      <c r="AH178" s="460"/>
      <c r="AI178" s="188">
        <f t="shared" ref="AI178:AI204" si="798">($F178+$G178)/(AR178+AS178)</f>
        <v>3.3647188862827675</v>
      </c>
      <c r="AJ178" s="256">
        <f t="shared" ref="AJ178:AJ241" si="799">+(($T178+$U178)-(AR178+AS178))/AT178*1000</f>
        <v>0.71881020868249057</v>
      </c>
      <c r="AK178" s="256">
        <f t="shared" si="510"/>
        <v>2.4185942848068334</v>
      </c>
      <c r="AL178" s="170">
        <f t="shared" ref="AL178:AL241" si="800">IF($H178&lt;$AA$9,$F178,+$AA$9*$L178*(1+($H178-$AA$9)/$H178)/1000)</f>
        <v>140.89650586432572</v>
      </c>
      <c r="AM178" s="170">
        <f t="shared" ref="AM178:AM241" si="801">IF($G178&lt;$AL178*(1-1/$AI$8),$G178,AL178*(1-1/$AI$8))</f>
        <v>34.326858891600864</v>
      </c>
      <c r="AN178" s="170">
        <f t="shared" si="513"/>
        <v>71.345520506643425</v>
      </c>
      <c r="AO178" s="170">
        <f t="shared" si="649"/>
        <v>36</v>
      </c>
      <c r="AP178" s="170">
        <f t="shared" si="650"/>
        <v>52</v>
      </c>
      <c r="AQ178" s="170">
        <f t="shared" ref="AQ178:AQ241" si="802">+IF($G178-AM178&gt;0,($G178-AM178)/$M178*1000,0)</f>
        <v>0</v>
      </c>
      <c r="AR178" s="256">
        <f t="shared" ref="AR178:AR209" si="803">(+AL178/$AI$8+AL178/$AI$10+ABS(AN178)/$AI$9+AM178/$AI$10+($G178-AM178)/COP_KM)*Ek</f>
        <v>45.800337081650667</v>
      </c>
      <c r="AS178" s="256">
        <f t="shared" si="515"/>
        <v>8.9304930500116768</v>
      </c>
      <c r="AT178" s="428">
        <f t="shared" ref="AT178:AT209" si="804">IF($H178&lt;PMAX_BES_HOR,+$AR$4+$H178*$AS$4+$AR$5+$H178*$AS$5+$AO178*$AS$6,$AR$4+PMAX_BES_HOR*$AS$4+$AR$5+PMAX_BES_HOR*$AS$5+$AO178*$AS$6+$T$4+($H178-PMAX_BES_HOR)*$U$4)+IF(AQ178&gt;0,$T$5+AQ178*$U$5)</f>
        <v>148215</v>
      </c>
      <c r="AU178" s="112"/>
      <c r="AV178" s="256"/>
      <c r="AW178" s="256"/>
      <c r="AX178" s="120"/>
      <c r="AY178" s="120"/>
      <c r="AZ178" s="120"/>
      <c r="BA178" s="120"/>
      <c r="BB178" s="256"/>
      <c r="BC178" s="256"/>
      <c r="BD178" s="256"/>
      <c r="BE178" s="257"/>
      <c r="BF178" s="146">
        <f t="shared" ref="BF178:BF241" si="805">($F178+$G178)/(BO178+BP178)</f>
        <v>1.7078468405238003</v>
      </c>
      <c r="BG178" s="256">
        <f t="shared" ref="BG178:BG241" si="806">+(($T178+$U178)-(BO178+BP178))/BR178*1000</f>
        <v>0.95639166478412507</v>
      </c>
      <c r="BH178" s="256">
        <f t="shared" si="519"/>
        <v>1.6333704830048656</v>
      </c>
      <c r="BI178" s="120">
        <f t="shared" ref="BI178:BI241" si="807">IF(($F178*(1-1/$BF$8))&gt;(1+$BI$9)*$G178,(1+$BI$9)/(1-1/$BF$8)*$G178,$F178)</f>
        <v>57.06840290728644</v>
      </c>
      <c r="BJ178" s="120">
        <f t="shared" ref="BJ178:BJ241" si="808">IF($G178&lt;$F178*(1-1/$BF$8),$G178,$F178*(1-1/$BF$8))</f>
        <v>34.326858891600864</v>
      </c>
      <c r="BK178" s="256">
        <v>0</v>
      </c>
      <c r="BL178" s="170">
        <f t="shared" si="522"/>
        <v>50.39245102246722</v>
      </c>
      <c r="BM178" s="170">
        <f t="shared" si="651"/>
        <v>81.907548977532798</v>
      </c>
      <c r="BN178" s="170">
        <f t="shared" ref="BN178:BN241" si="809">+IF($G178-BJ178&gt;0,($G178-BL178)/$M178*1000,0)</f>
        <v>0</v>
      </c>
      <c r="BO178" s="170">
        <f t="shared" ref="BO178:BO209" si="810">(+BI178/$BF$8+BI178/$BF$10+BJ178/$BF$10+($G178-BJ178)/COP_KM)*Ek</f>
        <v>15.069491053412781</v>
      </c>
      <c r="BP178" s="170">
        <f t="shared" ref="BP178:BP209" si="811">($F178-BI178)*Eg</f>
        <v>92.758596007050954</v>
      </c>
      <c r="BQ178" s="390">
        <f t="shared" ref="BQ178:BQ241" si="812">IF(BL178=0,0,IF(BL178&lt;100,$BO$4+BL178*$BP$4,$BO$5+$BP$5*LN(BL178/6.96)))</f>
        <v>36456.036786795288</v>
      </c>
      <c r="BR178" s="428">
        <f t="shared" ref="BR178:BR241" si="813">BQ178+IF(BL178&gt;0,$BO$6+$BP$6*BL178,0)+IF(BM178&gt;0,$T$4+$U$4*BM178,0)+IF(BN178&gt;0,$T$5+$U$5*BN178,0)</f>
        <v>55877.942185053034</v>
      </c>
      <c r="BS178" s="146">
        <f t="shared" ref="BS178:BS241" si="814">($F178+$G178)/(BZ178+CA178)</f>
        <v>4.4258933233266387</v>
      </c>
      <c r="BT178" s="256">
        <f t="shared" si="527"/>
        <v>0.83361835674974694</v>
      </c>
      <c r="BU178" s="256">
        <f t="shared" si="528"/>
        <v>3.689505919341229</v>
      </c>
      <c r="BV178" s="170">
        <f t="shared" si="529"/>
        <v>149.82699891433739</v>
      </c>
      <c r="BW178" s="170">
        <f t="shared" si="530"/>
        <v>34.326858891600864</v>
      </c>
      <c r="BX178" s="170">
        <f t="shared" si="531"/>
        <v>85.534740239869052</v>
      </c>
      <c r="BY178" s="170">
        <f t="shared" si="653"/>
        <v>646.52109024844333</v>
      </c>
      <c r="BZ178" s="256">
        <f t="shared" ref="BZ178:BZ241" si="815">((BV178/$BS$8)+(BV178/$BS$10)+ABS(BX178/$BS$9)+(BW178/$BS$10))*$G$4</f>
        <v>41.608291107098466</v>
      </c>
      <c r="CA178" s="256">
        <v>0</v>
      </c>
      <c r="CB178" s="466">
        <f t="shared" ref="CB178:CB241" si="816">IF($H178&lt;100,$BZ$4+$H178*$CA$4,$BZ$5+$CA$5*LN($H178/6.96))+$BZ$6+$H178*$CA$6+$BZ$7+$H178*$CA$7</f>
        <v>143544.09681067229</v>
      </c>
      <c r="CC178" s="146">
        <f t="shared" ref="CC178:CC241" si="817">($F178+$G178)/(CL178+CM178)</f>
        <v>1.7054398800157016</v>
      </c>
      <c r="CD178" s="256">
        <f t="shared" si="535"/>
        <v>1.1072166812828852</v>
      </c>
      <c r="CE178" s="256">
        <f t="shared" si="654"/>
        <v>1.888291484078467</v>
      </c>
      <c r="CF178" s="120">
        <f t="shared" ref="CF178:CF241" si="818">IF(($F178*(1-1/$CC$8))&gt;(1+$CF$9)*$G178,(1+$CF$9)/(1-1/$CC$8)*$G178,$F178)</f>
        <v>60.872963101105533</v>
      </c>
      <c r="CG178" s="120">
        <f t="shared" ref="CG178:CG241" si="819">IF($G178&lt;$F178*(1-1/$CC$8),$G178,$F178*(1-1/$CC$8))</f>
        <v>34.326858891600864</v>
      </c>
      <c r="CH178" s="256">
        <v>0</v>
      </c>
      <c r="CI178" s="170">
        <f t="shared" si="655"/>
        <v>53.751947757298367</v>
      </c>
      <c r="CJ178" s="170">
        <f t="shared" si="656"/>
        <v>78.548052242701644</v>
      </c>
      <c r="CK178" s="170">
        <f t="shared" ref="CK178:CK241" si="820">+IF($G178-CG178&gt;0,($G178-CI178)/$M178*1000,0)</f>
        <v>0</v>
      </c>
      <c r="CL178" s="256">
        <f t="shared" ref="CL178:CL209" si="821">(+CF178/$CC$8+CF178/$CC$10+CG178/$CC$10+($G178-CG178)/COP_KM)*Ek</f>
        <v>19.02623365498464</v>
      </c>
      <c r="CM178" s="256">
        <f t="shared" si="499"/>
        <v>88.954035813231854</v>
      </c>
      <c r="CN178" s="390">
        <f t="shared" ref="CN178:CN241" si="822">IF(CI178=0,0,IF(CI178&lt;100,$CL$4+CI178*$CM$4,$CL$5+$CM$5*LN(CI178/6.96)))</f>
        <v>28219.772572581642</v>
      </c>
      <c r="CO178" s="428">
        <f t="shared" ref="CO178:CO241" si="823">CN178+IF(CI178&gt;0,$BO$6+$BP$6*CI178,0)+IF(CJ178&gt;0,$T$4+$U$4*CJ178,0)+IF(CK178&gt;0,$T$5+$U$5*CK178,0)</f>
        <v>48128.804997389911</v>
      </c>
      <c r="CP178" s="146">
        <f t="shared" ref="CP178:CP241" si="824">($F178+$G178)/(CW178+CX178)</f>
        <v>3.7794475075767195</v>
      </c>
      <c r="CQ178" s="256">
        <f t="shared" si="540"/>
        <v>0.9493868921685189</v>
      </c>
      <c r="CR178" s="256">
        <f t="shared" si="541"/>
        <v>3.5881579233323166</v>
      </c>
      <c r="CS178" s="120">
        <f t="shared" si="542"/>
        <v>149.82699891433739</v>
      </c>
      <c r="CT178" s="120">
        <f t="shared" si="543"/>
        <v>34.326858891600864</v>
      </c>
      <c r="CU178" s="256">
        <f t="shared" si="544"/>
        <v>78.043390294152175</v>
      </c>
      <c r="CV178" s="170">
        <f t="shared" si="659"/>
        <v>589.89712996335732</v>
      </c>
      <c r="CW178" s="256">
        <f t="shared" ref="CW178:CW241" si="825">((CS178/$CP$8)+(CS178/$CP$10)+ABS(CU178/$CP$9)+(CT178/$CP$10))*$G$4</f>
        <v>48.725073555529491</v>
      </c>
      <c r="CX178" s="256">
        <v>0</v>
      </c>
      <c r="CY178" s="466">
        <f t="shared" ref="CY178:CY241" si="826">IF($H178&lt;100,$CW$4+$H178*$CX$4,$CW$5+$CX$5*LN($H178/6.96))+$CW$6+$H178*$CX$6+$CW$7+$H178*$CX$7</f>
        <v>118544.09681067229</v>
      </c>
      <c r="CZ178" s="146">
        <f t="shared" ref="CZ178:CZ241" si="827">($F178+$G178)/(DG178+DH178)</f>
        <v>4.4258933233266387</v>
      </c>
      <c r="DA178" s="256">
        <f t="shared" si="548"/>
        <v>0.95313915304910657</v>
      </c>
      <c r="DB178" s="256">
        <f t="shared" si="549"/>
        <v>4.2184922136812482</v>
      </c>
      <c r="DC178" s="120">
        <f t="shared" si="550"/>
        <v>149.82699891433739</v>
      </c>
      <c r="DD178" s="120">
        <f t="shared" si="551"/>
        <v>34.326858891600864</v>
      </c>
      <c r="DE178" s="256">
        <f t="shared" si="552"/>
        <v>85.534740239869052</v>
      </c>
      <c r="DF178" s="170">
        <f t="shared" si="660"/>
        <v>646.52109024844333</v>
      </c>
      <c r="DG178" s="256">
        <f t="shared" ref="DG178:DG241" si="828">((DC178/$CZ$8)+(DC178/$CZ$10)+ABS(DE178/$CZ$9)+(DD178/$CZ$10))*$G$4</f>
        <v>41.608291107098466</v>
      </c>
      <c r="DH178" s="256">
        <v>0</v>
      </c>
      <c r="DI178" s="466">
        <f t="shared" ref="DI178:DI241" si="829">IF($H178&lt;100,$DG$4+$H178*$DH$4,$DG$5+$DH$5*LN($H178/6.96))+$DG$6+$H178*$DH$6+$DG$7+$H178*$DH$7</f>
        <v>125544.09681067229</v>
      </c>
      <c r="DJ178" s="146">
        <f t="shared" ref="DJ178:DJ241" si="830">($F178+$G178)/(DQ178+DR178)</f>
        <v>3.7794475075767195</v>
      </c>
      <c r="DK178" s="256">
        <f t="shared" si="662"/>
        <v>0.99119386051102831</v>
      </c>
      <c r="DL178" s="256">
        <f t="shared" si="555"/>
        <v>3.7461651656337525</v>
      </c>
      <c r="DM178" s="120">
        <f t="shared" si="556"/>
        <v>149.82699891433739</v>
      </c>
      <c r="DN178" s="120">
        <f t="shared" si="557"/>
        <v>34.326858891600864</v>
      </c>
      <c r="DO178" s="256">
        <f t="shared" si="558"/>
        <v>78.043390294152175</v>
      </c>
      <c r="DP178" s="170">
        <f t="shared" si="663"/>
        <v>589.89712996335732</v>
      </c>
      <c r="DQ178" s="256">
        <f t="shared" ref="DQ178:DQ241" si="831">((DM178/$DJ$8)+(DM178/$DJ$10)+ABS(DO178/$DJ$9)+(DN178/$DJ$10))*$G$4</f>
        <v>48.725073555529491</v>
      </c>
      <c r="DR178" s="256">
        <v>0</v>
      </c>
      <c r="DS178" s="427">
        <f t="shared" ref="DS178:DS241" si="832">IF($H178&lt;100,$DQ$4+$H178*$DR$4,$DQ$5+$DR$5*LN($H178/6.96))+$DQ$6+$H178*$DR$6+$DQ$7+$H178*$DR$7</f>
        <v>113544.09681067229</v>
      </c>
      <c r="DT178" s="176">
        <f t="shared" ref="DT178:DT241" si="833">($F178+$G178)/(EC178+ED178)</f>
        <v>7.5599295165088503</v>
      </c>
      <c r="DU178" s="256">
        <f t="shared" si="562"/>
        <v>0.72286953575619262</v>
      </c>
      <c r="DV178" s="256">
        <f t="shared" si="563"/>
        <v>5.4648427399482902</v>
      </c>
      <c r="DW178" s="120">
        <f t="shared" si="564"/>
        <v>149.82699891433739</v>
      </c>
      <c r="DX178" s="120">
        <f t="shared" si="565"/>
        <v>34.326858891600864</v>
      </c>
      <c r="DY178" s="256">
        <f t="shared" si="566"/>
        <v>100.51744013130281</v>
      </c>
      <c r="DZ178" s="256">
        <f t="shared" si="664"/>
        <v>77</v>
      </c>
      <c r="EA178" s="256">
        <f t="shared" si="665"/>
        <v>110</v>
      </c>
      <c r="EB178" s="170">
        <f t="shared" si="666"/>
        <v>759.76901081861524</v>
      </c>
      <c r="EC178" s="256">
        <f t="shared" ref="EC178:EC241" si="834">((DW178/$DT$8)+(DW178/$DT$10)+ABS(DY178/$DT$9)+(DX178/$DT$10))*$G$4</f>
        <v>24.359203006297324</v>
      </c>
      <c r="ED178" s="256">
        <v>0</v>
      </c>
      <c r="EE178" s="427">
        <f t="shared" si="674"/>
        <v>189398.0523913198</v>
      </c>
      <c r="EF178" s="275">
        <f t="shared" ref="EF178:EF241" si="835">($F178+$G178)/(EM178+EN178)</f>
        <v>1.3827781144857945</v>
      </c>
      <c r="EG178" s="256">
        <f t="shared" ref="EG178:EG241" si="836">+(($T178+$U178)-(EN178+EM178))/EO178*1000</f>
        <v>0.82370100758244658</v>
      </c>
      <c r="EH178" s="256">
        <f t="shared" si="570"/>
        <v>1.1389957261649046</v>
      </c>
      <c r="EI178" s="473">
        <f t="shared" ref="EI178:EI241" si="837">$F178*$EG$9</f>
        <v>37.456749728584349</v>
      </c>
      <c r="EJ178" s="473">
        <f t="shared" ref="EJ178:EJ241" si="838">$H178*$EG$9</f>
        <v>33.075000000000003</v>
      </c>
      <c r="EK178" s="473">
        <f t="shared" si="573"/>
        <v>132.30000000000001</v>
      </c>
      <c r="EL178" s="473">
        <f t="shared" ref="EL178:EL241" si="839">IF($H178*$EG$9&gt;$J178,0,$J178-$EJ178)</f>
        <v>18.485410495675417</v>
      </c>
      <c r="EM178" s="473">
        <f t="shared" ref="EM178:EM209" si="840">(($EG$9*F178)/$EF$8+($G178/COP_KM))*Ek</f>
        <v>20.806473729346376</v>
      </c>
      <c r="EN178" s="473">
        <f t="shared" ref="EN178:EN209" si="841">((1-$EG$9)*$F178)*Eg</f>
        <v>112.37024918575304</v>
      </c>
      <c r="EO178" s="427">
        <f t="shared" ref="EO178:EO241" si="842">($EK178*$EN$4+$EM$4)+($EL178*$EN$5+$EM$5)+($EJ178*$EN$6+$EM$6)</f>
        <v>34105.290679308062</v>
      </c>
      <c r="EP178" s="261">
        <f t="shared" ref="EP178:EP241" si="843">($F178+$G178)/(EW178+EX178)</f>
        <v>1.3827781144857945</v>
      </c>
      <c r="EQ178" s="256">
        <f t="shared" ref="EQ178:EQ209" si="844">+(($T178+$U178)-(EX178+EW178))/EY178*1000</f>
        <v>0.58711479558268864</v>
      </c>
      <c r="ER178" s="256">
        <f t="shared" si="580"/>
        <v>0.81184949002254281</v>
      </c>
      <c r="ES178" s="473">
        <f t="shared" si="581"/>
        <v>149.82699891433739</v>
      </c>
      <c r="ET178" s="473">
        <f t="shared" ref="ET178:ET241" si="845">$H178*$EG$9</f>
        <v>33.075000000000003</v>
      </c>
      <c r="EU178" s="473">
        <f t="shared" si="583"/>
        <v>132.30000000000001</v>
      </c>
      <c r="EV178" s="473">
        <f t="shared" ref="EV178:EV241" si="846">IF($H178*$EG$9&gt;$J178,0,$J178-$ET178)</f>
        <v>18.485410495675417</v>
      </c>
      <c r="EW178" s="473">
        <f t="shared" ref="EW178:EW209" si="847">((($EG$9*$F178)/$EP$8)+($G178/COP_KM))*Ek</f>
        <v>20.806473729346376</v>
      </c>
      <c r="EX178" s="473">
        <f t="shared" ref="EX178:EX209" si="848">((1-$EG$9)*$F178)*Ebiom_p</f>
        <v>112.37024918575304</v>
      </c>
      <c r="EY178" s="572">
        <f t="shared" ref="EY178:EY241" si="849">($EX$4*$H178/3)+($EX$5*$H178/3)+($EX$6*$H178/3)</f>
        <v>47848.5</v>
      </c>
      <c r="EZ178" s="589"/>
      <c r="FA178" s="589"/>
      <c r="FB178" s="589"/>
      <c r="FC178" s="589"/>
      <c r="FD178" s="589"/>
      <c r="FE178" s="589"/>
      <c r="FF178" s="589"/>
      <c r="FG178" s="589"/>
      <c r="FH178" s="589"/>
      <c r="FI178" s="577"/>
      <c r="FJ178" s="276">
        <f t="shared" ref="FJ178:FJ241" si="850">($F178+$G178)/(FR178+FS178)</f>
        <v>1.3890140591873326</v>
      </c>
      <c r="FK178" s="256">
        <f t="shared" ref="FK178:FK209" si="851">+(($T178+$U178)-($FS178+$FR178))/$FU178*1000</f>
        <v>0.36493650242765741</v>
      </c>
      <c r="FL178" s="256">
        <f t="shared" si="589"/>
        <v>0.50690193258266825</v>
      </c>
      <c r="FM178" s="483">
        <f t="shared" ref="FM178:FM209" si="852">($FR$9/100)*$F178*$K178</f>
        <v>29.366091787210131</v>
      </c>
      <c r="FN178" s="483">
        <f t="shared" ref="FN178:FN241" si="853">ROUND($FT178*$FN$9,0)</f>
        <v>43</v>
      </c>
      <c r="FO178" s="483">
        <f t="shared" si="592"/>
        <v>132.30000000000001</v>
      </c>
      <c r="FP178" s="483">
        <f t="shared" si="593"/>
        <v>51.56041049567542</v>
      </c>
      <c r="FQ178" s="483">
        <f t="shared" si="668"/>
        <v>6200</v>
      </c>
      <c r="FR178" s="483">
        <f t="shared" ref="FR178:FR209" si="854">(($F178*$K178*($FR$9/100)/$FN$10)+($G178/COP_KM))*Ek</f>
        <v>12.029608132944491</v>
      </c>
      <c r="FS178" s="483">
        <f t="shared" ref="FS178:FS209" si="855">((($K178*$F178)-(($GB$9/3.6)*$FT178))+((1-$K178)*$F178))*Eg</f>
        <v>120.54922113655962</v>
      </c>
      <c r="FT178" s="484">
        <f t="shared" ref="FT178:FT209" si="856">ROUND(($K178*$F178*($FR$9/100)*1000)/($FQ$9*277.77777778),0)</f>
        <v>62</v>
      </c>
      <c r="FU178" s="427">
        <f t="shared" ref="FU178:FU241" si="857">($FT$6*$FO178+$FS$6)+($FT$7*$FP178+$FS$7)+($FT$5*$FQ178+$FS$5)+($FT$4*$FN178+$FS$4)</f>
        <v>78617.665679308062</v>
      </c>
      <c r="FV178" s="276">
        <f t="shared" ref="FV178:FV241" si="858">($F178+$G178)/(GD178+GE178)</f>
        <v>2.247109863276612</v>
      </c>
      <c r="FW178" s="256">
        <f t="shared" ref="FW178:FW209" si="859">+(($T178+$U178)-($GD178+$GE178))/$GI178*1000</f>
        <v>0.96302002222360306</v>
      </c>
      <c r="FX178" s="256">
        <f t="shared" si="600"/>
        <v>2.1640117904715206</v>
      </c>
      <c r="FY178" s="483">
        <f t="shared" ref="FY178:FY209" si="860">(($GE$9/100)*$F178*$K178)+($FY$8*$F178)</f>
        <v>74.613845459340027</v>
      </c>
      <c r="FZ178" s="483">
        <f t="shared" ref="FZ178:FZ241" si="861">ROUND($GH178*$GF$9,0)</f>
        <v>53</v>
      </c>
      <c r="GA178" s="483">
        <f t="shared" si="603"/>
        <v>132.30000000000001</v>
      </c>
      <c r="GB178" s="483">
        <f t="shared" si="604"/>
        <v>51.56041049567542</v>
      </c>
      <c r="GC178" s="483">
        <f t="shared" si="605"/>
        <v>3100</v>
      </c>
      <c r="GD178" s="483">
        <f t="shared" ref="GD178:GD209" si="862">((((1-$FY$8)*$F178)/$FV$8)+($G178/COP_KM)+((($K178*$F178)/$GE$9)/$FZ$10))*Ek-($GH178*$FY$9*$FY$10/1000)</f>
        <v>6.7382726036356608</v>
      </c>
      <c r="GE178" s="483">
        <f t="shared" ref="GE178:GE209" si="863">(1-$FY$8)*$F178-(($GE$9/100)*$F178*$K178)</f>
        <v>75.213153454997368</v>
      </c>
      <c r="GF178" s="484">
        <f t="shared" ref="GF178:GF209" si="864">ROUND(($FY$8*$F178*1000)/($GB$8*277.77777778),0)</f>
        <v>44</v>
      </c>
      <c r="GG178" s="493">
        <f t="shared" ref="GG178:GG209" si="865">ROUND((($GE$9/100)*$F178*$K178*1000)/($GB$9*277.77777778),0)</f>
        <v>31</v>
      </c>
      <c r="GH178" s="493">
        <f t="shared" ref="GH178:GH241" si="866">$GF178+$GG178</f>
        <v>75</v>
      </c>
      <c r="GI178" s="427">
        <f t="shared" ref="GI178:GI241" si="867">($GH$6*$GA178+$GG$6)+($GH$7*$GB178+$GG$7)+($GH$5*$GC178+$GG$5)+($GH$4*$FZ178+$GG$4)</f>
        <v>82363.665679308062</v>
      </c>
      <c r="GJ178" s="185">
        <f t="shared" ref="GJ178:GJ209" si="868">($F178+$G178)/($GP178+$GQ178)</f>
        <v>1.141902858714744</v>
      </c>
      <c r="GK178" s="256">
        <f t="shared" si="669"/>
        <v>1.2633642968673868</v>
      </c>
      <c r="GL178" s="256">
        <f t="shared" si="613"/>
        <v>1.4426393021910116</v>
      </c>
      <c r="GM178" s="256">
        <f t="shared" si="614"/>
        <v>149.82699891433739</v>
      </c>
      <c r="GN178" s="256">
        <f t="shared" si="615"/>
        <v>132.30000000000001</v>
      </c>
      <c r="GO178" s="256">
        <f t="shared" si="616"/>
        <v>51.56041049567542</v>
      </c>
      <c r="GP178" s="256">
        <f t="shared" ref="GP178:GP209" si="869">$F178*Ebiom_pellet</f>
        <v>149.82699891433739</v>
      </c>
      <c r="GQ178" s="256">
        <f t="shared" ref="GQ178:GQ209" si="870">$G178/COP_KM</f>
        <v>11.442286297200289</v>
      </c>
      <c r="GR178" s="427">
        <f t="shared" ref="GR178:GR241" si="871">($GN178*$GQ$4+$GP$4)+($GO178*$GQ$5+$GP$5)</f>
        <v>109536.66567930809</v>
      </c>
      <c r="GS178" s="185">
        <f t="shared" ref="GS178:GS241" si="872">($F178+$G178)/(GY178+GZ178)</f>
        <v>1.141902858714744</v>
      </c>
      <c r="GT178" s="256">
        <f t="shared" si="670"/>
        <v>1.3597941933755273</v>
      </c>
      <c r="GU178" s="256">
        <f t="shared" si="621"/>
        <v>1.552752876679224</v>
      </c>
      <c r="GV178" s="256">
        <f t="shared" si="622"/>
        <v>149.82699891433739</v>
      </c>
      <c r="GW178" s="256">
        <f t="shared" si="623"/>
        <v>132.30000000000001</v>
      </c>
      <c r="GX178" s="256">
        <f t="shared" si="624"/>
        <v>51.56041049567542</v>
      </c>
      <c r="GY178" s="256">
        <f t="shared" ref="GY178:GY209" si="873">$F178*Ebiom_shreds</f>
        <v>149.82699891433739</v>
      </c>
      <c r="GZ178" s="256">
        <f t="shared" ref="GZ178:GZ209" si="874">$G178/COP_KM</f>
        <v>11.442286297200289</v>
      </c>
      <c r="HA178" s="427">
        <f t="shared" ref="HA178:HA241" si="875">($GW178*$GZ$4+$GY$4)+($GZ$5*$GX178+$GY$5)</f>
        <v>101768.86567930807</v>
      </c>
      <c r="HB178" s="185">
        <f t="shared" ref="HB178:HB241" si="876">($F178+$G178)/(HH178+HI178)</f>
        <v>1.141902858714744</v>
      </c>
      <c r="HC178" s="256">
        <f t="shared" si="671"/>
        <v>0.20994148080698161</v>
      </c>
      <c r="HD178" s="256">
        <f t="shared" si="629"/>
        <v>0.23973277709629884</v>
      </c>
      <c r="HE178" s="256">
        <f t="shared" si="630"/>
        <v>149.82699891433739</v>
      </c>
      <c r="HF178" s="256">
        <f t="shared" si="631"/>
        <v>132.30000000000001</v>
      </c>
      <c r="HG178" s="256">
        <f t="shared" si="632"/>
        <v>51.56041049567542</v>
      </c>
      <c r="HH178" s="256">
        <f t="shared" ref="HH178:HH209" si="877">$F178*Ebiom_snip</f>
        <v>149.82699891433739</v>
      </c>
      <c r="HI178" s="256">
        <f t="shared" ref="HI178:HI209" si="878">($G178/COP_KM)*Ek</f>
        <v>11.442286297200289</v>
      </c>
      <c r="HJ178" s="427">
        <f t="shared" ref="HJ178:HJ241" si="879">($HF178*$HI$4+$HH$4)+($HH$5*$HG178+$HI$5)</f>
        <v>659158.50495675416</v>
      </c>
      <c r="HK178" s="185">
        <f t="shared" ref="HK178:HK209" si="880">($F178+$G178)/($GP178+$GQ178)</f>
        <v>1.141902858714744</v>
      </c>
      <c r="HL178" s="256">
        <f t="shared" si="672"/>
        <v>1.1300862571323105</v>
      </c>
      <c r="HM178" s="256">
        <f t="shared" si="636"/>
        <v>1.2904487276136305</v>
      </c>
      <c r="HN178" s="256">
        <f t="shared" si="637"/>
        <v>149.82699891433739</v>
      </c>
      <c r="HO178" s="256">
        <f t="shared" si="638"/>
        <v>132.30000000000001</v>
      </c>
      <c r="HP178" s="256">
        <f t="shared" si="639"/>
        <v>51.56041049567542</v>
      </c>
      <c r="HQ178" s="256">
        <f t="shared" ref="HQ178:HQ209" si="881">$F178*Ebiom_pellet</f>
        <v>149.82699891433739</v>
      </c>
      <c r="HR178" s="256">
        <f t="shared" ref="HR178:HR209" si="882">($G178/COP_KM)*Ek</f>
        <v>11.442286297200289</v>
      </c>
      <c r="HS178" s="466">
        <f t="shared" ref="HS178:HS241" si="883">($HO178*$HR$4+$HQ$4)+($HR$5*$HO178+$HQ$5)</f>
        <v>122455.00000000001</v>
      </c>
    </row>
    <row r="179" spans="1:227" s="72" customFormat="1" hidden="1" outlineLevel="1" x14ac:dyDescent="0.3">
      <c r="B179" s="40" t="s">
        <v>244</v>
      </c>
      <c r="C179" s="40" t="s">
        <v>265</v>
      </c>
      <c r="D179" s="125">
        <v>508</v>
      </c>
      <c r="E179" s="123">
        <v>45.642506891690793</v>
      </c>
      <c r="F179" s="125">
        <f t="shared" si="791"/>
        <v>203.84704286277301</v>
      </c>
      <c r="G179" s="125">
        <f t="shared" si="792"/>
        <v>38.391525102083683</v>
      </c>
      <c r="H179" s="168">
        <f t="shared" ref="H179" si="884">ROUND($I179+$I179*0.35,1)</f>
        <v>115.2</v>
      </c>
      <c r="I179" s="121">
        <f>$L$8*$P$10*$D179/1000</f>
        <v>85.343999999999994</v>
      </c>
      <c r="J179" s="373">
        <f t="shared" si="794"/>
        <v>57.665713022836577</v>
      </c>
      <c r="K179" s="114">
        <v>0.19600000000000001</v>
      </c>
      <c r="L179" s="168">
        <f t="shared" si="795"/>
        <v>1769.5055804060155</v>
      </c>
      <c r="M179" s="373">
        <f t="shared" si="645"/>
        <v>665.76</v>
      </c>
      <c r="N179" s="373">
        <f t="shared" si="646"/>
        <v>346.82309375957908</v>
      </c>
      <c r="O179" s="121">
        <v>165.73216734909727</v>
      </c>
      <c r="P179" s="116">
        <v>0.152</v>
      </c>
      <c r="Q179" s="395">
        <f t="shared" si="796"/>
        <v>0.81166503784934318</v>
      </c>
      <c r="S179" s="189">
        <f t="shared" si="797"/>
        <v>1.118140009996702</v>
      </c>
      <c r="T179" s="168">
        <f t="shared" si="507"/>
        <v>12.797175034027894</v>
      </c>
      <c r="U179" s="382">
        <f t="shared" si="508"/>
        <v>203.84704286277301</v>
      </c>
      <c r="V179" s="427">
        <f t="shared" si="647"/>
        <v>27486.514083653852</v>
      </c>
      <c r="W179" s="132"/>
      <c r="X179" s="255"/>
      <c r="Y179" s="255"/>
      <c r="Z179" s="255"/>
      <c r="AA179" s="111"/>
      <c r="AB179" s="111"/>
      <c r="AC179" s="111"/>
      <c r="AD179" s="111"/>
      <c r="AE179" s="111"/>
      <c r="AF179" s="111"/>
      <c r="AG179" s="111"/>
      <c r="AH179" s="460"/>
      <c r="AI179" s="188">
        <f t="shared" si="798"/>
        <v>3.522825089330186</v>
      </c>
      <c r="AJ179" s="256">
        <f t="shared" si="799"/>
        <v>0.92449131367315163</v>
      </c>
      <c r="AK179" s="256">
        <f t="shared" si="510"/>
        <v>3.2568211946756014</v>
      </c>
      <c r="AL179" s="170">
        <f t="shared" si="800"/>
        <v>200.29820111540315</v>
      </c>
      <c r="AM179" s="170">
        <f t="shared" si="801"/>
        <v>38.391525102083683</v>
      </c>
      <c r="AN179" s="170">
        <f t="shared" si="513"/>
        <v>111.83212573446869</v>
      </c>
      <c r="AO179" s="170">
        <f t="shared" si="649"/>
        <v>57</v>
      </c>
      <c r="AP179" s="170">
        <f t="shared" si="650"/>
        <v>82</v>
      </c>
      <c r="AQ179" s="170">
        <f t="shared" si="802"/>
        <v>0</v>
      </c>
      <c r="AR179" s="256">
        <f t="shared" si="803"/>
        <v>65.213745614273691</v>
      </c>
      <c r="AS179" s="256">
        <f t="shared" si="515"/>
        <v>3.5488417473698632</v>
      </c>
      <c r="AT179" s="428">
        <f t="shared" si="804"/>
        <v>159960</v>
      </c>
      <c r="AU179" s="112"/>
      <c r="AV179" s="256"/>
      <c r="AW179" s="256"/>
      <c r="AX179" s="120"/>
      <c r="AY179" s="120"/>
      <c r="AZ179" s="120"/>
      <c r="BA179" s="120"/>
      <c r="BB179" s="256"/>
      <c r="BC179" s="256"/>
      <c r="BD179" s="256"/>
      <c r="BE179" s="257"/>
      <c r="BF179" s="146">
        <f t="shared" si="805"/>
        <v>1.5441501169013125</v>
      </c>
      <c r="BG179" s="256">
        <f t="shared" si="806"/>
        <v>1.3157244631408744</v>
      </c>
      <c r="BH179" s="256">
        <f t="shared" si="519"/>
        <v>2.0316760835688981</v>
      </c>
      <c r="BI179" s="120">
        <f t="shared" si="807"/>
        <v>63.825910482214127</v>
      </c>
      <c r="BJ179" s="120">
        <f t="shared" si="808"/>
        <v>38.391525102083683</v>
      </c>
      <c r="BK179" s="256">
        <v>0</v>
      </c>
      <c r="BL179" s="170">
        <f t="shared" si="522"/>
        <v>36.069911951093808</v>
      </c>
      <c r="BM179" s="170">
        <f t="shared" si="651"/>
        <v>79.130088048906202</v>
      </c>
      <c r="BN179" s="170">
        <f t="shared" si="809"/>
        <v>0</v>
      </c>
      <c r="BO179" s="170">
        <f t="shared" si="810"/>
        <v>16.853879519814736</v>
      </c>
      <c r="BP179" s="170">
        <f t="shared" si="811"/>
        <v>140.02113238055887</v>
      </c>
      <c r="BQ179" s="390">
        <f t="shared" si="812"/>
        <v>28936.703774324247</v>
      </c>
      <c r="BR179" s="428">
        <f t="shared" si="813"/>
        <v>45426.841007232848</v>
      </c>
      <c r="BS179" s="146">
        <f t="shared" si="814"/>
        <v>4.2727933064540817</v>
      </c>
      <c r="BT179" s="256">
        <f t="shared" si="527"/>
        <v>1.2412287903541588</v>
      </c>
      <c r="BU179" s="256">
        <f t="shared" si="528"/>
        <v>5.3035140672033467</v>
      </c>
      <c r="BV179" s="170">
        <f t="shared" si="529"/>
        <v>203.84704286277301</v>
      </c>
      <c r="BW179" s="170">
        <f t="shared" si="530"/>
        <v>38.391525102083683</v>
      </c>
      <c r="BX179" s="170">
        <f t="shared" si="531"/>
        <v>124.68610918813474</v>
      </c>
      <c r="BY179" s="170">
        <f t="shared" si="653"/>
        <v>1082.3446978136694</v>
      </c>
      <c r="BZ179" s="256">
        <f t="shared" si="815"/>
        <v>56.693256750555605</v>
      </c>
      <c r="CA179" s="256">
        <v>0</v>
      </c>
      <c r="CB179" s="466">
        <f t="shared" si="816"/>
        <v>128865.01053573421</v>
      </c>
      <c r="CC179" s="146">
        <f t="shared" si="817"/>
        <v>1.5424765982261719</v>
      </c>
      <c r="CD179" s="256">
        <f t="shared" si="535"/>
        <v>1.609132834222806</v>
      </c>
      <c r="CE179" s="256">
        <f t="shared" si="654"/>
        <v>2.4820497402260324</v>
      </c>
      <c r="CF179" s="120">
        <f t="shared" si="818"/>
        <v>68.080971181028403</v>
      </c>
      <c r="CG179" s="120">
        <f t="shared" si="819"/>
        <v>38.391525102083683</v>
      </c>
      <c r="CH179" s="256">
        <v>0</v>
      </c>
      <c r="CI179" s="170">
        <f t="shared" si="655"/>
        <v>38.474572747833399</v>
      </c>
      <c r="CJ179" s="170">
        <f t="shared" si="656"/>
        <v>76.725427252166611</v>
      </c>
      <c r="CK179" s="170">
        <f t="shared" si="820"/>
        <v>0</v>
      </c>
      <c r="CL179" s="256">
        <f t="shared" si="821"/>
        <v>21.279142646581587</v>
      </c>
      <c r="CM179" s="256">
        <f t="shared" si="499"/>
        <v>135.76607168174462</v>
      </c>
      <c r="CN179" s="390">
        <f t="shared" si="822"/>
        <v>20199.150692612533</v>
      </c>
      <c r="CO179" s="428">
        <f t="shared" si="823"/>
        <v>37037.963741048377</v>
      </c>
      <c r="CP179" s="146">
        <f t="shared" si="824"/>
        <v>3.6494907762528372</v>
      </c>
      <c r="CQ179" s="256">
        <f t="shared" si="540"/>
        <v>1.4467646595824935</v>
      </c>
      <c r="CR179" s="256">
        <f t="shared" si="541"/>
        <v>5.279954280554886</v>
      </c>
      <c r="CS179" s="120">
        <f t="shared" si="542"/>
        <v>203.84704286277301</v>
      </c>
      <c r="CT179" s="120">
        <f t="shared" si="543"/>
        <v>38.391525102083683</v>
      </c>
      <c r="CU179" s="256">
        <f t="shared" si="544"/>
        <v>114.49375704499607</v>
      </c>
      <c r="CV179" s="170">
        <f t="shared" si="659"/>
        <v>993.86941879336871</v>
      </c>
      <c r="CW179" s="256">
        <f t="shared" si="825"/>
        <v>66.375991286537328</v>
      </c>
      <c r="CX179" s="256">
        <v>0</v>
      </c>
      <c r="CY179" s="466">
        <f t="shared" si="826"/>
        <v>103865.01053573421</v>
      </c>
      <c r="CZ179" s="146">
        <f t="shared" si="827"/>
        <v>4.2727933064540817</v>
      </c>
      <c r="DA179" s="256">
        <f t="shared" si="548"/>
        <v>1.4427542140961562</v>
      </c>
      <c r="DB179" s="256">
        <f t="shared" si="549"/>
        <v>6.1645905488484756</v>
      </c>
      <c r="DC179" s="120">
        <f t="shared" si="550"/>
        <v>203.84704286277301</v>
      </c>
      <c r="DD179" s="120">
        <f t="shared" si="551"/>
        <v>38.391525102083683</v>
      </c>
      <c r="DE179" s="256">
        <f t="shared" si="552"/>
        <v>124.68610918813474</v>
      </c>
      <c r="DF179" s="170">
        <f t="shared" si="660"/>
        <v>1082.3446978136694</v>
      </c>
      <c r="DG179" s="256">
        <f t="shared" si="828"/>
        <v>56.693256750555605</v>
      </c>
      <c r="DH179" s="256">
        <v>0</v>
      </c>
      <c r="DI179" s="466">
        <f t="shared" si="829"/>
        <v>110865.01053573421</v>
      </c>
      <c r="DJ179" s="146">
        <f t="shared" si="830"/>
        <v>3.6494907762528372</v>
      </c>
      <c r="DK179" s="256">
        <f t="shared" si="662"/>
        <v>1.5199333494831315</v>
      </c>
      <c r="DL179" s="256">
        <f t="shared" si="555"/>
        <v>5.5469827394577687</v>
      </c>
      <c r="DM179" s="120">
        <f t="shared" si="556"/>
        <v>203.84704286277301</v>
      </c>
      <c r="DN179" s="120">
        <f t="shared" si="557"/>
        <v>38.391525102083683</v>
      </c>
      <c r="DO179" s="256">
        <f t="shared" si="558"/>
        <v>114.49375704499607</v>
      </c>
      <c r="DP179" s="170">
        <f t="shared" si="663"/>
        <v>993.86941879336871</v>
      </c>
      <c r="DQ179" s="256">
        <f t="shared" si="831"/>
        <v>66.375991286537328</v>
      </c>
      <c r="DR179" s="256">
        <v>0</v>
      </c>
      <c r="DS179" s="427">
        <f t="shared" si="832"/>
        <v>98865.010535734211</v>
      </c>
      <c r="DT179" s="176">
        <f t="shared" si="833"/>
        <v>7.3459801535882683</v>
      </c>
      <c r="DU179" s="256">
        <f t="shared" si="562"/>
        <v>0.95479517146355697</v>
      </c>
      <c r="DV179" s="256">
        <f t="shared" si="563"/>
        <v>7.0139063803131974</v>
      </c>
      <c r="DW179" s="120">
        <f t="shared" si="564"/>
        <v>203.84704286277301</v>
      </c>
      <c r="DX179" s="120">
        <f t="shared" si="565"/>
        <v>38.391525102083683</v>
      </c>
      <c r="DY179" s="256">
        <f t="shared" si="566"/>
        <v>145.07081347441203</v>
      </c>
      <c r="DZ179" s="256">
        <f t="shared" si="664"/>
        <v>105</v>
      </c>
      <c r="EA179" s="256">
        <f t="shared" si="665"/>
        <v>150</v>
      </c>
      <c r="EB179" s="170">
        <f t="shared" si="666"/>
        <v>1259.2952558542711</v>
      </c>
      <c r="EC179" s="256">
        <f t="shared" si="834"/>
        <v>32.97566327435981</v>
      </c>
      <c r="ED179" s="256">
        <v>0</v>
      </c>
      <c r="EE179" s="427">
        <f t="shared" si="674"/>
        <v>192364.35217922699</v>
      </c>
      <c r="EF179" s="275">
        <f t="shared" si="835"/>
        <v>1.357665252324959</v>
      </c>
      <c r="EG179" s="256">
        <f t="shared" si="836"/>
        <v>1.1272559733646064</v>
      </c>
      <c r="EH179" s="256">
        <f t="shared" si="570"/>
        <v>1.5304362655128756</v>
      </c>
      <c r="EI179" s="473">
        <f t="shared" si="837"/>
        <v>50.961760715693252</v>
      </c>
      <c r="EJ179" s="473">
        <f t="shared" si="838"/>
        <v>28.8</v>
      </c>
      <c r="EK179" s="473">
        <f t="shared" si="573"/>
        <v>115.2</v>
      </c>
      <c r="EL179" s="473">
        <f t="shared" si="839"/>
        <v>28.865713022836577</v>
      </c>
      <c r="EM179" s="473">
        <f t="shared" si="840"/>
        <v>25.537615212951209</v>
      </c>
      <c r="EN179" s="473">
        <f t="shared" si="841"/>
        <v>152.88528214707975</v>
      </c>
      <c r="EO179" s="427">
        <f t="shared" si="842"/>
        <v>33906.514083653849</v>
      </c>
      <c r="EP179" s="261">
        <f t="shared" si="843"/>
        <v>1.357665252324959</v>
      </c>
      <c r="EQ179" s="256">
        <f t="shared" si="844"/>
        <v>0.91737040458837249</v>
      </c>
      <c r="ER179" s="256">
        <f t="shared" si="580"/>
        <v>1.2454819218209225</v>
      </c>
      <c r="ES179" s="473">
        <f t="shared" si="581"/>
        <v>203.84704286277301</v>
      </c>
      <c r="ET179" s="473">
        <f t="shared" si="845"/>
        <v>28.8</v>
      </c>
      <c r="EU179" s="473">
        <f t="shared" si="583"/>
        <v>115.2</v>
      </c>
      <c r="EV179" s="473">
        <f t="shared" si="846"/>
        <v>28.865713022836577</v>
      </c>
      <c r="EW179" s="473">
        <f t="shared" si="847"/>
        <v>25.537615212951209</v>
      </c>
      <c r="EX179" s="473">
        <f t="shared" si="848"/>
        <v>152.88528214707975</v>
      </c>
      <c r="EY179" s="572">
        <f t="shared" si="849"/>
        <v>41664</v>
      </c>
      <c r="EZ179" s="589"/>
      <c r="FA179" s="589"/>
      <c r="FB179" s="589"/>
      <c r="FC179" s="589"/>
      <c r="FD179" s="589"/>
      <c r="FE179" s="589"/>
      <c r="FF179" s="589"/>
      <c r="FG179" s="589"/>
      <c r="FH179" s="589"/>
      <c r="FI179" s="577"/>
      <c r="FJ179" s="276">
        <f t="shared" si="850"/>
        <v>1.3662298008426577</v>
      </c>
      <c r="FK179" s="256">
        <f t="shared" si="851"/>
        <v>0.40189201596500801</v>
      </c>
      <c r="FL179" s="256">
        <f t="shared" si="589"/>
        <v>0.54907684893212705</v>
      </c>
      <c r="FM179" s="483">
        <f t="shared" si="852"/>
        <v>39.954020401103513</v>
      </c>
      <c r="FN179" s="483">
        <f t="shared" si="853"/>
        <v>60</v>
      </c>
      <c r="FO179" s="483">
        <f t="shared" si="592"/>
        <v>115.2</v>
      </c>
      <c r="FP179" s="483">
        <f t="shared" si="593"/>
        <v>57.665713022836577</v>
      </c>
      <c r="FQ179" s="483">
        <f t="shared" si="668"/>
        <v>8500</v>
      </c>
      <c r="FR179" s="483">
        <f t="shared" si="854"/>
        <v>13.596255442049964</v>
      </c>
      <c r="FS179" s="483">
        <f t="shared" si="855"/>
        <v>163.70815397388415</v>
      </c>
      <c r="FT179" s="484">
        <f t="shared" si="856"/>
        <v>85</v>
      </c>
      <c r="FU179" s="427">
        <f t="shared" si="857"/>
        <v>97886.514083653849</v>
      </c>
      <c r="FV179" s="276">
        <f t="shared" si="858"/>
        <v>2.2276691859896971</v>
      </c>
      <c r="FW179" s="256">
        <f t="shared" si="859"/>
        <v>1.0694674688110666</v>
      </c>
      <c r="FX179" s="256">
        <f t="shared" si="600"/>
        <v>2.3824197256888104</v>
      </c>
      <c r="FY179" s="483">
        <f t="shared" si="860"/>
        <v>101.51582734566097</v>
      </c>
      <c r="FZ179" s="483">
        <f t="shared" si="861"/>
        <v>71</v>
      </c>
      <c r="GA179" s="483">
        <f t="shared" si="603"/>
        <v>115.2</v>
      </c>
      <c r="GB179" s="483">
        <f t="shared" si="604"/>
        <v>57.665713022836577</v>
      </c>
      <c r="GC179" s="483">
        <f t="shared" si="605"/>
        <v>4200</v>
      </c>
      <c r="GD179" s="483">
        <f t="shared" si="862"/>
        <v>6.4096017857210938</v>
      </c>
      <c r="GE179" s="483">
        <f t="shared" si="863"/>
        <v>102.33121551711204</v>
      </c>
      <c r="GF179" s="484">
        <f t="shared" si="864"/>
        <v>60</v>
      </c>
      <c r="GG179" s="493">
        <f t="shared" si="865"/>
        <v>42</v>
      </c>
      <c r="GH179" s="493">
        <f t="shared" si="866"/>
        <v>102</v>
      </c>
      <c r="GI179" s="427">
        <f t="shared" si="867"/>
        <v>100894.51408365385</v>
      </c>
      <c r="GJ179" s="185">
        <f t="shared" si="868"/>
        <v>1.118140009996702</v>
      </c>
      <c r="GK179" s="256">
        <f t="shared" si="669"/>
        <v>1.9353776858673823</v>
      </c>
      <c r="GL179" s="256">
        <f t="shared" si="613"/>
        <v>2.1640232250231488</v>
      </c>
      <c r="GM179" s="256">
        <f t="shared" si="614"/>
        <v>203.84704286277301</v>
      </c>
      <c r="GN179" s="256">
        <f t="shared" si="615"/>
        <v>115.2</v>
      </c>
      <c r="GO179" s="256">
        <f t="shared" si="616"/>
        <v>57.665713022836577</v>
      </c>
      <c r="GP179" s="256">
        <f t="shared" si="869"/>
        <v>203.84704286277301</v>
      </c>
      <c r="GQ179" s="256">
        <f t="shared" si="870"/>
        <v>12.797175034027894</v>
      </c>
      <c r="GR179" s="427">
        <f t="shared" si="871"/>
        <v>98714.514083653849</v>
      </c>
      <c r="GS179" s="185">
        <f t="shared" si="872"/>
        <v>1.118140009996702</v>
      </c>
      <c r="GT179" s="256">
        <f t="shared" si="670"/>
        <v>1.9585354002151825</v>
      </c>
      <c r="GU179" s="256">
        <f t="shared" si="621"/>
        <v>2.1899167919754992</v>
      </c>
      <c r="GV179" s="256">
        <f t="shared" si="622"/>
        <v>203.84704286277301</v>
      </c>
      <c r="GW179" s="256">
        <f t="shared" si="623"/>
        <v>115.2</v>
      </c>
      <c r="GX179" s="256">
        <f t="shared" si="624"/>
        <v>57.665713022836577</v>
      </c>
      <c r="GY179" s="256">
        <f t="shared" si="873"/>
        <v>203.84704286277301</v>
      </c>
      <c r="GZ179" s="256">
        <f t="shared" si="874"/>
        <v>12.797175034027894</v>
      </c>
      <c r="HA179" s="427">
        <f t="shared" si="875"/>
        <v>97547.314083653851</v>
      </c>
      <c r="HB179" s="185">
        <f t="shared" si="876"/>
        <v>1.118140009996702</v>
      </c>
      <c r="HC179" s="256">
        <f t="shared" si="671"/>
        <v>0.26735115854887825</v>
      </c>
      <c r="HD179" s="256">
        <f t="shared" si="629"/>
        <v>0.29893602709247258</v>
      </c>
      <c r="HE179" s="256">
        <f t="shared" si="630"/>
        <v>203.84704286277301</v>
      </c>
      <c r="HF179" s="256">
        <f t="shared" si="631"/>
        <v>115.2</v>
      </c>
      <c r="HG179" s="256">
        <f t="shared" si="632"/>
        <v>57.665713022836577</v>
      </c>
      <c r="HH179" s="256">
        <f t="shared" si="877"/>
        <v>203.84704286277301</v>
      </c>
      <c r="HI179" s="256">
        <f t="shared" si="878"/>
        <v>12.797175034027894</v>
      </c>
      <c r="HJ179" s="427">
        <f t="shared" si="879"/>
        <v>714602.73022836575</v>
      </c>
      <c r="HK179" s="185">
        <f t="shared" si="880"/>
        <v>1.118140009996702</v>
      </c>
      <c r="HL179" s="256">
        <f t="shared" si="672"/>
        <v>1.770291584773398</v>
      </c>
      <c r="HM179" s="256">
        <f t="shared" si="636"/>
        <v>1.9794338502956048</v>
      </c>
      <c r="HN179" s="256">
        <f t="shared" si="637"/>
        <v>203.84704286277301</v>
      </c>
      <c r="HO179" s="256">
        <f t="shared" si="638"/>
        <v>115.2</v>
      </c>
      <c r="HP179" s="256">
        <f t="shared" si="639"/>
        <v>57.665713022836577</v>
      </c>
      <c r="HQ179" s="256">
        <f t="shared" si="881"/>
        <v>203.84704286277301</v>
      </c>
      <c r="HR179" s="256">
        <f t="shared" si="882"/>
        <v>12.797175034027894</v>
      </c>
      <c r="HS179" s="466">
        <f t="shared" si="883"/>
        <v>107920</v>
      </c>
    </row>
    <row r="180" spans="1:227" s="72" customFormat="1" hidden="1" outlineLevel="1" x14ac:dyDescent="0.3">
      <c r="B180" s="40" t="s">
        <v>244</v>
      </c>
      <c r="C180" s="40" t="s">
        <v>266</v>
      </c>
      <c r="D180" s="125">
        <v>508</v>
      </c>
      <c r="E180" s="123">
        <v>30.959717179556918</v>
      </c>
      <c r="F180" s="125">
        <f t="shared" si="791"/>
        <v>138.27125687676445</v>
      </c>
      <c r="G180" s="125">
        <f t="shared" si="792"/>
        <v>34.048987063031447</v>
      </c>
      <c r="H180" s="168">
        <f t="shared" ref="H180" si="885">ROUND($I180+$I180*0.2,1)</f>
        <v>102.4</v>
      </c>
      <c r="I180" s="121">
        <f>$L$8*$P$10*$D180/1000</f>
        <v>85.343999999999994</v>
      </c>
      <c r="J180" s="373">
        <f t="shared" si="794"/>
        <v>38.483868012829966</v>
      </c>
      <c r="K180" s="114">
        <v>0.19600000000000001</v>
      </c>
      <c r="L180" s="168">
        <f t="shared" si="795"/>
        <v>1350.3052429371528</v>
      </c>
      <c r="M180" s="373">
        <f t="shared" si="645"/>
        <v>884.7600000000001</v>
      </c>
      <c r="N180" s="373">
        <f t="shared" si="646"/>
        <v>264.65982761568193</v>
      </c>
      <c r="O180" s="121">
        <v>110.6032427140389</v>
      </c>
      <c r="P180" s="116">
        <v>0.20200000000000001</v>
      </c>
      <c r="Q180" s="395">
        <f t="shared" si="796"/>
        <v>0.7537522415567689</v>
      </c>
      <c r="S180" s="189">
        <f t="shared" si="797"/>
        <v>1.1517122393401797</v>
      </c>
      <c r="T180" s="168">
        <f t="shared" si="507"/>
        <v>11.349662354343815</v>
      </c>
      <c r="U180" s="382">
        <f t="shared" si="508"/>
        <v>138.27125687676445</v>
      </c>
      <c r="V180" s="427">
        <f t="shared" si="647"/>
        <v>23777.418882052792</v>
      </c>
      <c r="W180" s="132"/>
      <c r="X180" s="255"/>
      <c r="Y180" s="255"/>
      <c r="Z180" s="255"/>
      <c r="AA180" s="111"/>
      <c r="AB180" s="111"/>
      <c r="AC180" s="111"/>
      <c r="AD180" s="111"/>
      <c r="AE180" s="111"/>
      <c r="AF180" s="111"/>
      <c r="AG180" s="111"/>
      <c r="AH180" s="460"/>
      <c r="AI180" s="188">
        <f t="shared" si="798"/>
        <v>3.8298131172509997</v>
      </c>
      <c r="AJ180" s="256">
        <f t="shared" si="799"/>
        <v>0.7131031417603616</v>
      </c>
      <c r="AK180" s="256">
        <f t="shared" si="510"/>
        <v>2.7310517662667322</v>
      </c>
      <c r="AL180" s="170">
        <f t="shared" si="800"/>
        <v>138.19530220684925</v>
      </c>
      <c r="AM180" s="170">
        <f t="shared" si="801"/>
        <v>34.048987063031447</v>
      </c>
      <c r="AN180" s="170">
        <f t="shared" si="513"/>
        <v>69.597489592105489</v>
      </c>
      <c r="AO180" s="170">
        <f t="shared" si="649"/>
        <v>36</v>
      </c>
      <c r="AP180" s="170">
        <f t="shared" si="650"/>
        <v>51</v>
      </c>
      <c r="AQ180" s="170">
        <f t="shared" si="802"/>
        <v>0</v>
      </c>
      <c r="AR180" s="256">
        <f t="shared" si="803"/>
        <v>44.91847160211281</v>
      </c>
      <c r="AS180" s="256">
        <f t="shared" si="515"/>
        <v>7.5954669915205386E-2</v>
      </c>
      <c r="AT180" s="428">
        <f t="shared" si="804"/>
        <v>146720</v>
      </c>
      <c r="AU180" s="112"/>
      <c r="AV180" s="256"/>
      <c r="AW180" s="256"/>
      <c r="AX180" s="120"/>
      <c r="AY180" s="120"/>
      <c r="AZ180" s="120"/>
      <c r="BA180" s="120"/>
      <c r="BB180" s="256"/>
      <c r="BC180" s="256"/>
      <c r="BD180" s="256"/>
      <c r="BE180" s="257"/>
      <c r="BF180" s="146">
        <f t="shared" si="805"/>
        <v>1.7836259577481126</v>
      </c>
      <c r="BG180" s="256">
        <f t="shared" si="806"/>
        <v>1.0883109736945422</v>
      </c>
      <c r="BH180" s="256">
        <f t="shared" si="519"/>
        <v>1.941139702783709</v>
      </c>
      <c r="BI180" s="120">
        <f t="shared" si="807"/>
        <v>56.606440992289784</v>
      </c>
      <c r="BJ180" s="120">
        <f t="shared" si="808"/>
        <v>34.048987063031447</v>
      </c>
      <c r="BK180" s="256">
        <v>0</v>
      </c>
      <c r="BL180" s="170">
        <f t="shared" si="522"/>
        <v>41.921218397375661</v>
      </c>
      <c r="BM180" s="170">
        <f t="shared" si="651"/>
        <v>60.478781602624345</v>
      </c>
      <c r="BN180" s="170">
        <f t="shared" si="809"/>
        <v>0</v>
      </c>
      <c r="BO180" s="170">
        <f t="shared" si="810"/>
        <v>14.947505320670805</v>
      </c>
      <c r="BP180" s="170">
        <f t="shared" si="811"/>
        <v>81.664815884474677</v>
      </c>
      <c r="BQ180" s="390">
        <f t="shared" si="812"/>
        <v>32008.639658622222</v>
      </c>
      <c r="BR180" s="428">
        <f t="shared" si="813"/>
        <v>48707.216326241694</v>
      </c>
      <c r="BS180" s="146">
        <f t="shared" si="814"/>
        <v>4.4903757430578191</v>
      </c>
      <c r="BT180" s="256">
        <f t="shared" si="527"/>
        <v>0.95174087053981737</v>
      </c>
      <c r="BU180" s="256">
        <f t="shared" si="528"/>
        <v>4.2736741187487279</v>
      </c>
      <c r="BV180" s="170">
        <f t="shared" si="529"/>
        <v>138.27125687676445</v>
      </c>
      <c r="BW180" s="170">
        <f t="shared" si="530"/>
        <v>34.048987063031447</v>
      </c>
      <c r="BX180" s="170">
        <f t="shared" si="531"/>
        <v>76.568018438380122</v>
      </c>
      <c r="BY180" s="170">
        <f t="shared" si="653"/>
        <v>747.73455506230584</v>
      </c>
      <c r="BZ180" s="256">
        <f t="shared" si="815"/>
        <v>38.375462054863732</v>
      </c>
      <c r="CA180" s="256">
        <v>0</v>
      </c>
      <c r="CB180" s="466">
        <f t="shared" si="816"/>
        <v>116886.28766477927</v>
      </c>
      <c r="CC180" s="146">
        <f t="shared" si="817"/>
        <v>1.7808435048403599</v>
      </c>
      <c r="CD180" s="256">
        <f t="shared" si="535"/>
        <v>1.3025638652878988</v>
      </c>
      <c r="CE180" s="256">
        <f t="shared" si="654"/>
        <v>2.3196623991377083</v>
      </c>
      <c r="CF180" s="120">
        <f t="shared" si="818"/>
        <v>60.380203725109105</v>
      </c>
      <c r="CG180" s="120">
        <f t="shared" si="819"/>
        <v>34.048987063031447</v>
      </c>
      <c r="CH180" s="256">
        <v>0</v>
      </c>
      <c r="CI180" s="170">
        <f t="shared" si="655"/>
        <v>44.715966290534041</v>
      </c>
      <c r="CJ180" s="170">
        <f t="shared" si="656"/>
        <v>57.684033709465965</v>
      </c>
      <c r="CK180" s="170">
        <f t="shared" si="820"/>
        <v>0</v>
      </c>
      <c r="CL180" s="256">
        <f t="shared" si="821"/>
        <v>18.8722185628029</v>
      </c>
      <c r="CM180" s="256">
        <f t="shared" si="499"/>
        <v>77.891053151655342</v>
      </c>
      <c r="CN180" s="390">
        <f t="shared" si="822"/>
        <v>23475.882302530372</v>
      </c>
      <c r="CO180" s="428">
        <f t="shared" si="823"/>
        <v>40579.697414657807</v>
      </c>
      <c r="CP180" s="146">
        <f t="shared" si="824"/>
        <v>3.8341658193230863</v>
      </c>
      <c r="CQ180" s="256">
        <f t="shared" si="540"/>
        <v>1.1392077657602655</v>
      </c>
      <c r="CR180" s="256">
        <f t="shared" si="541"/>
        <v>4.367911476585431</v>
      </c>
      <c r="CS180" s="120">
        <f t="shared" si="542"/>
        <v>138.27125687676445</v>
      </c>
      <c r="CT180" s="120">
        <f t="shared" si="543"/>
        <v>34.048987063031447</v>
      </c>
      <c r="CU180" s="256">
        <f t="shared" si="544"/>
        <v>69.654455594541886</v>
      </c>
      <c r="CV180" s="170">
        <f t="shared" si="659"/>
        <v>680.21929291544802</v>
      </c>
      <c r="CW180" s="256">
        <f t="shared" si="825"/>
        <v>44.943346756510039</v>
      </c>
      <c r="CX180" s="256">
        <v>0</v>
      </c>
      <c r="CY180" s="466">
        <f t="shared" si="826"/>
        <v>91886.287664779273</v>
      </c>
      <c r="CZ180" s="146">
        <f t="shared" si="827"/>
        <v>4.4903757430578191</v>
      </c>
      <c r="DA180" s="256">
        <f t="shared" si="548"/>
        <v>1.1249836534804742</v>
      </c>
      <c r="DB180" s="256">
        <f t="shared" si="549"/>
        <v>5.0515993089252849</v>
      </c>
      <c r="DC180" s="120">
        <f t="shared" si="550"/>
        <v>138.27125687676445</v>
      </c>
      <c r="DD180" s="120">
        <f t="shared" si="551"/>
        <v>34.048987063031447</v>
      </c>
      <c r="DE180" s="256">
        <f t="shared" si="552"/>
        <v>76.568018438380122</v>
      </c>
      <c r="DF180" s="170">
        <f t="shared" si="660"/>
        <v>747.73455506230584</v>
      </c>
      <c r="DG180" s="256">
        <f t="shared" si="828"/>
        <v>38.375462054863732</v>
      </c>
      <c r="DH180" s="256">
        <v>0</v>
      </c>
      <c r="DI180" s="466">
        <f t="shared" si="829"/>
        <v>98886.287664779273</v>
      </c>
      <c r="DJ180" s="146">
        <f t="shared" si="830"/>
        <v>3.8341658193230863</v>
      </c>
      <c r="DK180" s="256">
        <f t="shared" si="662"/>
        <v>1.2047651624668381</v>
      </c>
      <c r="DL180" s="256">
        <f t="shared" si="555"/>
        <v>4.6192694062415756</v>
      </c>
      <c r="DM180" s="120">
        <f t="shared" si="556"/>
        <v>138.27125687676445</v>
      </c>
      <c r="DN180" s="120">
        <f t="shared" si="557"/>
        <v>34.048987063031447</v>
      </c>
      <c r="DO180" s="256">
        <f t="shared" si="558"/>
        <v>69.654455594541886</v>
      </c>
      <c r="DP180" s="170">
        <f t="shared" si="663"/>
        <v>680.21929291544802</v>
      </c>
      <c r="DQ180" s="256">
        <f t="shared" si="831"/>
        <v>44.943346756510039</v>
      </c>
      <c r="DR180" s="256">
        <v>0</v>
      </c>
      <c r="DS180" s="427">
        <f t="shared" si="832"/>
        <v>86886.287664779273</v>
      </c>
      <c r="DT180" s="176">
        <f t="shared" si="833"/>
        <v>7.6492134501528604</v>
      </c>
      <c r="DU180" s="256">
        <f t="shared" si="562"/>
        <v>0.79169279075530752</v>
      </c>
      <c r="DV180" s="256">
        <f t="shared" si="563"/>
        <v>6.0558271434345521</v>
      </c>
      <c r="DW180" s="120">
        <f t="shared" si="564"/>
        <v>138.27125687676445</v>
      </c>
      <c r="DX180" s="120">
        <f t="shared" si="565"/>
        <v>34.048987063031447</v>
      </c>
      <c r="DY180" s="256">
        <f t="shared" si="566"/>
        <v>90.395144126056564</v>
      </c>
      <c r="DZ180" s="256">
        <f t="shared" si="664"/>
        <v>71</v>
      </c>
      <c r="EA180" s="256">
        <f t="shared" si="665"/>
        <v>102</v>
      </c>
      <c r="EB180" s="170">
        <f t="shared" si="666"/>
        <v>882.76507935602115</v>
      </c>
      <c r="EC180" s="256">
        <f t="shared" si="834"/>
        <v>22.527838327789411</v>
      </c>
      <c r="ED180" s="256">
        <v>0</v>
      </c>
      <c r="EE180" s="427">
        <f t="shared" si="674"/>
        <v>160533.33109433373</v>
      </c>
      <c r="EF180" s="275">
        <f t="shared" si="835"/>
        <v>1.3931053183248625</v>
      </c>
      <c r="EG180" s="256">
        <f t="shared" si="836"/>
        <v>0.86542371245225314</v>
      </c>
      <c r="EH180" s="256">
        <f t="shared" si="570"/>
        <v>1.2056263764216804</v>
      </c>
      <c r="EI180" s="473">
        <f t="shared" si="837"/>
        <v>34.567814219191114</v>
      </c>
      <c r="EJ180" s="473">
        <f t="shared" si="838"/>
        <v>25.6</v>
      </c>
      <c r="EK180" s="473">
        <f t="shared" si="573"/>
        <v>102.4</v>
      </c>
      <c r="EL180" s="473">
        <f t="shared" si="839"/>
        <v>12.883868012829964</v>
      </c>
      <c r="EM180" s="473">
        <f t="shared" si="840"/>
        <v>19.991615909141593</v>
      </c>
      <c r="EN180" s="473">
        <f t="shared" si="841"/>
        <v>103.70344265757333</v>
      </c>
      <c r="EO180" s="427">
        <f t="shared" si="842"/>
        <v>29957.418882052792</v>
      </c>
      <c r="EP180" s="261">
        <f t="shared" si="843"/>
        <v>1.3931053183248625</v>
      </c>
      <c r="EQ180" s="256">
        <f t="shared" si="844"/>
        <v>0.70004304069322498</v>
      </c>
      <c r="ER180" s="256">
        <f t="shared" si="580"/>
        <v>0.97523368304603986</v>
      </c>
      <c r="ES180" s="473">
        <f t="shared" si="581"/>
        <v>138.27125687676445</v>
      </c>
      <c r="ET180" s="473">
        <f t="shared" si="845"/>
        <v>25.6</v>
      </c>
      <c r="EU180" s="473">
        <f t="shared" si="583"/>
        <v>102.4</v>
      </c>
      <c r="EV180" s="473">
        <f t="shared" si="846"/>
        <v>12.883868012829964</v>
      </c>
      <c r="EW180" s="473">
        <f t="shared" si="847"/>
        <v>19.991615909141593</v>
      </c>
      <c r="EX180" s="473">
        <f t="shared" si="848"/>
        <v>103.70344265757333</v>
      </c>
      <c r="EY180" s="572">
        <f t="shared" si="849"/>
        <v>37034.666666666664</v>
      </c>
      <c r="EZ180" s="589"/>
      <c r="FA180" s="589"/>
      <c r="FB180" s="589"/>
      <c r="FC180" s="589"/>
      <c r="FD180" s="589"/>
      <c r="FE180" s="589"/>
      <c r="FF180" s="589"/>
      <c r="FG180" s="589"/>
      <c r="FH180" s="589"/>
      <c r="FI180" s="577"/>
      <c r="FJ180" s="276">
        <f t="shared" si="850"/>
        <v>1.3981781006643972</v>
      </c>
      <c r="FK180" s="256">
        <f t="shared" si="851"/>
        <v>0.36998650991093457</v>
      </c>
      <c r="FL180" s="256">
        <f t="shared" si="589"/>
        <v>0.51730703569871961</v>
      </c>
      <c r="FM180" s="483">
        <f t="shared" si="852"/>
        <v>27.101166347845833</v>
      </c>
      <c r="FN180" s="483">
        <f t="shared" si="853"/>
        <v>40</v>
      </c>
      <c r="FO180" s="483">
        <f t="shared" si="592"/>
        <v>102.4</v>
      </c>
      <c r="FP180" s="483">
        <f t="shared" si="593"/>
        <v>38.483868012829966</v>
      </c>
      <c r="FQ180" s="483">
        <f t="shared" si="668"/>
        <v>5700</v>
      </c>
      <c r="FR180" s="483">
        <f t="shared" si="854"/>
        <v>11.891685681300732</v>
      </c>
      <c r="FS180" s="483">
        <f t="shared" si="855"/>
        <v>111.3545902100978</v>
      </c>
      <c r="FT180" s="484">
        <f t="shared" si="856"/>
        <v>57</v>
      </c>
      <c r="FU180" s="427">
        <f t="shared" si="857"/>
        <v>71285.418882052792</v>
      </c>
      <c r="FV180" s="276">
        <f t="shared" si="858"/>
        <v>2.261918484660709</v>
      </c>
      <c r="FW180" s="256">
        <f t="shared" si="859"/>
        <v>0.98102118278221351</v>
      </c>
      <c r="FX180" s="256">
        <f t="shared" si="600"/>
        <v>2.2189899471788008</v>
      </c>
      <c r="FY180" s="483">
        <f t="shared" si="860"/>
        <v>68.859085924628701</v>
      </c>
      <c r="FZ180" s="483">
        <f t="shared" si="861"/>
        <v>49</v>
      </c>
      <c r="GA180" s="483">
        <f t="shared" si="603"/>
        <v>102.4</v>
      </c>
      <c r="GB180" s="483">
        <f t="shared" si="604"/>
        <v>38.483868012829966</v>
      </c>
      <c r="GC180" s="483">
        <f t="shared" si="605"/>
        <v>2900</v>
      </c>
      <c r="GD180" s="483">
        <f t="shared" si="862"/>
        <v>6.7710536460946926</v>
      </c>
      <c r="GE180" s="483">
        <f t="shared" si="863"/>
        <v>69.412170952135753</v>
      </c>
      <c r="GF180" s="484">
        <f t="shared" si="864"/>
        <v>41</v>
      </c>
      <c r="GG180" s="493">
        <f t="shared" si="865"/>
        <v>29</v>
      </c>
      <c r="GH180" s="493">
        <f t="shared" si="866"/>
        <v>70</v>
      </c>
      <c r="GI180" s="427">
        <f t="shared" si="867"/>
        <v>74858.418882052792</v>
      </c>
      <c r="GJ180" s="185">
        <f t="shared" si="868"/>
        <v>1.1517122393401797</v>
      </c>
      <c r="GK180" s="256">
        <f t="shared" si="669"/>
        <v>1.4620043324737615</v>
      </c>
      <c r="GL180" s="256">
        <f t="shared" si="613"/>
        <v>1.6838082836784005</v>
      </c>
      <c r="GM180" s="256">
        <f t="shared" si="614"/>
        <v>138.27125687676445</v>
      </c>
      <c r="GN180" s="256">
        <f t="shared" si="615"/>
        <v>102.4</v>
      </c>
      <c r="GO180" s="256">
        <f t="shared" si="616"/>
        <v>38.483868012829966</v>
      </c>
      <c r="GP180" s="256">
        <f t="shared" si="869"/>
        <v>138.27125687676445</v>
      </c>
      <c r="GQ180" s="256">
        <f t="shared" si="870"/>
        <v>11.349662354343815</v>
      </c>
      <c r="GR180" s="427">
        <f t="shared" si="871"/>
        <v>86813.418882052792</v>
      </c>
      <c r="GS180" s="185">
        <f t="shared" si="872"/>
        <v>1.1517122393401797</v>
      </c>
      <c r="GT180" s="256">
        <f t="shared" si="670"/>
        <v>1.4011013508202166</v>
      </c>
      <c r="GU180" s="256">
        <f t="shared" si="621"/>
        <v>1.6136655742957025</v>
      </c>
      <c r="GV180" s="256">
        <f t="shared" si="622"/>
        <v>138.27125687676445</v>
      </c>
      <c r="GW180" s="256">
        <f t="shared" si="623"/>
        <v>102.4</v>
      </c>
      <c r="GX180" s="256">
        <f t="shared" si="624"/>
        <v>38.483868012829966</v>
      </c>
      <c r="GY180" s="256">
        <f t="shared" si="873"/>
        <v>138.27125687676445</v>
      </c>
      <c r="GZ180" s="256">
        <f t="shared" si="874"/>
        <v>11.349662354343815</v>
      </c>
      <c r="HA180" s="427">
        <f t="shared" si="875"/>
        <v>90587.018882052798</v>
      </c>
      <c r="HB180" s="185">
        <f t="shared" si="876"/>
        <v>1.1517122393401797</v>
      </c>
      <c r="HC180" s="256">
        <f t="shared" si="671"/>
        <v>0.24474556555805155</v>
      </c>
      <c r="HD180" s="256">
        <f t="shared" si="629"/>
        <v>0.28187646337744232</v>
      </c>
      <c r="HE180" s="256">
        <f t="shared" si="630"/>
        <v>138.27125687676445</v>
      </c>
      <c r="HF180" s="256">
        <f t="shared" si="631"/>
        <v>102.4</v>
      </c>
      <c r="HG180" s="256">
        <f t="shared" si="632"/>
        <v>38.483868012829966</v>
      </c>
      <c r="HH180" s="256">
        <f t="shared" si="877"/>
        <v>138.27125687676445</v>
      </c>
      <c r="HI180" s="256">
        <f t="shared" si="878"/>
        <v>11.349662354343815</v>
      </c>
      <c r="HJ180" s="427">
        <f t="shared" si="879"/>
        <v>518585.88012829964</v>
      </c>
      <c r="HK180" s="185">
        <f t="shared" si="880"/>
        <v>1.1517122393401797</v>
      </c>
      <c r="HL180" s="256">
        <f t="shared" si="672"/>
        <v>1.3079306937594872</v>
      </c>
      <c r="HM180" s="256">
        <f t="shared" si="636"/>
        <v>1.5063597882114939</v>
      </c>
      <c r="HN180" s="256">
        <f t="shared" si="637"/>
        <v>138.27125687676445</v>
      </c>
      <c r="HO180" s="256">
        <f t="shared" si="638"/>
        <v>102.4</v>
      </c>
      <c r="HP180" s="256">
        <f t="shared" si="639"/>
        <v>38.483868012829966</v>
      </c>
      <c r="HQ180" s="256">
        <f t="shared" si="881"/>
        <v>138.27125687676445</v>
      </c>
      <c r="HR180" s="256">
        <f t="shared" si="882"/>
        <v>11.349662354343815</v>
      </c>
      <c r="HS180" s="466">
        <f t="shared" si="883"/>
        <v>97040</v>
      </c>
    </row>
    <row r="181" spans="1:227" s="72" customFormat="1" hidden="1" outlineLevel="1" x14ac:dyDescent="0.3">
      <c r="B181" s="40" t="s">
        <v>244</v>
      </c>
      <c r="C181" s="40" t="s">
        <v>267</v>
      </c>
      <c r="D181" s="125">
        <v>508</v>
      </c>
      <c r="E181" s="123">
        <v>30.930611304511991</v>
      </c>
      <c r="F181" s="125">
        <f t="shared" si="791"/>
        <v>138.14126518783462</v>
      </c>
      <c r="G181" s="125">
        <f t="shared" si="792"/>
        <v>57.362409207455613</v>
      </c>
      <c r="H181" s="168">
        <f t="shared" ref="H181" si="886">ROUND($I181+$I181*0.1,1)</f>
        <v>93.9</v>
      </c>
      <c r="I181" s="121">
        <f>$L$8*$P$10*$D181/1000</f>
        <v>85.343999999999994</v>
      </c>
      <c r="J181" s="373">
        <f t="shared" si="794"/>
        <v>43.365696881864899</v>
      </c>
      <c r="K181" s="114">
        <v>0.19600000000000001</v>
      </c>
      <c r="L181" s="168">
        <f t="shared" si="795"/>
        <v>1471.1529838960023</v>
      </c>
      <c r="M181" s="373">
        <f t="shared" si="645"/>
        <v>1322.76</v>
      </c>
      <c r="N181" s="373">
        <f t="shared" si="646"/>
        <v>288.34598484361646</v>
      </c>
      <c r="O181" s="121">
        <v>124.63369576284005</v>
      </c>
      <c r="P181" s="116">
        <v>0.30199999999999999</v>
      </c>
      <c r="Q181" s="395">
        <f t="shared" si="796"/>
        <v>0.58475543763510263</v>
      </c>
      <c r="S181" s="189">
        <f t="shared" si="797"/>
        <v>1.2431712018171606</v>
      </c>
      <c r="T181" s="168">
        <f t="shared" si="507"/>
        <v>19.120803069151872</v>
      </c>
      <c r="U181" s="382">
        <f t="shared" si="508"/>
        <v>138.14126518783462</v>
      </c>
      <c r="V181" s="427">
        <f t="shared" si="647"/>
        <v>24133.511501098383</v>
      </c>
      <c r="W181" s="132"/>
      <c r="X181" s="255"/>
      <c r="Y181" s="255"/>
      <c r="Z181" s="255"/>
      <c r="AA181" s="111"/>
      <c r="AB181" s="111"/>
      <c r="AC181" s="111"/>
      <c r="AD181" s="111"/>
      <c r="AE181" s="111"/>
      <c r="AF181" s="111"/>
      <c r="AG181" s="111"/>
      <c r="AH181" s="460"/>
      <c r="AI181" s="188">
        <f t="shared" si="798"/>
        <v>4.3768525328559136</v>
      </c>
      <c r="AJ181" s="256">
        <f t="shared" si="799"/>
        <v>0.86667432292563396</v>
      </c>
      <c r="AK181" s="256">
        <f t="shared" si="510"/>
        <v>3.7933057054582449</v>
      </c>
      <c r="AL181" s="170">
        <f t="shared" si="800"/>
        <v>138.14126518783462</v>
      </c>
      <c r="AM181" s="170">
        <f t="shared" si="801"/>
        <v>57.362409207455613</v>
      </c>
      <c r="AN181" s="170">
        <f t="shared" si="513"/>
        <v>46.243539683420352</v>
      </c>
      <c r="AO181" s="170">
        <f t="shared" si="649"/>
        <v>24</v>
      </c>
      <c r="AP181" s="170">
        <f t="shared" si="650"/>
        <v>34</v>
      </c>
      <c r="AQ181" s="170">
        <f t="shared" si="802"/>
        <v>0</v>
      </c>
      <c r="AR181" s="256">
        <f t="shared" si="803"/>
        <v>44.667640256941283</v>
      </c>
      <c r="AS181" s="256">
        <f t="shared" si="515"/>
        <v>0</v>
      </c>
      <c r="AT181" s="428">
        <f t="shared" si="804"/>
        <v>129915.5</v>
      </c>
      <c r="AU181" s="112"/>
      <c r="AV181" s="256"/>
      <c r="AW181" s="256"/>
      <c r="AX181" s="120"/>
      <c r="AY181" s="120"/>
      <c r="AZ181" s="120"/>
      <c r="BA181" s="120"/>
      <c r="BB181" s="256"/>
      <c r="BC181" s="256"/>
      <c r="BD181" s="256"/>
      <c r="BE181" s="257"/>
      <c r="BF181" s="146">
        <f t="shared" si="805"/>
        <v>2.8768157666336394</v>
      </c>
      <c r="BG181" s="256">
        <f t="shared" si="806"/>
        <v>1.4035589877671732</v>
      </c>
      <c r="BH181" s="256">
        <f t="shared" si="519"/>
        <v>4.0377806254089554</v>
      </c>
      <c r="BI181" s="120">
        <f t="shared" si="807"/>
        <v>95.365005307394966</v>
      </c>
      <c r="BJ181" s="120">
        <f t="shared" si="808"/>
        <v>57.362409207455613</v>
      </c>
      <c r="BK181" s="256">
        <v>0</v>
      </c>
      <c r="BL181" s="170">
        <f t="shared" si="522"/>
        <v>64.823309575081169</v>
      </c>
      <c r="BM181" s="170">
        <f t="shared" si="651"/>
        <v>29.076690424918837</v>
      </c>
      <c r="BN181" s="170">
        <f t="shared" si="809"/>
        <v>0</v>
      </c>
      <c r="BO181" s="170">
        <f t="shared" si="810"/>
        <v>25.182097642073018</v>
      </c>
      <c r="BP181" s="170">
        <f t="shared" si="811"/>
        <v>42.776259880439653</v>
      </c>
      <c r="BQ181" s="390">
        <f t="shared" si="812"/>
        <v>44032.237526917612</v>
      </c>
      <c r="BR181" s="428">
        <f t="shared" si="813"/>
        <v>63626.617415304383</v>
      </c>
      <c r="BS181" s="146">
        <f t="shared" si="814"/>
        <v>5.1305314834657416</v>
      </c>
      <c r="BT181" s="256">
        <f t="shared" si="527"/>
        <v>1.2561236229363564</v>
      </c>
      <c r="BU181" s="256">
        <f t="shared" si="528"/>
        <v>6.4445817946000261</v>
      </c>
      <c r="BV181" s="170">
        <f t="shared" si="529"/>
        <v>138.14126518783462</v>
      </c>
      <c r="BW181" s="170">
        <f t="shared" si="530"/>
        <v>57.362409207455613</v>
      </c>
      <c r="BX181" s="170">
        <f t="shared" si="531"/>
        <v>53.150602942812085</v>
      </c>
      <c r="BY181" s="170">
        <f t="shared" si="653"/>
        <v>566.03411014709343</v>
      </c>
      <c r="BZ181" s="256">
        <f t="shared" si="815"/>
        <v>38.105930160519144</v>
      </c>
      <c r="CA181" s="256">
        <v>0</v>
      </c>
      <c r="CB181" s="466">
        <f t="shared" si="816"/>
        <v>94860.2</v>
      </c>
      <c r="CC181" s="146">
        <f t="shared" si="817"/>
        <v>2.8660905812522022</v>
      </c>
      <c r="CD181" s="256">
        <f t="shared" si="535"/>
        <v>1.5754805521353408</v>
      </c>
      <c r="CE181" s="256">
        <f t="shared" si="654"/>
        <v>4.5154699714211191</v>
      </c>
      <c r="CF181" s="120">
        <f t="shared" si="818"/>
        <v>101.72267232788796</v>
      </c>
      <c r="CG181" s="120">
        <f t="shared" si="819"/>
        <v>57.362409207455613</v>
      </c>
      <c r="CH181" s="256">
        <v>0</v>
      </c>
      <c r="CI181" s="170">
        <f t="shared" si="655"/>
        <v>69.144863546753257</v>
      </c>
      <c r="CJ181" s="170">
        <f t="shared" si="656"/>
        <v>24.755136453246749</v>
      </c>
      <c r="CK181" s="170">
        <f t="shared" si="820"/>
        <v>0</v>
      </c>
      <c r="CL181" s="256">
        <f t="shared" si="821"/>
        <v>31.794071343385731</v>
      </c>
      <c r="CM181" s="256">
        <f t="shared" si="499"/>
        <v>36.418592859946656</v>
      </c>
      <c r="CN181" s="390">
        <f t="shared" si="822"/>
        <v>36301.053362045459</v>
      </c>
      <c r="CO181" s="428">
        <f t="shared" si="823"/>
        <v>56522.058576324685</v>
      </c>
      <c r="CP181" s="146">
        <f t="shared" si="824"/>
        <v>4.3768525328559136</v>
      </c>
      <c r="CQ181" s="256">
        <f t="shared" si="540"/>
        <v>1.3268225622853258</v>
      </c>
      <c r="CR181" s="256">
        <f t="shared" si="541"/>
        <v>5.8073066923889014</v>
      </c>
      <c r="CS181" s="120">
        <f t="shared" si="542"/>
        <v>138.14126518783462</v>
      </c>
      <c r="CT181" s="120">
        <f t="shared" si="543"/>
        <v>57.362409207455613</v>
      </c>
      <c r="CU181" s="256">
        <f t="shared" si="544"/>
        <v>46.243539683420352</v>
      </c>
      <c r="CV181" s="170">
        <f t="shared" si="659"/>
        <v>492.47646095229334</v>
      </c>
      <c r="CW181" s="256">
        <f t="shared" si="825"/>
        <v>44.667640256941283</v>
      </c>
      <c r="CX181" s="256">
        <v>0</v>
      </c>
      <c r="CY181" s="466">
        <f t="shared" si="826"/>
        <v>84860.2</v>
      </c>
      <c r="CZ181" s="146">
        <f t="shared" si="827"/>
        <v>5.1305314834657416</v>
      </c>
      <c r="DA181" s="256">
        <f t="shared" si="548"/>
        <v>1.2901242970074485</v>
      </c>
      <c r="DB181" s="256">
        <f t="shared" si="549"/>
        <v>6.619023323380822</v>
      </c>
      <c r="DC181" s="120">
        <f t="shared" si="550"/>
        <v>138.14126518783462</v>
      </c>
      <c r="DD181" s="120">
        <f t="shared" si="551"/>
        <v>57.362409207455613</v>
      </c>
      <c r="DE181" s="256">
        <f t="shared" si="552"/>
        <v>53.150602942812085</v>
      </c>
      <c r="DF181" s="170">
        <f t="shared" si="660"/>
        <v>566.03411014709343</v>
      </c>
      <c r="DG181" s="256">
        <f t="shared" si="828"/>
        <v>38.105930160519144</v>
      </c>
      <c r="DH181" s="256">
        <v>0</v>
      </c>
      <c r="DI181" s="466">
        <f t="shared" si="829"/>
        <v>92360.2</v>
      </c>
      <c r="DJ181" s="146">
        <f t="shared" si="830"/>
        <v>4.3768525328559136</v>
      </c>
      <c r="DK181" s="256">
        <f t="shared" si="662"/>
        <v>1.4187770192117108</v>
      </c>
      <c r="DL181" s="256">
        <f t="shared" si="555"/>
        <v>6.2097777900945399</v>
      </c>
      <c r="DM181" s="120">
        <f t="shared" si="556"/>
        <v>138.14126518783462</v>
      </c>
      <c r="DN181" s="120">
        <f t="shared" si="557"/>
        <v>57.362409207455613</v>
      </c>
      <c r="DO181" s="256">
        <f t="shared" si="558"/>
        <v>46.243539683420352</v>
      </c>
      <c r="DP181" s="170">
        <f t="shared" si="663"/>
        <v>492.47646095229334</v>
      </c>
      <c r="DQ181" s="256">
        <f t="shared" si="831"/>
        <v>44.667640256941283</v>
      </c>
      <c r="DR181" s="256">
        <v>0</v>
      </c>
      <c r="DS181" s="427">
        <f t="shared" si="832"/>
        <v>79360.2</v>
      </c>
      <c r="DT181" s="176">
        <f t="shared" si="833"/>
        <v>8.5099394957686894</v>
      </c>
      <c r="DU181" s="256">
        <f t="shared" si="562"/>
        <v>1.08993328495844</v>
      </c>
      <c r="DV181" s="256">
        <f t="shared" si="563"/>
        <v>9.2752663094207382</v>
      </c>
      <c r="DW181" s="120">
        <f t="shared" si="564"/>
        <v>138.14126518783462</v>
      </c>
      <c r="DX181" s="120">
        <f t="shared" si="565"/>
        <v>57.362409207455613</v>
      </c>
      <c r="DY181" s="256">
        <f t="shared" si="566"/>
        <v>66.964729461595553</v>
      </c>
      <c r="DZ181" s="256">
        <f t="shared" si="664"/>
        <v>71</v>
      </c>
      <c r="EA181" s="256">
        <f t="shared" si="665"/>
        <v>101</v>
      </c>
      <c r="EB181" s="170">
        <f t="shared" si="666"/>
        <v>713.14940853669384</v>
      </c>
      <c r="EC181" s="256">
        <f t="shared" si="834"/>
        <v>22.973568083826983</v>
      </c>
      <c r="ED181" s="256">
        <v>0</v>
      </c>
      <c r="EE181" s="427">
        <f t="shared" si="674"/>
        <v>123208</v>
      </c>
      <c r="EF181" s="275">
        <f t="shared" si="835"/>
        <v>1.4882978809624021</v>
      </c>
      <c r="EG181" s="256">
        <f t="shared" si="836"/>
        <v>0.85896962168939883</v>
      </c>
      <c r="EH181" s="256">
        <f t="shared" si="570"/>
        <v>1.2784026677714084</v>
      </c>
      <c r="EI181" s="473">
        <f t="shared" si="837"/>
        <v>34.535316296958655</v>
      </c>
      <c r="EJ181" s="473">
        <f t="shared" si="838"/>
        <v>23.475000000000001</v>
      </c>
      <c r="EK181" s="473">
        <f t="shared" si="573"/>
        <v>93.9</v>
      </c>
      <c r="EL181" s="473">
        <f t="shared" si="839"/>
        <v>19.890696881864898</v>
      </c>
      <c r="EM181" s="473">
        <f t="shared" si="840"/>
        <v>27.754632143391536</v>
      </c>
      <c r="EN181" s="473">
        <f t="shared" si="841"/>
        <v>103.60594889087596</v>
      </c>
      <c r="EO181" s="427">
        <f t="shared" si="842"/>
        <v>30154.136501098383</v>
      </c>
      <c r="EP181" s="261">
        <f t="shared" si="843"/>
        <v>1.4882978809624021</v>
      </c>
      <c r="EQ181" s="256">
        <f t="shared" si="844"/>
        <v>0.76269451930092225</v>
      </c>
      <c r="ER181" s="256">
        <f t="shared" si="580"/>
        <v>1.1351166368972005</v>
      </c>
      <c r="ES181" s="473">
        <f t="shared" si="581"/>
        <v>138.14126518783462</v>
      </c>
      <c r="ET181" s="473">
        <f t="shared" si="845"/>
        <v>23.475000000000001</v>
      </c>
      <c r="EU181" s="473">
        <f t="shared" si="583"/>
        <v>93.9</v>
      </c>
      <c r="EV181" s="473">
        <f t="shared" si="846"/>
        <v>19.890696881864898</v>
      </c>
      <c r="EW181" s="473">
        <f t="shared" si="847"/>
        <v>27.754632143391536</v>
      </c>
      <c r="EX181" s="473">
        <f t="shared" si="848"/>
        <v>103.60594889087596</v>
      </c>
      <c r="EY181" s="572">
        <f t="shared" si="849"/>
        <v>33960.5</v>
      </c>
      <c r="EZ181" s="589"/>
      <c r="FA181" s="589"/>
      <c r="FB181" s="589"/>
      <c r="FC181" s="589"/>
      <c r="FD181" s="589"/>
      <c r="FE181" s="589"/>
      <c r="FF181" s="589"/>
      <c r="FG181" s="589"/>
      <c r="FH181" s="589"/>
      <c r="FI181" s="577"/>
      <c r="FJ181" s="276">
        <f t="shared" si="850"/>
        <v>1.4936838710937281</v>
      </c>
      <c r="FK181" s="256">
        <f t="shared" si="851"/>
        <v>0.36815461252134479</v>
      </c>
      <c r="FL181" s="256">
        <f t="shared" si="589"/>
        <v>0.54990660679189385</v>
      </c>
      <c r="FM181" s="483">
        <f t="shared" si="852"/>
        <v>27.075687976815587</v>
      </c>
      <c r="FN181" s="483">
        <f t="shared" si="853"/>
        <v>40</v>
      </c>
      <c r="FO181" s="483">
        <f t="shared" si="592"/>
        <v>93.9</v>
      </c>
      <c r="FP181" s="483">
        <f t="shared" si="593"/>
        <v>43.365696881864899</v>
      </c>
      <c r="FQ181" s="483">
        <f t="shared" si="668"/>
        <v>5700</v>
      </c>
      <c r="FR181" s="483">
        <f t="shared" si="854"/>
        <v>19.662316828688184</v>
      </c>
      <c r="FS181" s="483">
        <f t="shared" si="855"/>
        <v>111.22459852116796</v>
      </c>
      <c r="FT181" s="484">
        <f t="shared" si="856"/>
        <v>57</v>
      </c>
      <c r="FU181" s="427">
        <f t="shared" si="857"/>
        <v>71641.511501098386</v>
      </c>
      <c r="FV181" s="276">
        <f t="shared" si="858"/>
        <v>2.3309349641612496</v>
      </c>
      <c r="FW181" s="256">
        <f t="shared" si="859"/>
        <v>0.97572352064985557</v>
      </c>
      <c r="FX181" s="256">
        <f t="shared" si="600"/>
        <v>2.2743480696372593</v>
      </c>
      <c r="FY181" s="483">
        <f t="shared" si="860"/>
        <v>68.794350063541643</v>
      </c>
      <c r="FZ181" s="483">
        <f t="shared" si="861"/>
        <v>49</v>
      </c>
      <c r="GA181" s="483">
        <f t="shared" si="603"/>
        <v>93.9</v>
      </c>
      <c r="GB181" s="483">
        <f t="shared" si="604"/>
        <v>43.365696881864899</v>
      </c>
      <c r="GC181" s="483">
        <f t="shared" si="605"/>
        <v>2900</v>
      </c>
      <c r="GD181" s="483">
        <f t="shared" si="862"/>
        <v>14.526585166882757</v>
      </c>
      <c r="GE181" s="483">
        <f t="shared" si="863"/>
        <v>69.346915124292963</v>
      </c>
      <c r="GF181" s="484">
        <f t="shared" si="864"/>
        <v>41</v>
      </c>
      <c r="GG181" s="493">
        <f t="shared" si="865"/>
        <v>29</v>
      </c>
      <c r="GH181" s="493">
        <f t="shared" si="866"/>
        <v>70</v>
      </c>
      <c r="GI181" s="427">
        <f t="shared" si="867"/>
        <v>75214.511501098386</v>
      </c>
      <c r="GJ181" s="185">
        <f t="shared" si="868"/>
        <v>1.2431712018171606</v>
      </c>
      <c r="GK181" s="256">
        <f t="shared" si="669"/>
        <v>1.4562727701741274</v>
      </c>
      <c r="GL181" s="256">
        <f t="shared" si="613"/>
        <v>1.8103963698709755</v>
      </c>
      <c r="GM181" s="256">
        <f t="shared" si="614"/>
        <v>138.14126518783462</v>
      </c>
      <c r="GN181" s="256">
        <f t="shared" si="615"/>
        <v>93.9</v>
      </c>
      <c r="GO181" s="256">
        <f t="shared" si="616"/>
        <v>43.365696881864899</v>
      </c>
      <c r="GP181" s="256">
        <f t="shared" si="869"/>
        <v>138.14126518783462</v>
      </c>
      <c r="GQ181" s="256">
        <f t="shared" si="870"/>
        <v>19.120803069151872</v>
      </c>
      <c r="GR181" s="427">
        <f t="shared" si="871"/>
        <v>81729.511501098386</v>
      </c>
      <c r="GS181" s="185">
        <f t="shared" si="872"/>
        <v>1.2431712018171606</v>
      </c>
      <c r="GT181" s="256">
        <f t="shared" si="670"/>
        <v>1.3405603784998206</v>
      </c>
      <c r="GU181" s="256">
        <f t="shared" si="621"/>
        <v>1.6665460568480897</v>
      </c>
      <c r="GV181" s="256">
        <f t="shared" si="622"/>
        <v>138.14126518783462</v>
      </c>
      <c r="GW181" s="256">
        <f t="shared" si="623"/>
        <v>93.9</v>
      </c>
      <c r="GX181" s="256">
        <f t="shared" si="624"/>
        <v>43.365696881864899</v>
      </c>
      <c r="GY181" s="256">
        <f t="shared" si="873"/>
        <v>138.14126518783462</v>
      </c>
      <c r="GZ181" s="256">
        <f t="shared" si="874"/>
        <v>19.120803069151872</v>
      </c>
      <c r="HA181" s="427">
        <f t="shared" si="875"/>
        <v>88784.111501098392</v>
      </c>
      <c r="HB181" s="185">
        <f t="shared" si="876"/>
        <v>1.2431712018171606</v>
      </c>
      <c r="HC181" s="256">
        <f t="shared" si="671"/>
        <v>0.21079889080702421</v>
      </c>
      <c r="HD181" s="256">
        <f t="shared" si="629"/>
        <v>0.26205911042629271</v>
      </c>
      <c r="HE181" s="256">
        <f t="shared" si="630"/>
        <v>138.14126518783462</v>
      </c>
      <c r="HF181" s="256">
        <f t="shared" si="631"/>
        <v>93.9</v>
      </c>
      <c r="HG181" s="256">
        <f t="shared" si="632"/>
        <v>43.365696881864899</v>
      </c>
      <c r="HH181" s="256">
        <f t="shared" si="877"/>
        <v>138.14126518783462</v>
      </c>
      <c r="HI181" s="256">
        <f t="shared" si="878"/>
        <v>19.120803069151872</v>
      </c>
      <c r="HJ181" s="427">
        <f t="shared" si="879"/>
        <v>564616.16881864902</v>
      </c>
      <c r="HK181" s="185">
        <f t="shared" si="880"/>
        <v>1.2431712018171606</v>
      </c>
      <c r="HL181" s="256">
        <f t="shared" si="672"/>
        <v>1.3251735469429688</v>
      </c>
      <c r="HM181" s="256">
        <f t="shared" si="636"/>
        <v>1.6474175909694</v>
      </c>
      <c r="HN181" s="256">
        <f t="shared" si="637"/>
        <v>138.14126518783462</v>
      </c>
      <c r="HO181" s="256">
        <f t="shared" si="638"/>
        <v>93.9</v>
      </c>
      <c r="HP181" s="256">
        <f t="shared" si="639"/>
        <v>43.365696881864899</v>
      </c>
      <c r="HQ181" s="256">
        <f t="shared" si="881"/>
        <v>138.14126518783462</v>
      </c>
      <c r="HR181" s="256">
        <f t="shared" si="882"/>
        <v>19.120803069151872</v>
      </c>
      <c r="HS181" s="466">
        <f t="shared" si="883"/>
        <v>89815</v>
      </c>
    </row>
    <row r="182" spans="1:227" s="109" customFormat="1" collapsed="1" x14ac:dyDescent="0.3">
      <c r="A182" s="109" t="s">
        <v>368</v>
      </c>
      <c r="B182" s="105" t="s">
        <v>240</v>
      </c>
      <c r="C182" s="105" t="s">
        <v>303</v>
      </c>
      <c r="D182" s="127">
        <v>508</v>
      </c>
      <c r="E182" s="129">
        <v>34.299999999999997</v>
      </c>
      <c r="F182" s="127">
        <f t="shared" si="791"/>
        <v>153.18951666666663</v>
      </c>
      <c r="G182" s="127">
        <f t="shared" si="792"/>
        <v>33.056169599999997</v>
      </c>
      <c r="H182" s="169">
        <f t="shared" ref="H182:H183" si="887">I182</f>
        <v>85.343999999999994</v>
      </c>
      <c r="I182" s="130">
        <f>$L$8*$P$10*$D182/1000</f>
        <v>85.343999999999994</v>
      </c>
      <c r="J182" s="375">
        <f t="shared" si="794"/>
        <v>49.651780821917797</v>
      </c>
      <c r="K182" s="131">
        <v>0.19600000000000001</v>
      </c>
      <c r="L182" s="169">
        <f t="shared" si="795"/>
        <v>1794.9652777777776</v>
      </c>
      <c r="M182" s="375">
        <f t="shared" si="645"/>
        <v>665.76</v>
      </c>
      <c r="N182" s="375">
        <f t="shared" si="646"/>
        <v>351.81319444444443</v>
      </c>
      <c r="O182" s="130">
        <v>142.69999999999999</v>
      </c>
      <c r="P182" s="165">
        <v>0.152</v>
      </c>
      <c r="Q182" s="397">
        <f t="shared" si="796"/>
        <v>0.7842138919210202</v>
      </c>
      <c r="S182" s="285">
        <f t="shared" si="797"/>
        <v>1.1342042665940144</v>
      </c>
      <c r="T182" s="383">
        <f t="shared" si="507"/>
        <v>11.018723199999998</v>
      </c>
      <c r="U182" s="384">
        <f t="shared" si="508"/>
        <v>153.18951666666663</v>
      </c>
      <c r="V182" s="436">
        <f t="shared" si="647"/>
        <v>24711.484931506846</v>
      </c>
      <c r="W182" s="192"/>
      <c r="X182" s="286"/>
      <c r="Y182" s="286"/>
      <c r="Z182" s="286"/>
      <c r="AA182" s="69"/>
      <c r="AB182" s="69"/>
      <c r="AC182" s="69"/>
      <c r="AD182" s="69"/>
      <c r="AE182" s="69"/>
      <c r="AF182" s="69"/>
      <c r="AG182" s="69"/>
      <c r="AH182" s="462"/>
      <c r="AI182" s="187">
        <f t="shared" si="798"/>
        <v>3.7369463178604323</v>
      </c>
      <c r="AJ182" s="287">
        <f t="shared" si="799"/>
        <v>0.87358855234885391</v>
      </c>
      <c r="AK182" s="287">
        <f t="shared" si="510"/>
        <v>3.2645535240250751</v>
      </c>
      <c r="AL182" s="173">
        <f t="shared" si="800"/>
        <v>153.18951666666663</v>
      </c>
      <c r="AM182" s="173">
        <f t="shared" si="801"/>
        <v>33.056169599999997</v>
      </c>
      <c r="AN182" s="173">
        <f t="shared" si="513"/>
        <v>81.835967899999986</v>
      </c>
      <c r="AO182" s="173">
        <f t="shared" si="649"/>
        <v>42</v>
      </c>
      <c r="AP182" s="173">
        <f t="shared" si="650"/>
        <v>60</v>
      </c>
      <c r="AQ182" s="173">
        <f t="shared" si="802"/>
        <v>0</v>
      </c>
      <c r="AR182" s="287">
        <f t="shared" si="803"/>
        <v>49.839005012333324</v>
      </c>
      <c r="AS182" s="287">
        <f t="shared" si="515"/>
        <v>0</v>
      </c>
      <c r="AT182" s="430">
        <f t="shared" si="804"/>
        <v>130918.87999999999</v>
      </c>
      <c r="AU182" s="113"/>
      <c r="AV182" s="287"/>
      <c r="AW182" s="287"/>
      <c r="AX182" s="172"/>
      <c r="AY182" s="172"/>
      <c r="AZ182" s="172"/>
      <c r="BA182" s="172"/>
      <c r="BB182" s="287"/>
      <c r="BC182" s="287"/>
      <c r="BD182" s="287"/>
      <c r="BE182" s="288"/>
      <c r="BF182" s="148">
        <f t="shared" si="805"/>
        <v>1.6519154019192464</v>
      </c>
      <c r="BG182" s="287">
        <f t="shared" si="806"/>
        <v>1.2776182898502502</v>
      </c>
      <c r="BH182" s="287">
        <f t="shared" si="519"/>
        <v>2.1105173307773564</v>
      </c>
      <c r="BI182" s="172">
        <f t="shared" si="807"/>
        <v>54.955881959999999</v>
      </c>
      <c r="BJ182" s="172">
        <f t="shared" si="808"/>
        <v>33.056169599999997</v>
      </c>
      <c r="BK182" s="287">
        <v>0</v>
      </c>
      <c r="BL182" s="173">
        <f t="shared" si="522"/>
        <v>30.616682473121195</v>
      </c>
      <c r="BM182" s="173">
        <f t="shared" si="651"/>
        <v>54.727317526878799</v>
      </c>
      <c r="BN182" s="173">
        <f t="shared" si="809"/>
        <v>0</v>
      </c>
      <c r="BO182" s="173">
        <f t="shared" si="810"/>
        <v>14.511658454399999</v>
      </c>
      <c r="BP182" s="173">
        <f t="shared" si="811"/>
        <v>98.233634706666635</v>
      </c>
      <c r="BQ182" s="392">
        <f t="shared" si="812"/>
        <v>26073.758298388628</v>
      </c>
      <c r="BR182" s="430">
        <f t="shared" si="813"/>
        <v>40280.377256991203</v>
      </c>
      <c r="BS182" s="148">
        <f t="shared" si="814"/>
        <v>4.3758161120135242</v>
      </c>
      <c r="BT182" s="287">
        <f t="shared" si="527"/>
        <v>1.3845186620307588</v>
      </c>
      <c r="BU182" s="287">
        <f t="shared" si="528"/>
        <v>6.058399068697601</v>
      </c>
      <c r="BV182" s="173">
        <f t="shared" si="529"/>
        <v>153.18951666666663</v>
      </c>
      <c r="BW182" s="173">
        <f t="shared" si="530"/>
        <v>33.056169599999997</v>
      </c>
      <c r="BX182" s="173">
        <f t="shared" si="531"/>
        <v>89.495443733333303</v>
      </c>
      <c r="BY182" s="173">
        <f t="shared" si="653"/>
        <v>1048.6436507936505</v>
      </c>
      <c r="BZ182" s="287">
        <f t="shared" si="815"/>
        <v>42.562502970666657</v>
      </c>
      <c r="CA182" s="287">
        <v>0</v>
      </c>
      <c r="CB182" s="468">
        <f t="shared" si="816"/>
        <v>87861.391999999993</v>
      </c>
      <c r="CC182" s="148">
        <f t="shared" si="817"/>
        <v>1.6497709902751327</v>
      </c>
      <c r="CD182" s="287">
        <f t="shared" si="535"/>
        <v>1.6214776131702158</v>
      </c>
      <c r="CE182" s="287">
        <f t="shared" si="654"/>
        <v>2.6750667275887854</v>
      </c>
      <c r="CF182" s="172">
        <f t="shared" si="818"/>
        <v>58.619607423999994</v>
      </c>
      <c r="CG182" s="172">
        <f t="shared" si="819"/>
        <v>33.056169599999997</v>
      </c>
      <c r="CH182" s="287">
        <v>0</v>
      </c>
      <c r="CI182" s="173">
        <f t="shared" si="655"/>
        <v>32.657794637995934</v>
      </c>
      <c r="CJ182" s="173">
        <f t="shared" si="656"/>
        <v>52.68620536200406</v>
      </c>
      <c r="CK182" s="173">
        <f t="shared" si="820"/>
        <v>0</v>
      </c>
      <c r="CL182" s="287">
        <f t="shared" si="821"/>
        <v>18.32193293696</v>
      </c>
      <c r="CM182" s="287">
        <f t="shared" si="499"/>
        <v>94.56990924266664</v>
      </c>
      <c r="CN182" s="392">
        <f t="shared" si="822"/>
        <v>17145.342184947865</v>
      </c>
      <c r="CO182" s="430">
        <f t="shared" si="823"/>
        <v>31647.922407457274</v>
      </c>
      <c r="CP182" s="148">
        <f t="shared" si="824"/>
        <v>3.7369463178604323</v>
      </c>
      <c r="CQ182" s="287">
        <f t="shared" si="540"/>
        <v>1.4688824835591601</v>
      </c>
      <c r="CR182" s="287">
        <f t="shared" si="541"/>
        <v>5.4891349883060903</v>
      </c>
      <c r="CS182" s="172">
        <f t="shared" si="542"/>
        <v>153.18951666666663</v>
      </c>
      <c r="CT182" s="172">
        <f t="shared" si="543"/>
        <v>33.056169599999997</v>
      </c>
      <c r="CU182" s="287">
        <f t="shared" si="544"/>
        <v>81.835967899999986</v>
      </c>
      <c r="CV182" s="173">
        <f t="shared" si="659"/>
        <v>958.89538690476184</v>
      </c>
      <c r="CW182" s="287">
        <f t="shared" si="825"/>
        <v>49.839005012333324</v>
      </c>
      <c r="CX182" s="287">
        <v>0</v>
      </c>
      <c r="CY182" s="468">
        <f t="shared" si="826"/>
        <v>77861.391999999993</v>
      </c>
      <c r="CZ182" s="148">
        <f t="shared" si="827"/>
        <v>4.3758161120135242</v>
      </c>
      <c r="DA182" s="287">
        <f t="shared" si="548"/>
        <v>1.4250673992757756</v>
      </c>
      <c r="DB182" s="287">
        <f t="shared" si="549"/>
        <v>6.2358328864561487</v>
      </c>
      <c r="DC182" s="172">
        <f t="shared" si="550"/>
        <v>153.18951666666663</v>
      </c>
      <c r="DD182" s="172">
        <f t="shared" si="551"/>
        <v>33.056169599999997</v>
      </c>
      <c r="DE182" s="287">
        <f t="shared" si="552"/>
        <v>89.495443733333303</v>
      </c>
      <c r="DF182" s="173">
        <f t="shared" si="660"/>
        <v>1048.6436507936505</v>
      </c>
      <c r="DG182" s="287">
        <f t="shared" si="828"/>
        <v>42.562502970666657</v>
      </c>
      <c r="DH182" s="287">
        <v>0</v>
      </c>
      <c r="DI182" s="468">
        <f t="shared" si="829"/>
        <v>85361.391999999993</v>
      </c>
      <c r="DJ182" s="148">
        <f t="shared" si="830"/>
        <v>3.7369463178604323</v>
      </c>
      <c r="DK182" s="287">
        <f t="shared" si="662"/>
        <v>1.5805283963350694</v>
      </c>
      <c r="DL182" s="287">
        <f t="shared" si="555"/>
        <v>5.9063497709581911</v>
      </c>
      <c r="DM182" s="172">
        <f t="shared" si="556"/>
        <v>153.18951666666663</v>
      </c>
      <c r="DN182" s="172">
        <f t="shared" si="557"/>
        <v>33.056169599999997</v>
      </c>
      <c r="DO182" s="287">
        <f t="shared" si="558"/>
        <v>81.835967899999986</v>
      </c>
      <c r="DP182" s="173">
        <f t="shared" si="663"/>
        <v>958.89538690476184</v>
      </c>
      <c r="DQ182" s="287">
        <f t="shared" si="831"/>
        <v>49.839005012333324</v>
      </c>
      <c r="DR182" s="287">
        <v>0</v>
      </c>
      <c r="DS182" s="436">
        <f t="shared" si="832"/>
        <v>72361.391999999993</v>
      </c>
      <c r="DT182" s="289">
        <f t="shared" si="833"/>
        <v>7.4902547448158305</v>
      </c>
      <c r="DU182" s="287">
        <f t="shared" si="562"/>
        <v>1.1435849483661347</v>
      </c>
      <c r="DV182" s="287">
        <f t="shared" si="563"/>
        <v>8.5657425855994074</v>
      </c>
      <c r="DW182" s="172">
        <f t="shared" si="564"/>
        <v>153.18951666666663</v>
      </c>
      <c r="DX182" s="172">
        <f t="shared" si="565"/>
        <v>33.056169599999997</v>
      </c>
      <c r="DY182" s="287">
        <f t="shared" si="566"/>
        <v>104.81439539999997</v>
      </c>
      <c r="DZ182" s="287">
        <f t="shared" si="664"/>
        <v>79</v>
      </c>
      <c r="EA182" s="287">
        <f t="shared" si="665"/>
        <v>113</v>
      </c>
      <c r="EB182" s="173">
        <f t="shared" si="666"/>
        <v>1228.1401785714284</v>
      </c>
      <c r="EC182" s="287">
        <f t="shared" si="834"/>
        <v>24.865067025333332</v>
      </c>
      <c r="ED182" s="287">
        <v>0</v>
      </c>
      <c r="EE182" s="436">
        <f t="shared" si="674"/>
        <v>121847.67999999999</v>
      </c>
      <c r="EF182" s="290">
        <f t="shared" si="835"/>
        <v>1.3746570010415058</v>
      </c>
      <c r="EG182" s="287">
        <f t="shared" si="836"/>
        <v>0.93953062905598472</v>
      </c>
      <c r="EH182" s="287">
        <f t="shared" si="570"/>
        <v>1.2915323569247394</v>
      </c>
      <c r="EI182" s="475">
        <f t="shared" si="837"/>
        <v>38.297379166666659</v>
      </c>
      <c r="EJ182" s="475">
        <f t="shared" si="838"/>
        <v>21.335999999999999</v>
      </c>
      <c r="EK182" s="475">
        <f t="shared" si="573"/>
        <v>85.343999999999994</v>
      </c>
      <c r="EL182" s="475">
        <f t="shared" si="839"/>
        <v>28.315780821917798</v>
      </c>
      <c r="EM182" s="475">
        <f t="shared" si="840"/>
        <v>20.593067991666665</v>
      </c>
      <c r="EN182" s="475">
        <f t="shared" si="841"/>
        <v>114.89213749999998</v>
      </c>
      <c r="EO182" s="436">
        <f t="shared" si="842"/>
        <v>30571.684931506847</v>
      </c>
      <c r="EP182" s="291">
        <f t="shared" si="843"/>
        <v>1.3746570010415058</v>
      </c>
      <c r="EQ182" s="287">
        <f t="shared" si="844"/>
        <v>0.93056955645161288</v>
      </c>
      <c r="ER182" s="287">
        <f t="shared" si="580"/>
        <v>1.2792139557322983</v>
      </c>
      <c r="ES182" s="475">
        <f t="shared" si="581"/>
        <v>153.18951666666663</v>
      </c>
      <c r="ET182" s="475">
        <f t="shared" si="845"/>
        <v>21.335999999999999</v>
      </c>
      <c r="EU182" s="475">
        <f t="shared" si="583"/>
        <v>85.343999999999994</v>
      </c>
      <c r="EV182" s="475">
        <f t="shared" si="846"/>
        <v>28.315780821917798</v>
      </c>
      <c r="EW182" s="475">
        <f t="shared" si="847"/>
        <v>20.593067991666665</v>
      </c>
      <c r="EX182" s="475">
        <f t="shared" si="848"/>
        <v>114.89213749999998</v>
      </c>
      <c r="EY182" s="574">
        <f t="shared" si="849"/>
        <v>30866.079999999998</v>
      </c>
      <c r="EZ182" s="588"/>
      <c r="FA182" s="588"/>
      <c r="FB182" s="588"/>
      <c r="FC182" s="588"/>
      <c r="FD182" s="588"/>
      <c r="FE182" s="588"/>
      <c r="FF182" s="588"/>
      <c r="FG182" s="588"/>
      <c r="FH182" s="588"/>
      <c r="FI182" s="576"/>
      <c r="FJ182" s="292">
        <f t="shared" si="850"/>
        <v>1.3838361041348295</v>
      </c>
      <c r="FK182" s="287">
        <f t="shared" si="851"/>
        <v>0.38004586770513443</v>
      </c>
      <c r="FL182" s="287">
        <f t="shared" si="589"/>
        <v>0.52592119295761408</v>
      </c>
      <c r="FM182" s="487">
        <f t="shared" si="852"/>
        <v>30.025145266666662</v>
      </c>
      <c r="FN182" s="487">
        <f t="shared" si="853"/>
        <v>45</v>
      </c>
      <c r="FO182" s="487">
        <f t="shared" si="592"/>
        <v>85.343999999999994</v>
      </c>
      <c r="FP182" s="487">
        <f t="shared" si="593"/>
        <v>49.651780821917797</v>
      </c>
      <c r="FQ182" s="487">
        <f t="shared" si="668"/>
        <v>6400</v>
      </c>
      <c r="FR182" s="487">
        <f t="shared" si="854"/>
        <v>11.619226105333333</v>
      </c>
      <c r="FS182" s="487">
        <f t="shared" si="855"/>
        <v>122.96729444444442</v>
      </c>
      <c r="FT182" s="488">
        <f t="shared" si="856"/>
        <v>64</v>
      </c>
      <c r="FU182" s="436">
        <f t="shared" si="857"/>
        <v>77942.484931506842</v>
      </c>
      <c r="FV182" s="292">
        <f t="shared" si="858"/>
        <v>2.2435343499748726</v>
      </c>
      <c r="FW182" s="287">
        <f t="shared" si="859"/>
        <v>1.0038244950270556</v>
      </c>
      <c r="FX182" s="287">
        <f t="shared" si="600"/>
        <v>2.2521147359393798</v>
      </c>
      <c r="FY182" s="487">
        <f t="shared" si="860"/>
        <v>76.288379299999988</v>
      </c>
      <c r="FZ182" s="487">
        <f t="shared" si="861"/>
        <v>54</v>
      </c>
      <c r="GA182" s="487">
        <f t="shared" si="603"/>
        <v>85.343999999999994</v>
      </c>
      <c r="GB182" s="487">
        <f t="shared" si="604"/>
        <v>49.651780821917797</v>
      </c>
      <c r="GC182" s="487">
        <f t="shared" si="605"/>
        <v>3200</v>
      </c>
      <c r="GD182" s="487">
        <f t="shared" si="862"/>
        <v>6.1132752581066647</v>
      </c>
      <c r="GE182" s="487">
        <f t="shared" si="863"/>
        <v>76.901137366666646</v>
      </c>
      <c r="GF182" s="488">
        <f t="shared" si="864"/>
        <v>45</v>
      </c>
      <c r="GG182" s="495">
        <f t="shared" si="865"/>
        <v>32</v>
      </c>
      <c r="GH182" s="495">
        <f t="shared" si="866"/>
        <v>77</v>
      </c>
      <c r="GI182" s="436">
        <f t="shared" si="867"/>
        <v>80884.484931506842</v>
      </c>
      <c r="GJ182" s="186">
        <f t="shared" si="868"/>
        <v>1.1342042665940144</v>
      </c>
      <c r="GK182" s="287">
        <f t="shared" si="669"/>
        <v>1.8504197533894757</v>
      </c>
      <c r="GL182" s="287">
        <f t="shared" si="613"/>
        <v>2.0987539792841874</v>
      </c>
      <c r="GM182" s="287">
        <f t="shared" si="614"/>
        <v>153.18951666666663</v>
      </c>
      <c r="GN182" s="287">
        <f t="shared" si="615"/>
        <v>85.343999999999994</v>
      </c>
      <c r="GO182" s="287">
        <f t="shared" si="616"/>
        <v>49.651780821917797</v>
      </c>
      <c r="GP182" s="287">
        <f t="shared" si="869"/>
        <v>153.18951666666663</v>
      </c>
      <c r="GQ182" s="287">
        <f t="shared" si="870"/>
        <v>11.018723199999998</v>
      </c>
      <c r="GR182" s="436">
        <f t="shared" si="871"/>
        <v>76831.644931506831</v>
      </c>
      <c r="GS182" s="186">
        <f t="shared" si="872"/>
        <v>1.1342042665940144</v>
      </c>
      <c r="GT182" s="287">
        <f t="shared" si="670"/>
        <v>1.630607304049448</v>
      </c>
      <c r="GU182" s="287">
        <f t="shared" si="621"/>
        <v>1.8494417613922471</v>
      </c>
      <c r="GV182" s="287">
        <f t="shared" si="622"/>
        <v>153.18951666666663</v>
      </c>
      <c r="GW182" s="287">
        <f t="shared" si="623"/>
        <v>85.343999999999994</v>
      </c>
      <c r="GX182" s="287">
        <f t="shared" si="624"/>
        <v>49.651780821917797</v>
      </c>
      <c r="GY182" s="287">
        <f t="shared" si="873"/>
        <v>153.18951666666663</v>
      </c>
      <c r="GZ182" s="287">
        <f t="shared" si="874"/>
        <v>11.018723199999998</v>
      </c>
      <c r="HA182" s="436">
        <f t="shared" si="875"/>
        <v>87188.860931506846</v>
      </c>
      <c r="HB182" s="186">
        <f t="shared" si="876"/>
        <v>1.1342042665940144</v>
      </c>
      <c r="HC182" s="287">
        <f t="shared" si="671"/>
        <v>0.22759320562398005</v>
      </c>
      <c r="HD182" s="287">
        <f t="shared" si="629"/>
        <v>0.25813718486652704</v>
      </c>
      <c r="HE182" s="287">
        <f t="shared" si="630"/>
        <v>153.18951666666663</v>
      </c>
      <c r="HF182" s="287">
        <f t="shared" si="631"/>
        <v>85.343999999999994</v>
      </c>
      <c r="HG182" s="287">
        <f t="shared" si="632"/>
        <v>49.651780821917797</v>
      </c>
      <c r="HH182" s="287">
        <f t="shared" si="877"/>
        <v>153.18951666666663</v>
      </c>
      <c r="HI182" s="287">
        <f t="shared" si="878"/>
        <v>11.018723199999998</v>
      </c>
      <c r="HJ182" s="436">
        <f t="shared" si="879"/>
        <v>624670.64021917793</v>
      </c>
      <c r="HK182" s="186">
        <f t="shared" si="880"/>
        <v>1.1342042665940144</v>
      </c>
      <c r="HL182" s="287">
        <f t="shared" si="672"/>
        <v>1.7223971373096327</v>
      </c>
      <c r="HM182" s="287">
        <f t="shared" si="636"/>
        <v>1.953550181905902</v>
      </c>
      <c r="HN182" s="287">
        <f t="shared" si="637"/>
        <v>153.18951666666663</v>
      </c>
      <c r="HO182" s="287">
        <f t="shared" si="638"/>
        <v>85.343999999999994</v>
      </c>
      <c r="HP182" s="287">
        <f t="shared" si="639"/>
        <v>49.651780821917797</v>
      </c>
      <c r="HQ182" s="287">
        <f t="shared" si="881"/>
        <v>153.18951666666663</v>
      </c>
      <c r="HR182" s="287">
        <f t="shared" si="882"/>
        <v>11.018723199999998</v>
      </c>
      <c r="HS182" s="468">
        <f t="shared" si="883"/>
        <v>82542.399999999994</v>
      </c>
    </row>
    <row r="183" spans="1:227" s="72" customFormat="1" hidden="1" outlineLevel="1" x14ac:dyDescent="0.3">
      <c r="B183" s="40" t="s">
        <v>245</v>
      </c>
      <c r="C183" s="40" t="s">
        <v>246</v>
      </c>
      <c r="D183" s="117">
        <v>500</v>
      </c>
      <c r="E183" s="132">
        <v>18.236151593833739</v>
      </c>
      <c r="F183" s="125">
        <f t="shared" si="791"/>
        <v>80.163083047894148</v>
      </c>
      <c r="G183" s="121">
        <f t="shared" si="792"/>
        <v>8.3100854874394123</v>
      </c>
      <c r="H183" s="168">
        <f t="shared" si="887"/>
        <v>36.75</v>
      </c>
      <c r="I183" s="528">
        <f t="shared" ref="I183:I194" si="888">$L$9*$P$10*$D183/1000</f>
        <v>36.75</v>
      </c>
      <c r="J183" s="373">
        <f t="shared" si="794"/>
        <v>17.247998105934851</v>
      </c>
      <c r="K183" s="114">
        <v>1.2E-2</v>
      </c>
      <c r="L183" s="168">
        <f t="shared" si="795"/>
        <v>2181.3083822556232</v>
      </c>
      <c r="M183" s="373">
        <f t="shared" si="645"/>
        <v>481.8</v>
      </c>
      <c r="N183" s="373">
        <f t="shared" si="646"/>
        <v>26.175700587067478</v>
      </c>
      <c r="O183" s="121">
        <v>50.364154469329769</v>
      </c>
      <c r="P183" s="116">
        <v>0.11</v>
      </c>
      <c r="Q183" s="395">
        <f t="shared" si="796"/>
        <v>0.89633525593726882</v>
      </c>
      <c r="S183" s="189">
        <f t="shared" si="797"/>
        <v>1.0668015089329739</v>
      </c>
      <c r="T183" s="168">
        <f t="shared" si="507"/>
        <v>2.7700284958131376</v>
      </c>
      <c r="U183" s="382">
        <f t="shared" si="508"/>
        <v>80.163083047894148</v>
      </c>
      <c r="V183" s="427">
        <f t="shared" si="647"/>
        <v>17097.179696949577</v>
      </c>
      <c r="W183" s="132"/>
      <c r="X183" s="255"/>
      <c r="Y183" s="255"/>
      <c r="Z183" s="255"/>
      <c r="AA183" s="111"/>
      <c r="AB183" s="111"/>
      <c r="AC183" s="111"/>
      <c r="AD183" s="111"/>
      <c r="AE183" s="111"/>
      <c r="AF183" s="111"/>
      <c r="AG183" s="111"/>
      <c r="AH183" s="460"/>
      <c r="AI183" s="188">
        <f t="shared" si="798"/>
        <v>3.3806696384459012</v>
      </c>
      <c r="AJ183" s="256">
        <f t="shared" si="799"/>
        <v>0.85642536560204208</v>
      </c>
      <c r="AK183" s="256">
        <f t="shared" si="510"/>
        <v>2.8952912310857544</v>
      </c>
      <c r="AL183" s="170">
        <f t="shared" si="800"/>
        <v>80.163083047894148</v>
      </c>
      <c r="AM183" s="170">
        <f t="shared" si="801"/>
        <v>8.3100854874394123</v>
      </c>
      <c r="AN183" s="170">
        <f t="shared" si="513"/>
        <v>51.812226798481205</v>
      </c>
      <c r="AO183" s="170">
        <f t="shared" si="649"/>
        <v>27</v>
      </c>
      <c r="AP183" s="170">
        <f t="shared" si="650"/>
        <v>38</v>
      </c>
      <c r="AQ183" s="170">
        <f t="shared" si="802"/>
        <v>0</v>
      </c>
      <c r="AR183" s="256">
        <f t="shared" si="803"/>
        <v>26.170308843310938</v>
      </c>
      <c r="AS183" s="256">
        <f t="shared" si="515"/>
        <v>0</v>
      </c>
      <c r="AT183" s="428">
        <f t="shared" si="804"/>
        <v>66278.75</v>
      </c>
      <c r="AU183" s="112"/>
      <c r="AV183" s="256"/>
      <c r="AW183" s="256"/>
      <c r="AX183" s="120"/>
      <c r="AY183" s="120"/>
      <c r="AZ183" s="120"/>
      <c r="BA183" s="120"/>
      <c r="BB183" s="256"/>
      <c r="BC183" s="256"/>
      <c r="BD183" s="256"/>
      <c r="BE183" s="257"/>
      <c r="BF183" s="146">
        <f t="shared" si="805"/>
        <v>1.2639801703437863</v>
      </c>
      <c r="BG183" s="256">
        <f t="shared" si="806"/>
        <v>0.59948168042828132</v>
      </c>
      <c r="BH183" s="256">
        <f t="shared" si="519"/>
        <v>0.75773295654571826</v>
      </c>
      <c r="BI183" s="120">
        <f t="shared" si="807"/>
        <v>13.815517122868023</v>
      </c>
      <c r="BJ183" s="120">
        <f t="shared" si="808"/>
        <v>8.3100854874394123</v>
      </c>
      <c r="BK183" s="256">
        <v>0</v>
      </c>
      <c r="BL183" s="170">
        <f t="shared" si="522"/>
        <v>6.3335919099076792</v>
      </c>
      <c r="BM183" s="170">
        <f t="shared" si="651"/>
        <v>30.416408090092322</v>
      </c>
      <c r="BN183" s="170">
        <f t="shared" si="809"/>
        <v>0</v>
      </c>
      <c r="BO183" s="170">
        <f t="shared" si="810"/>
        <v>3.6481275289859023</v>
      </c>
      <c r="BP183" s="170">
        <f t="shared" si="811"/>
        <v>66.347565925026117</v>
      </c>
      <c r="BQ183" s="390">
        <f t="shared" si="812"/>
        <v>13325.135752701532</v>
      </c>
      <c r="BR183" s="428">
        <f t="shared" si="813"/>
        <v>21581.006579638146</v>
      </c>
      <c r="BS183" s="146">
        <f t="shared" si="814"/>
        <v>3.9563072853013348</v>
      </c>
      <c r="BT183" s="256">
        <f t="shared" si="527"/>
        <v>1.2589619767658733</v>
      </c>
      <c r="BU183" s="256">
        <f t="shared" si="528"/>
        <v>4.9808404405961939</v>
      </c>
      <c r="BV183" s="170">
        <f t="shared" si="529"/>
        <v>80.163083047894148</v>
      </c>
      <c r="BW183" s="170">
        <f t="shared" si="530"/>
        <v>8.3100854874394123</v>
      </c>
      <c r="BX183" s="170">
        <f t="shared" si="531"/>
        <v>55.820380950875915</v>
      </c>
      <c r="BY183" s="170">
        <f t="shared" si="653"/>
        <v>1518.9219306360792</v>
      </c>
      <c r="BZ183" s="256">
        <f t="shared" si="815"/>
        <v>22.362562398535971</v>
      </c>
      <c r="CA183" s="256">
        <v>0</v>
      </c>
      <c r="CB183" s="466">
        <f t="shared" si="816"/>
        <v>48111.5</v>
      </c>
      <c r="CC183" s="146">
        <f t="shared" si="817"/>
        <v>1.2633152397853253</v>
      </c>
      <c r="CD183" s="256">
        <f t="shared" si="535"/>
        <v>1.0873801261947593</v>
      </c>
      <c r="CE183" s="256">
        <f t="shared" si="654"/>
        <v>1.3737038848615297</v>
      </c>
      <c r="CF183" s="120">
        <f t="shared" si="818"/>
        <v>14.736551597725892</v>
      </c>
      <c r="CG183" s="120">
        <f t="shared" si="819"/>
        <v>8.3100854874394123</v>
      </c>
      <c r="CH183" s="256">
        <v>0</v>
      </c>
      <c r="CI183" s="170">
        <f t="shared" si="655"/>
        <v>6.7558313705681918</v>
      </c>
      <c r="CJ183" s="170">
        <f t="shared" si="656"/>
        <v>29.994168629431808</v>
      </c>
      <c r="CK183" s="170">
        <f t="shared" si="820"/>
        <v>0</v>
      </c>
      <c r="CL183" s="256">
        <f t="shared" si="821"/>
        <v>4.6060033828380851</v>
      </c>
      <c r="CM183" s="256">
        <f t="shared" si="499"/>
        <v>65.426531450168255</v>
      </c>
      <c r="CN183" s="390">
        <f t="shared" si="822"/>
        <v>3546.8114695483009</v>
      </c>
      <c r="CO183" s="428">
        <f t="shared" si="823"/>
        <v>11863.90701828069</v>
      </c>
      <c r="CP183" s="146">
        <f t="shared" si="824"/>
        <v>3.3806696384459012</v>
      </c>
      <c r="CQ183" s="256">
        <f t="shared" si="540"/>
        <v>1.4893877884731996</v>
      </c>
      <c r="CR183" s="256">
        <f t="shared" si="541"/>
        <v>5.0351280763634323</v>
      </c>
      <c r="CS183" s="120">
        <f t="shared" si="542"/>
        <v>80.163083047894148</v>
      </c>
      <c r="CT183" s="120">
        <f t="shared" si="543"/>
        <v>8.3100854874394123</v>
      </c>
      <c r="CU183" s="256">
        <f t="shared" si="544"/>
        <v>51.812226798481205</v>
      </c>
      <c r="CV183" s="170">
        <f t="shared" si="659"/>
        <v>1409.8565115232982</v>
      </c>
      <c r="CW183" s="256">
        <f t="shared" si="825"/>
        <v>26.170308843310938</v>
      </c>
      <c r="CX183" s="256">
        <v>0</v>
      </c>
      <c r="CY183" s="466">
        <f t="shared" si="826"/>
        <v>38111.5</v>
      </c>
      <c r="CZ183" s="146">
        <f t="shared" si="827"/>
        <v>3.9563072853013348</v>
      </c>
      <c r="DA183" s="256">
        <f t="shared" si="548"/>
        <v>1.3279666124808724</v>
      </c>
      <c r="DB183" s="256">
        <f t="shared" si="549"/>
        <v>5.2538439835950097</v>
      </c>
      <c r="DC183" s="120">
        <f t="shared" si="550"/>
        <v>80.163083047894148</v>
      </c>
      <c r="DD183" s="120">
        <f t="shared" si="551"/>
        <v>8.3100854874394123</v>
      </c>
      <c r="DE183" s="256">
        <f t="shared" si="552"/>
        <v>55.820380950875915</v>
      </c>
      <c r="DF183" s="170">
        <f t="shared" si="660"/>
        <v>1518.9219306360792</v>
      </c>
      <c r="DG183" s="256">
        <f t="shared" si="828"/>
        <v>22.362562398535971</v>
      </c>
      <c r="DH183" s="256">
        <v>0</v>
      </c>
      <c r="DI183" s="466">
        <f t="shared" si="829"/>
        <v>45611.5</v>
      </c>
      <c r="DJ183" s="146">
        <f t="shared" si="830"/>
        <v>3.3806696384459012</v>
      </c>
      <c r="DK183" s="256">
        <f t="shared" si="662"/>
        <v>1.7405762599204682</v>
      </c>
      <c r="DL183" s="256">
        <f t="shared" si="555"/>
        <v>5.8843133153128484</v>
      </c>
      <c r="DM183" s="120">
        <f t="shared" si="556"/>
        <v>80.163083047894148</v>
      </c>
      <c r="DN183" s="120">
        <f t="shared" si="557"/>
        <v>8.3100854874394123</v>
      </c>
      <c r="DO183" s="256">
        <f t="shared" si="558"/>
        <v>51.812226798481205</v>
      </c>
      <c r="DP183" s="170">
        <f t="shared" si="663"/>
        <v>1409.8565115232982</v>
      </c>
      <c r="DQ183" s="256">
        <f t="shared" si="831"/>
        <v>26.170308843310938</v>
      </c>
      <c r="DR183" s="256">
        <v>0</v>
      </c>
      <c r="DS183" s="427">
        <f t="shared" si="832"/>
        <v>32611.5</v>
      </c>
      <c r="DT183" s="176">
        <f t="shared" si="833"/>
        <v>6.8947462153599721</v>
      </c>
      <c r="DU183" s="256">
        <f t="shared" si="562"/>
        <v>1.0943044444644274</v>
      </c>
      <c r="DV183" s="256">
        <f t="shared" si="563"/>
        <v>7.544951426922708</v>
      </c>
      <c r="DW183" s="120">
        <f t="shared" si="564"/>
        <v>80.163083047894148</v>
      </c>
      <c r="DX183" s="120">
        <f t="shared" si="565"/>
        <v>8.3100854874394123</v>
      </c>
      <c r="DY183" s="256">
        <f t="shared" si="566"/>
        <v>63.83668925566532</v>
      </c>
      <c r="DZ183" s="256">
        <f t="shared" si="664"/>
        <v>41</v>
      </c>
      <c r="EA183" s="256">
        <f t="shared" si="665"/>
        <v>59</v>
      </c>
      <c r="EB183" s="170">
        <f t="shared" si="666"/>
        <v>1737.0527688616412</v>
      </c>
      <c r="EC183" s="256">
        <f t="shared" si="834"/>
        <v>12.831968831316065</v>
      </c>
      <c r="ED183" s="256">
        <v>0</v>
      </c>
      <c r="EE183" s="427">
        <f t="shared" si="674"/>
        <v>64060</v>
      </c>
      <c r="EF183" s="275">
        <f t="shared" si="835"/>
        <v>1.3029435576438402</v>
      </c>
      <c r="EG183" s="256">
        <f t="shared" si="836"/>
        <v>0.68177505886059131</v>
      </c>
      <c r="EH183" s="256">
        <f t="shared" si="570"/>
        <v>0.88831442070465738</v>
      </c>
      <c r="EI183" s="473">
        <f t="shared" si="837"/>
        <v>20.040770761973537</v>
      </c>
      <c r="EJ183" s="473">
        <f t="shared" si="838"/>
        <v>9.1875</v>
      </c>
      <c r="EK183" s="473">
        <f t="shared" si="573"/>
        <v>36.75</v>
      </c>
      <c r="EL183" s="473">
        <f t="shared" si="839"/>
        <v>8.0604981059348511</v>
      </c>
      <c r="EM183" s="473">
        <f t="shared" si="840"/>
        <v>7.7802211863065214</v>
      </c>
      <c r="EN183" s="473">
        <f t="shared" si="841"/>
        <v>60.122312285920614</v>
      </c>
      <c r="EO183" s="427">
        <f t="shared" si="842"/>
        <v>22046.242196949577</v>
      </c>
      <c r="EP183" s="261">
        <f t="shared" si="843"/>
        <v>1.3029435576438402</v>
      </c>
      <c r="EQ183" s="256">
        <f t="shared" si="844"/>
        <v>1.1308626405703113</v>
      </c>
      <c r="ER183" s="256">
        <f t="shared" si="580"/>
        <v>1.4734501921111887</v>
      </c>
      <c r="ES183" s="473">
        <f t="shared" si="581"/>
        <v>80.163083047894148</v>
      </c>
      <c r="ET183" s="473">
        <f t="shared" si="845"/>
        <v>9.1875</v>
      </c>
      <c r="EU183" s="473">
        <f t="shared" si="583"/>
        <v>36.75</v>
      </c>
      <c r="EV183" s="473">
        <f t="shared" si="846"/>
        <v>8.0604981059348511</v>
      </c>
      <c r="EW183" s="473">
        <f t="shared" si="847"/>
        <v>7.7802211863065214</v>
      </c>
      <c r="EX183" s="473">
        <f t="shared" si="848"/>
        <v>60.122312285920614</v>
      </c>
      <c r="EY183" s="572">
        <f t="shared" si="849"/>
        <v>13291.25</v>
      </c>
      <c r="EZ183" s="589"/>
      <c r="FA183" s="589"/>
      <c r="FB183" s="589"/>
      <c r="FC183" s="589"/>
      <c r="FD183" s="589"/>
      <c r="FE183" s="589"/>
      <c r="FF183" s="589"/>
      <c r="FG183" s="589"/>
      <c r="FH183" s="589"/>
      <c r="FI183" s="577"/>
      <c r="FJ183" s="276">
        <f t="shared" si="850"/>
        <v>1.07883706087169</v>
      </c>
      <c r="FK183" s="256">
        <f t="shared" si="851"/>
        <v>4.6703529128279866E-2</v>
      </c>
      <c r="FL183" s="256">
        <f t="shared" si="589"/>
        <v>5.038549809708881E-2</v>
      </c>
      <c r="FM183" s="483">
        <f t="shared" si="852"/>
        <v>0.96195699657472977</v>
      </c>
      <c r="FN183" s="483">
        <f t="shared" si="853"/>
        <v>1</v>
      </c>
      <c r="FO183" s="483">
        <f t="shared" si="592"/>
        <v>36.75</v>
      </c>
      <c r="FP183" s="483">
        <f t="shared" si="593"/>
        <v>17.247998105934851</v>
      </c>
      <c r="FQ183" s="483">
        <f t="shared" si="668"/>
        <v>200</v>
      </c>
      <c r="FR183" s="483">
        <f t="shared" si="854"/>
        <v>2.7892676357446322</v>
      </c>
      <c r="FS183" s="483">
        <f t="shared" si="855"/>
        <v>79.218638603449705</v>
      </c>
      <c r="FT183" s="484">
        <f t="shared" si="856"/>
        <v>2</v>
      </c>
      <c r="FU183" s="427">
        <f t="shared" si="857"/>
        <v>19810.179696949577</v>
      </c>
      <c r="FV183" s="276">
        <f t="shared" si="858"/>
        <v>1.6870716959318588</v>
      </c>
      <c r="FW183" s="256">
        <f t="shared" si="859"/>
        <v>0.9253464443253846</v>
      </c>
      <c r="FX183" s="256">
        <f t="shared" si="600"/>
        <v>1.5611257951525419</v>
      </c>
      <c r="FY183" s="483">
        <f t="shared" si="860"/>
        <v>32.546211717445026</v>
      </c>
      <c r="FZ183" s="483">
        <f t="shared" si="861"/>
        <v>18</v>
      </c>
      <c r="GA183" s="483">
        <f t="shared" si="603"/>
        <v>36.75</v>
      </c>
      <c r="GB183" s="483">
        <f t="shared" si="604"/>
        <v>17.247998105934851</v>
      </c>
      <c r="GC183" s="483">
        <f t="shared" si="605"/>
        <v>100</v>
      </c>
      <c r="GD183" s="483">
        <f t="shared" si="862"/>
        <v>4.824983244359065</v>
      </c>
      <c r="GE183" s="483">
        <f t="shared" si="863"/>
        <v>47.616871330449122</v>
      </c>
      <c r="GF183" s="484">
        <f t="shared" si="864"/>
        <v>24</v>
      </c>
      <c r="GG183" s="493">
        <f t="shared" si="865"/>
        <v>1</v>
      </c>
      <c r="GH183" s="493">
        <f t="shared" si="866"/>
        <v>25</v>
      </c>
      <c r="GI183" s="427">
        <f t="shared" si="867"/>
        <v>32951.179696949577</v>
      </c>
      <c r="GJ183" s="185">
        <f t="shared" si="868"/>
        <v>1.0668015089329739</v>
      </c>
      <c r="GK183" s="256">
        <f t="shared" si="669"/>
        <v>2.030398239518088</v>
      </c>
      <c r="GL183" s="256">
        <f t="shared" si="613"/>
        <v>2.1660319056527499</v>
      </c>
      <c r="GM183" s="256">
        <f t="shared" si="614"/>
        <v>80.163083047894148</v>
      </c>
      <c r="GN183" s="256">
        <f t="shared" si="615"/>
        <v>36.75</v>
      </c>
      <c r="GO183" s="256">
        <f t="shared" si="616"/>
        <v>17.247998105934851</v>
      </c>
      <c r="GP183" s="256">
        <f t="shared" si="869"/>
        <v>80.163083047894148</v>
      </c>
      <c r="GQ183" s="256">
        <f t="shared" si="870"/>
        <v>2.7700284958131376</v>
      </c>
      <c r="GR183" s="427">
        <f t="shared" si="871"/>
        <v>38117.179696949577</v>
      </c>
      <c r="GS183" s="185">
        <f t="shared" si="872"/>
        <v>1.0668015089329739</v>
      </c>
      <c r="GT183" s="256">
        <f t="shared" si="670"/>
        <v>1.1511396844602779</v>
      </c>
      <c r="GU183" s="256">
        <f t="shared" si="621"/>
        <v>1.2280375523748519</v>
      </c>
      <c r="GV183" s="256">
        <f t="shared" si="622"/>
        <v>80.163083047894148</v>
      </c>
      <c r="GW183" s="256">
        <f t="shared" si="623"/>
        <v>36.75</v>
      </c>
      <c r="GX183" s="256">
        <f t="shared" si="624"/>
        <v>17.247998105934851</v>
      </c>
      <c r="GY183" s="256">
        <f t="shared" si="873"/>
        <v>80.163083047894148</v>
      </c>
      <c r="GZ183" s="256">
        <f t="shared" si="874"/>
        <v>2.7700284958131376</v>
      </c>
      <c r="HA183" s="427">
        <f t="shared" si="875"/>
        <v>67231.679696949577</v>
      </c>
      <c r="HB183" s="185">
        <f t="shared" si="876"/>
        <v>1.0668015089329739</v>
      </c>
      <c r="HC183" s="256">
        <f t="shared" si="671"/>
        <v>0.27184647270764506</v>
      </c>
      <c r="HD183" s="256">
        <f t="shared" si="629"/>
        <v>0.29000622728262226</v>
      </c>
      <c r="HE183" s="256">
        <f t="shared" si="630"/>
        <v>80.163083047894148</v>
      </c>
      <c r="HF183" s="256">
        <f t="shared" si="631"/>
        <v>36.75</v>
      </c>
      <c r="HG183" s="256">
        <f t="shared" si="632"/>
        <v>17.247998105934851</v>
      </c>
      <c r="HH183" s="256">
        <f t="shared" si="877"/>
        <v>80.163083047894148</v>
      </c>
      <c r="HI183" s="256">
        <f t="shared" si="878"/>
        <v>2.7700284958131376</v>
      </c>
      <c r="HJ183" s="427">
        <f t="shared" si="879"/>
        <v>284693.9810593485</v>
      </c>
      <c r="HK183" s="185">
        <f t="shared" si="880"/>
        <v>1.0668015089329739</v>
      </c>
      <c r="HL183" s="256">
        <f t="shared" si="672"/>
        <v>1.8767639782256686</v>
      </c>
      <c r="HM183" s="256">
        <f t="shared" si="636"/>
        <v>2.0021346438821941</v>
      </c>
      <c r="HN183" s="256">
        <f t="shared" si="637"/>
        <v>80.163083047894148</v>
      </c>
      <c r="HO183" s="256">
        <f t="shared" si="638"/>
        <v>36.75</v>
      </c>
      <c r="HP183" s="256">
        <f t="shared" si="639"/>
        <v>17.247998105934851</v>
      </c>
      <c r="HQ183" s="256">
        <f t="shared" si="881"/>
        <v>80.163083047894148</v>
      </c>
      <c r="HR183" s="256">
        <f t="shared" si="882"/>
        <v>2.7700284958131376</v>
      </c>
      <c r="HS183" s="466">
        <f t="shared" si="883"/>
        <v>41237.5</v>
      </c>
    </row>
    <row r="184" spans="1:227" s="72" customFormat="1" hidden="1" outlineLevel="1" x14ac:dyDescent="0.3">
      <c r="B184" s="40" t="s">
        <v>245</v>
      </c>
      <c r="C184" s="40" t="s">
        <v>246</v>
      </c>
      <c r="D184" s="117">
        <v>1000</v>
      </c>
      <c r="E184" s="132">
        <v>13.940645745090572</v>
      </c>
      <c r="F184" s="125">
        <f t="shared" si="791"/>
        <v>122.56151050892127</v>
      </c>
      <c r="G184" s="125">
        <f t="shared" si="792"/>
        <v>16.24526247949694</v>
      </c>
      <c r="H184" s="168">
        <f t="shared" si="690"/>
        <v>73.5</v>
      </c>
      <c r="I184" s="528">
        <f t="shared" si="888"/>
        <v>73.5</v>
      </c>
      <c r="J184" s="373">
        <f t="shared" si="794"/>
        <v>33.717854876498421</v>
      </c>
      <c r="K184" s="114">
        <v>1.2E-2</v>
      </c>
      <c r="L184" s="168">
        <f t="shared" si="795"/>
        <v>1667.503544339065</v>
      </c>
      <c r="M184" s="373">
        <f t="shared" si="645"/>
        <v>481.8</v>
      </c>
      <c r="N184" s="373">
        <f t="shared" si="646"/>
        <v>20.01004253206878</v>
      </c>
      <c r="O184" s="121">
        <v>49.228068119687698</v>
      </c>
      <c r="P184" s="116">
        <v>0.11</v>
      </c>
      <c r="Q184" s="395">
        <f t="shared" si="796"/>
        <v>0.86745216820484239</v>
      </c>
      <c r="S184" s="189">
        <f t="shared" si="797"/>
        <v>1.0846262141313889</v>
      </c>
      <c r="T184" s="168">
        <f t="shared" si="507"/>
        <v>5.4150874931656467</v>
      </c>
      <c r="U184" s="382">
        <f t="shared" si="508"/>
        <v>122.56151050892127</v>
      </c>
      <c r="V184" s="427">
        <f t="shared" si="647"/>
        <v>21569.856780239748</v>
      </c>
      <c r="W184" s="132"/>
      <c r="X184" s="255"/>
      <c r="Y184" s="255"/>
      <c r="Z184" s="255"/>
      <c r="AA184" s="111"/>
      <c r="AB184" s="111"/>
      <c r="AC184" s="111"/>
      <c r="AD184" s="111"/>
      <c r="AE184" s="111"/>
      <c r="AF184" s="111"/>
      <c r="AG184" s="111"/>
      <c r="AH184" s="460"/>
      <c r="AI184" s="188">
        <f t="shared" si="798"/>
        <v>3.4722142795051099</v>
      </c>
      <c r="AJ184" s="256">
        <f t="shared" si="799"/>
        <v>0.76152699682158387</v>
      </c>
      <c r="AK184" s="256">
        <f t="shared" si="510"/>
        <v>2.6441849125925461</v>
      </c>
      <c r="AL184" s="170">
        <f t="shared" si="800"/>
        <v>122.56151050892127</v>
      </c>
      <c r="AM184" s="170">
        <f t="shared" si="801"/>
        <v>16.24526247949694</v>
      </c>
      <c r="AN184" s="170">
        <f t="shared" si="513"/>
        <v>75.675870402194008</v>
      </c>
      <c r="AO184" s="170">
        <f t="shared" si="649"/>
        <v>39</v>
      </c>
      <c r="AP184" s="170">
        <f t="shared" si="650"/>
        <v>56</v>
      </c>
      <c r="AQ184" s="170">
        <f t="shared" si="802"/>
        <v>0</v>
      </c>
      <c r="AR184" s="256">
        <f t="shared" si="803"/>
        <v>39.976442066876743</v>
      </c>
      <c r="AS184" s="256">
        <f t="shared" si="515"/>
        <v>0</v>
      </c>
      <c r="AT184" s="428">
        <f t="shared" si="804"/>
        <v>115557.5</v>
      </c>
      <c r="AU184" s="112"/>
      <c r="AV184" s="256"/>
      <c r="AW184" s="256"/>
      <c r="AX184" s="120"/>
      <c r="AY184" s="120"/>
      <c r="AZ184" s="120"/>
      <c r="BA184" s="120"/>
      <c r="BB184" s="256"/>
      <c r="BC184" s="256"/>
      <c r="BD184" s="256"/>
      <c r="BE184" s="257"/>
      <c r="BF184" s="146">
        <f t="shared" si="805"/>
        <v>1.3517669494788671</v>
      </c>
      <c r="BG184" s="256">
        <f t="shared" si="806"/>
        <v>0.84229018373145259</v>
      </c>
      <c r="BH184" s="256">
        <f t="shared" si="519"/>
        <v>1.1385800322386601</v>
      </c>
      <c r="BI184" s="120">
        <f t="shared" si="807"/>
        <v>27.007748872163663</v>
      </c>
      <c r="BJ184" s="120">
        <f t="shared" si="808"/>
        <v>16.24526247949694</v>
      </c>
      <c r="BK184" s="256">
        <v>0</v>
      </c>
      <c r="BL184" s="170">
        <f t="shared" si="522"/>
        <v>16.196516621419541</v>
      </c>
      <c r="BM184" s="170">
        <f t="shared" si="651"/>
        <v>57.303483378580459</v>
      </c>
      <c r="BN184" s="170">
        <f t="shared" si="809"/>
        <v>0</v>
      </c>
      <c r="BO184" s="170">
        <f t="shared" si="810"/>
        <v>7.1316702284991562</v>
      </c>
      <c r="BP184" s="170">
        <f t="shared" si="811"/>
        <v>95.553761636757613</v>
      </c>
      <c r="BQ184" s="390">
        <f t="shared" si="812"/>
        <v>18503.171226245257</v>
      </c>
      <c r="BR184" s="428">
        <f t="shared" si="813"/>
        <v>30026.666136351087</v>
      </c>
      <c r="BS184" s="146">
        <f t="shared" si="814"/>
        <v>4.0640523035949787</v>
      </c>
      <c r="BT184" s="256">
        <f t="shared" si="527"/>
        <v>1.2001820025377552</v>
      </c>
      <c r="BU184" s="256">
        <f t="shared" si="528"/>
        <v>4.8776024321467988</v>
      </c>
      <c r="BV184" s="170">
        <f t="shared" si="529"/>
        <v>122.56151050892127</v>
      </c>
      <c r="BW184" s="170">
        <f t="shared" si="530"/>
        <v>16.24526247949694</v>
      </c>
      <c r="BX184" s="170">
        <f t="shared" si="531"/>
        <v>81.803945927640086</v>
      </c>
      <c r="BY184" s="170">
        <f t="shared" si="653"/>
        <v>1112.9788561583684</v>
      </c>
      <c r="BZ184" s="256">
        <f t="shared" si="815"/>
        <v>34.154770317702983</v>
      </c>
      <c r="CA184" s="256">
        <v>0</v>
      </c>
      <c r="CB184" s="466">
        <f t="shared" si="816"/>
        <v>78173</v>
      </c>
      <c r="CC184" s="146">
        <f t="shared" si="817"/>
        <v>1.3508195227918682</v>
      </c>
      <c r="CD184" s="256">
        <f t="shared" si="535"/>
        <v>1.2153740298367581</v>
      </c>
      <c r="CE184" s="256">
        <f t="shared" si="654"/>
        <v>1.6417509669977195</v>
      </c>
      <c r="CF184" s="120">
        <f t="shared" si="818"/>
        <v>28.808265463641241</v>
      </c>
      <c r="CG184" s="120">
        <f t="shared" si="819"/>
        <v>16.24526247949694</v>
      </c>
      <c r="CH184" s="256">
        <v>0</v>
      </c>
      <c r="CI184" s="170">
        <f t="shared" si="655"/>
        <v>17.276284396180845</v>
      </c>
      <c r="CJ184" s="170">
        <f t="shared" si="656"/>
        <v>56.223715603819159</v>
      </c>
      <c r="CK184" s="170">
        <f t="shared" si="820"/>
        <v>0</v>
      </c>
      <c r="CL184" s="256">
        <f t="shared" si="821"/>
        <v>9.0042074836358381</v>
      </c>
      <c r="CM184" s="256">
        <f t="shared" si="499"/>
        <v>93.753245045280039</v>
      </c>
      <c r="CN184" s="390">
        <f t="shared" si="822"/>
        <v>9070.0493079949429</v>
      </c>
      <c r="CO184" s="428">
        <f t="shared" si="823"/>
        <v>20750.110545441166</v>
      </c>
      <c r="CP184" s="146">
        <f t="shared" si="824"/>
        <v>3.4722142795051099</v>
      </c>
      <c r="CQ184" s="256">
        <f t="shared" si="540"/>
        <v>1.2908359018263855</v>
      </c>
      <c r="CR184" s="256">
        <f t="shared" si="541"/>
        <v>4.4820588508194321</v>
      </c>
      <c r="CS184" s="120">
        <f t="shared" si="542"/>
        <v>122.56151050892127</v>
      </c>
      <c r="CT184" s="120">
        <f t="shared" si="543"/>
        <v>16.24526247949694</v>
      </c>
      <c r="CU184" s="256">
        <f t="shared" si="544"/>
        <v>75.675870402194008</v>
      </c>
      <c r="CV184" s="170">
        <f t="shared" si="659"/>
        <v>1029.6036789414152</v>
      </c>
      <c r="CW184" s="256">
        <f t="shared" si="825"/>
        <v>39.976442066876743</v>
      </c>
      <c r="CX184" s="256">
        <v>0</v>
      </c>
      <c r="CY184" s="466">
        <f t="shared" si="826"/>
        <v>68173</v>
      </c>
      <c r="CZ184" s="146">
        <f t="shared" si="827"/>
        <v>4.0640523035949787</v>
      </c>
      <c r="DA184" s="256">
        <f t="shared" si="548"/>
        <v>1.2398322741847678</v>
      </c>
      <c r="DB184" s="256">
        <f t="shared" si="549"/>
        <v>5.0387432099720071</v>
      </c>
      <c r="DC184" s="120">
        <f t="shared" si="550"/>
        <v>122.56151050892127</v>
      </c>
      <c r="DD184" s="120">
        <f t="shared" si="551"/>
        <v>16.24526247949694</v>
      </c>
      <c r="DE184" s="256">
        <f t="shared" si="552"/>
        <v>81.803945927640086</v>
      </c>
      <c r="DF184" s="170">
        <f t="shared" si="660"/>
        <v>1112.9788561583684</v>
      </c>
      <c r="DG184" s="256">
        <f t="shared" si="828"/>
        <v>34.154770317702983</v>
      </c>
      <c r="DH184" s="256">
        <v>0</v>
      </c>
      <c r="DI184" s="466">
        <f t="shared" si="829"/>
        <v>75673</v>
      </c>
      <c r="DJ184" s="146">
        <f t="shared" si="830"/>
        <v>3.4722142795051099</v>
      </c>
      <c r="DK184" s="256">
        <f t="shared" si="662"/>
        <v>1.4041159021462222</v>
      </c>
      <c r="DL184" s="256">
        <f t="shared" si="555"/>
        <v>4.875391285512312</v>
      </c>
      <c r="DM184" s="120">
        <f t="shared" si="556"/>
        <v>122.56151050892127</v>
      </c>
      <c r="DN184" s="120">
        <f t="shared" si="557"/>
        <v>16.24526247949694</v>
      </c>
      <c r="DO184" s="256">
        <f t="shared" si="558"/>
        <v>75.675870402194008</v>
      </c>
      <c r="DP184" s="170">
        <f t="shared" si="663"/>
        <v>1029.6036789414152</v>
      </c>
      <c r="DQ184" s="256">
        <f t="shared" si="831"/>
        <v>39.976442066876743</v>
      </c>
      <c r="DR184" s="256">
        <v>0</v>
      </c>
      <c r="DS184" s="427">
        <f t="shared" si="832"/>
        <v>62673</v>
      </c>
      <c r="DT184" s="176">
        <f t="shared" si="833"/>
        <v>7.0497422207198328</v>
      </c>
      <c r="DU184" s="256">
        <f t="shared" si="562"/>
        <v>1.0440317594686408</v>
      </c>
      <c r="DV184" s="256">
        <f t="shared" si="563"/>
        <v>7.3601547744984899</v>
      </c>
      <c r="DW184" s="120">
        <f t="shared" si="564"/>
        <v>122.56151050892127</v>
      </c>
      <c r="DX184" s="120">
        <f t="shared" si="565"/>
        <v>16.24526247949694</v>
      </c>
      <c r="DY184" s="256">
        <f t="shared" si="566"/>
        <v>94.060096978532201</v>
      </c>
      <c r="DZ184" s="256">
        <f t="shared" si="664"/>
        <v>63</v>
      </c>
      <c r="EA184" s="256">
        <f t="shared" si="665"/>
        <v>90</v>
      </c>
      <c r="EB184" s="170">
        <f t="shared" si="666"/>
        <v>1279.7292105922747</v>
      </c>
      <c r="EC184" s="256">
        <f t="shared" si="834"/>
        <v>19.689623909999501</v>
      </c>
      <c r="ED184" s="256">
        <v>0</v>
      </c>
      <c r="EE184" s="427">
        <f t="shared" si="674"/>
        <v>103720</v>
      </c>
      <c r="EF184" s="275">
        <f t="shared" si="835"/>
        <v>1.3220156657599038</v>
      </c>
      <c r="EG184" s="256">
        <f t="shared" si="836"/>
        <v>0.84461550312829703</v>
      </c>
      <c r="EH184" s="256">
        <f t="shared" si="570"/>
        <v>1.1165949266792916</v>
      </c>
      <c r="EI184" s="473">
        <f t="shared" si="837"/>
        <v>30.640377627230318</v>
      </c>
      <c r="EJ184" s="473">
        <f t="shared" si="838"/>
        <v>18.375</v>
      </c>
      <c r="EK184" s="473">
        <f t="shared" si="573"/>
        <v>73.5</v>
      </c>
      <c r="EL184" s="473">
        <f t="shared" si="839"/>
        <v>15.342854876498421</v>
      </c>
      <c r="EM184" s="473">
        <f t="shared" si="840"/>
        <v>13.075181899973227</v>
      </c>
      <c r="EN184" s="473">
        <f t="shared" si="841"/>
        <v>91.921132881690951</v>
      </c>
      <c r="EO184" s="427">
        <f t="shared" si="842"/>
        <v>27207.981780239748</v>
      </c>
      <c r="EP184" s="261">
        <f t="shared" si="843"/>
        <v>1.3220156657599038</v>
      </c>
      <c r="EQ184" s="256">
        <f t="shared" si="844"/>
        <v>0.86448916469191128</v>
      </c>
      <c r="ER184" s="256">
        <f t="shared" si="580"/>
        <v>1.1428682186024002</v>
      </c>
      <c r="ES184" s="473">
        <f t="shared" si="581"/>
        <v>122.56151050892127</v>
      </c>
      <c r="ET184" s="473">
        <f t="shared" si="845"/>
        <v>18.375</v>
      </c>
      <c r="EU184" s="473">
        <f t="shared" si="583"/>
        <v>73.5</v>
      </c>
      <c r="EV184" s="473">
        <f t="shared" si="846"/>
        <v>15.342854876498421</v>
      </c>
      <c r="EW184" s="473">
        <f t="shared" si="847"/>
        <v>13.075181899973227</v>
      </c>
      <c r="EX184" s="473">
        <f t="shared" si="848"/>
        <v>91.921132881690951</v>
      </c>
      <c r="EY184" s="572">
        <f t="shared" si="849"/>
        <v>26582.5</v>
      </c>
      <c r="EZ184" s="589"/>
      <c r="FA184" s="589"/>
      <c r="FB184" s="589"/>
      <c r="FC184" s="589"/>
      <c r="FD184" s="589"/>
      <c r="FE184" s="589"/>
      <c r="FF184" s="589"/>
      <c r="FG184" s="589"/>
      <c r="FH184" s="589"/>
      <c r="FI184" s="577"/>
      <c r="FJ184" s="276">
        <f t="shared" si="850"/>
        <v>1.0965122837511392</v>
      </c>
      <c r="FK184" s="256">
        <f t="shared" si="851"/>
        <v>5.4893153131083283E-2</v>
      </c>
      <c r="FL184" s="256">
        <f t="shared" si="589"/>
        <v>6.0191016702065128E-2</v>
      </c>
      <c r="FM184" s="483">
        <f t="shared" si="852"/>
        <v>1.4707381261070553</v>
      </c>
      <c r="FN184" s="483">
        <f t="shared" si="853"/>
        <v>2</v>
      </c>
      <c r="FO184" s="483">
        <f t="shared" si="592"/>
        <v>73.5</v>
      </c>
      <c r="FP184" s="483">
        <f t="shared" si="593"/>
        <v>33.717854876498421</v>
      </c>
      <c r="FQ184" s="483">
        <f t="shared" si="668"/>
        <v>300</v>
      </c>
      <c r="FR184" s="483">
        <f t="shared" si="854"/>
        <v>5.4445022556877882</v>
      </c>
      <c r="FS184" s="483">
        <f t="shared" si="855"/>
        <v>121.14484384225462</v>
      </c>
      <c r="FT184" s="484">
        <f t="shared" si="856"/>
        <v>3</v>
      </c>
      <c r="FU184" s="427">
        <f t="shared" si="857"/>
        <v>25271.856780239748</v>
      </c>
      <c r="FV184" s="276">
        <f t="shared" si="858"/>
        <v>1.7047027197672771</v>
      </c>
      <c r="FW184" s="256">
        <f t="shared" si="859"/>
        <v>1.0372777812954275</v>
      </c>
      <c r="FX184" s="256">
        <f t="shared" si="600"/>
        <v>1.768250254928482</v>
      </c>
      <c r="FY184" s="483">
        <f t="shared" si="860"/>
        <v>49.75997326662204</v>
      </c>
      <c r="FZ184" s="483">
        <f t="shared" si="861"/>
        <v>27</v>
      </c>
      <c r="GA184" s="483">
        <f t="shared" si="603"/>
        <v>73.5</v>
      </c>
      <c r="GB184" s="483">
        <f t="shared" si="604"/>
        <v>33.717854876498421</v>
      </c>
      <c r="GC184" s="483">
        <f t="shared" si="605"/>
        <v>200</v>
      </c>
      <c r="GD184" s="483">
        <f t="shared" si="862"/>
        <v>8.6242570494866406</v>
      </c>
      <c r="GE184" s="483">
        <f t="shared" si="863"/>
        <v>72.801537242299233</v>
      </c>
      <c r="GF184" s="484">
        <f t="shared" si="864"/>
        <v>36</v>
      </c>
      <c r="GG184" s="493">
        <f t="shared" si="865"/>
        <v>2</v>
      </c>
      <c r="GH184" s="493">
        <f t="shared" si="866"/>
        <v>38</v>
      </c>
      <c r="GI184" s="427">
        <f t="shared" si="867"/>
        <v>44877.856780239745</v>
      </c>
      <c r="GJ184" s="185">
        <f t="shared" si="868"/>
        <v>1.0846262141313889</v>
      </c>
      <c r="GK184" s="256">
        <f t="shared" si="669"/>
        <v>1.771996321292451</v>
      </c>
      <c r="GL184" s="256">
        <f t="shared" si="613"/>
        <v>1.9219536614181794</v>
      </c>
      <c r="GM184" s="256">
        <f t="shared" si="614"/>
        <v>122.56151050892127</v>
      </c>
      <c r="GN184" s="256">
        <f t="shared" si="615"/>
        <v>73.5</v>
      </c>
      <c r="GO184" s="256">
        <f t="shared" si="616"/>
        <v>33.717854876498421</v>
      </c>
      <c r="GP184" s="256">
        <f t="shared" si="869"/>
        <v>122.56151050892127</v>
      </c>
      <c r="GQ184" s="256">
        <f t="shared" si="870"/>
        <v>5.4150874931656467</v>
      </c>
      <c r="GR184" s="427">
        <f t="shared" si="871"/>
        <v>66109.856780239745</v>
      </c>
      <c r="GS184" s="185">
        <f t="shared" si="872"/>
        <v>1.0846262141313889</v>
      </c>
      <c r="GT184" s="256">
        <f t="shared" si="670"/>
        <v>1.4455586822187283</v>
      </c>
      <c r="GU184" s="256">
        <f t="shared" si="621"/>
        <v>1.5678908407996588</v>
      </c>
      <c r="GV184" s="256">
        <f t="shared" si="622"/>
        <v>122.56151050892127</v>
      </c>
      <c r="GW184" s="256">
        <f t="shared" si="623"/>
        <v>73.5</v>
      </c>
      <c r="GX184" s="256">
        <f t="shared" si="624"/>
        <v>33.717854876498421</v>
      </c>
      <c r="GY184" s="256">
        <f t="shared" si="873"/>
        <v>122.56151050892127</v>
      </c>
      <c r="GZ184" s="256">
        <f t="shared" si="874"/>
        <v>5.4150874931656467</v>
      </c>
      <c r="HA184" s="427">
        <f t="shared" si="875"/>
        <v>81038.856780239745</v>
      </c>
      <c r="HB184" s="185">
        <f t="shared" si="876"/>
        <v>1.0846262141313889</v>
      </c>
      <c r="HC184" s="256">
        <f t="shared" si="671"/>
        <v>0.2538678062048278</v>
      </c>
      <c r="HD184" s="256">
        <f t="shared" si="629"/>
        <v>0.27535167753378348</v>
      </c>
      <c r="HE184" s="256">
        <f t="shared" si="630"/>
        <v>122.56151050892127</v>
      </c>
      <c r="HF184" s="256">
        <f t="shared" si="631"/>
        <v>73.5</v>
      </c>
      <c r="HG184" s="256">
        <f t="shared" si="632"/>
        <v>33.717854876498421</v>
      </c>
      <c r="HH184" s="256">
        <f t="shared" si="877"/>
        <v>122.56151050892127</v>
      </c>
      <c r="HI184" s="256">
        <f t="shared" si="878"/>
        <v>5.4150874931656467</v>
      </c>
      <c r="HJ184" s="427">
        <f t="shared" si="879"/>
        <v>461446.54876498424</v>
      </c>
      <c r="HK184" s="185">
        <f t="shared" si="880"/>
        <v>1.0846262141313889</v>
      </c>
      <c r="HL184" s="256">
        <f t="shared" si="672"/>
        <v>1.6163701002518887</v>
      </c>
      <c r="HM184" s="256">
        <f t="shared" si="636"/>
        <v>1.7531573824713795</v>
      </c>
      <c r="HN184" s="256">
        <f t="shared" si="637"/>
        <v>122.56151050892127</v>
      </c>
      <c r="HO184" s="256">
        <f t="shared" si="638"/>
        <v>73.5</v>
      </c>
      <c r="HP184" s="256">
        <f t="shared" si="639"/>
        <v>33.717854876498421</v>
      </c>
      <c r="HQ184" s="256">
        <f t="shared" si="881"/>
        <v>122.56151050892127</v>
      </c>
      <c r="HR184" s="256">
        <f t="shared" si="882"/>
        <v>5.4150874931656467</v>
      </c>
      <c r="HS184" s="466">
        <f t="shared" si="883"/>
        <v>72475</v>
      </c>
    </row>
    <row r="185" spans="1:227" s="72" customFormat="1" hidden="1" outlineLevel="1" x14ac:dyDescent="0.3">
      <c r="B185" s="40" t="s">
        <v>245</v>
      </c>
      <c r="C185" s="40" t="s">
        <v>246</v>
      </c>
      <c r="D185" s="117">
        <v>2000</v>
      </c>
      <c r="E185" s="132">
        <v>13.872826395230479</v>
      </c>
      <c r="F185" s="125">
        <f t="shared" si="791"/>
        <v>243.93053078280258</v>
      </c>
      <c r="G185" s="125">
        <f t="shared" si="792"/>
        <v>42.358169723294921</v>
      </c>
      <c r="H185" s="168">
        <f t="shared" si="690"/>
        <v>147</v>
      </c>
      <c r="I185" s="528">
        <f t="shared" si="888"/>
        <v>147</v>
      </c>
      <c r="J185" s="373">
        <f t="shared" si="794"/>
        <v>87.916500048349775</v>
      </c>
      <c r="K185" s="114">
        <v>1.2E-2</v>
      </c>
      <c r="L185" s="168">
        <f t="shared" si="795"/>
        <v>1659.3913658694053</v>
      </c>
      <c r="M185" s="373">
        <f t="shared" si="645"/>
        <v>481.8</v>
      </c>
      <c r="N185" s="373">
        <f t="shared" si="646"/>
        <v>19.912696390432863</v>
      </c>
      <c r="O185" s="121">
        <v>64.179045035295331</v>
      </c>
      <c r="P185" s="116">
        <v>0.11</v>
      </c>
      <c r="Q185" s="395">
        <f t="shared" si="796"/>
        <v>0.82635150431000814</v>
      </c>
      <c r="S185" s="189">
        <f t="shared" si="797"/>
        <v>1.109431460935776</v>
      </c>
      <c r="T185" s="168">
        <f t="shared" si="507"/>
        <v>14.119389907764974</v>
      </c>
      <c r="U185" s="382">
        <f t="shared" si="508"/>
        <v>243.93053078280258</v>
      </c>
      <c r="V185" s="427">
        <f t="shared" si="647"/>
        <v>33916.640007735965</v>
      </c>
      <c r="W185" s="132"/>
      <c r="X185" s="255"/>
      <c r="Y185" s="255"/>
      <c r="Z185" s="255"/>
      <c r="AA185" s="111"/>
      <c r="AB185" s="111"/>
      <c r="AC185" s="111"/>
      <c r="AD185" s="111"/>
      <c r="AE185" s="111"/>
      <c r="AF185" s="111"/>
      <c r="AG185" s="111"/>
      <c r="AH185" s="460"/>
      <c r="AI185" s="262">
        <f t="shared" si="798"/>
        <v>2.97494907447191</v>
      </c>
      <c r="AJ185" s="256">
        <f t="shared" si="799"/>
        <v>0.97981699921324439</v>
      </c>
      <c r="AK185" s="256">
        <f t="shared" si="510"/>
        <v>2.9149056749612856</v>
      </c>
      <c r="AL185" s="170">
        <f t="shared" si="800"/>
        <v>218.99450678820725</v>
      </c>
      <c r="AM185" s="170">
        <f t="shared" si="801"/>
        <v>42.358169723294921</v>
      </c>
      <c r="AN185" s="170">
        <f t="shared" si="513"/>
        <v>121.88771036786052</v>
      </c>
      <c r="AO185" s="170">
        <f t="shared" si="649"/>
        <v>63</v>
      </c>
      <c r="AP185" s="170">
        <f t="shared" si="650"/>
        <v>90</v>
      </c>
      <c r="AQ185" s="170">
        <f t="shared" si="802"/>
        <v>0</v>
      </c>
      <c r="AR185" s="256">
        <f t="shared" si="803"/>
        <v>71.297119275904933</v>
      </c>
      <c r="AS185" s="256">
        <f t="shared" si="515"/>
        <v>24.936023994595331</v>
      </c>
      <c r="AT185" s="428">
        <f t="shared" si="804"/>
        <v>165150</v>
      </c>
      <c r="AU185" s="112"/>
      <c r="AV185" s="256"/>
      <c r="AW185" s="256"/>
      <c r="AX185" s="120"/>
      <c r="AY185" s="120"/>
      <c r="AZ185" s="120"/>
      <c r="BA185" s="120"/>
      <c r="BB185" s="256"/>
      <c r="BC185" s="256"/>
      <c r="BD185" s="256"/>
      <c r="BE185" s="257"/>
      <c r="BF185" s="146">
        <f t="shared" si="805"/>
        <v>1.4902695834789788</v>
      </c>
      <c r="BG185" s="256">
        <f t="shared" si="806"/>
        <v>1.2858926173821188</v>
      </c>
      <c r="BH185" s="256">
        <f t="shared" si="519"/>
        <v>1.916326655304744</v>
      </c>
      <c r="BI185" s="120">
        <f t="shared" si="807"/>
        <v>70.420457164977805</v>
      </c>
      <c r="BJ185" s="120">
        <f t="shared" si="808"/>
        <v>42.358169723294921</v>
      </c>
      <c r="BK185" s="256">
        <v>0</v>
      </c>
      <c r="BL185" s="170">
        <f t="shared" si="522"/>
        <v>42.43752174043788</v>
      </c>
      <c r="BM185" s="170">
        <f t="shared" si="651"/>
        <v>104.56247825956211</v>
      </c>
      <c r="BN185" s="170">
        <f t="shared" si="809"/>
        <v>0</v>
      </c>
      <c r="BO185" s="170">
        <f t="shared" si="810"/>
        <v>18.595236508526469</v>
      </c>
      <c r="BP185" s="170">
        <f t="shared" si="811"/>
        <v>173.51007361782479</v>
      </c>
      <c r="BQ185" s="390">
        <f t="shared" si="812"/>
        <v>32279.698913729888</v>
      </c>
      <c r="BR185" s="428">
        <f t="shared" si="813"/>
        <v>51283.139566093378</v>
      </c>
      <c r="BS185" s="147">
        <f t="shared" si="814"/>
        <v>4.2177591823642633</v>
      </c>
      <c r="BT185" s="256">
        <f t="shared" si="527"/>
        <v>1.2252489682845571</v>
      </c>
      <c r="BU185" s="256">
        <f t="shared" si="528"/>
        <v>5.1678050866645311</v>
      </c>
      <c r="BV185" s="170">
        <f t="shared" si="529"/>
        <v>243.93053078280258</v>
      </c>
      <c r="BW185" s="170">
        <f t="shared" si="530"/>
        <v>42.358169723294921</v>
      </c>
      <c r="BX185" s="170">
        <f t="shared" si="531"/>
        <v>152.78625490294718</v>
      </c>
      <c r="BY185" s="170">
        <f t="shared" si="653"/>
        <v>1039.3622782513414</v>
      </c>
      <c r="BZ185" s="256">
        <f t="shared" si="815"/>
        <v>67.876966921951777</v>
      </c>
      <c r="CA185" s="256">
        <v>0</v>
      </c>
      <c r="CB185" s="466">
        <f t="shared" si="816"/>
        <v>155211.68243452802</v>
      </c>
      <c r="CC185" s="146">
        <f t="shared" si="817"/>
        <v>1.488814229245224</v>
      </c>
      <c r="CD185" s="256">
        <f t="shared" si="535"/>
        <v>1.5229001748600344</v>
      </c>
      <c r="CE185" s="256">
        <f t="shared" si="654"/>
        <v>2.267315450051659</v>
      </c>
      <c r="CF185" s="120">
        <f t="shared" si="818"/>
        <v>75.115154309309659</v>
      </c>
      <c r="CG185" s="120">
        <f t="shared" si="819"/>
        <v>42.358169723294921</v>
      </c>
      <c r="CH185" s="256">
        <v>0</v>
      </c>
      <c r="CI185" s="170">
        <f t="shared" si="655"/>
        <v>45.266689856467075</v>
      </c>
      <c r="CJ185" s="170">
        <f t="shared" si="656"/>
        <v>101.73331014353292</v>
      </c>
      <c r="CK185" s="170">
        <f t="shared" si="820"/>
        <v>0</v>
      </c>
      <c r="CL185" s="256">
        <f t="shared" si="821"/>
        <v>23.477721538631599</v>
      </c>
      <c r="CM185" s="256">
        <f t="shared" si="499"/>
        <v>168.8153764734929</v>
      </c>
      <c r="CN185" s="390">
        <f t="shared" si="822"/>
        <v>23765.012174645213</v>
      </c>
      <c r="CO185" s="428">
        <f t="shared" si="823"/>
        <v>43178.682203832934</v>
      </c>
      <c r="CP185" s="147">
        <f t="shared" si="824"/>
        <v>3.6027622538844244</v>
      </c>
      <c r="CQ185" s="256">
        <f t="shared" si="540"/>
        <v>1.3715071506447047</v>
      </c>
      <c r="CR185" s="256">
        <f t="shared" si="541"/>
        <v>4.9412141932753215</v>
      </c>
      <c r="CS185" s="120">
        <f t="shared" si="542"/>
        <v>243.93053078280258</v>
      </c>
      <c r="CT185" s="120">
        <f t="shared" si="543"/>
        <v>42.358169723294921</v>
      </c>
      <c r="CU185" s="256">
        <f t="shared" si="544"/>
        <v>140.58972836380701</v>
      </c>
      <c r="CV185" s="170">
        <f t="shared" si="659"/>
        <v>956.39270995787081</v>
      </c>
      <c r="CW185" s="256">
        <f t="shared" si="825"/>
        <v>79.463667134134894</v>
      </c>
      <c r="CX185" s="256">
        <v>0</v>
      </c>
      <c r="CY185" s="466">
        <f t="shared" si="826"/>
        <v>130211.68243452802</v>
      </c>
      <c r="CZ185" s="147">
        <f t="shared" si="827"/>
        <v>4.2177591823642633</v>
      </c>
      <c r="DA185" s="256">
        <f t="shared" si="548"/>
        <v>1.3859822312094947</v>
      </c>
      <c r="DB185" s="256">
        <f t="shared" si="549"/>
        <v>5.845739282277556</v>
      </c>
      <c r="DC185" s="120">
        <f t="shared" si="550"/>
        <v>243.93053078280258</v>
      </c>
      <c r="DD185" s="120">
        <f t="shared" si="551"/>
        <v>42.358169723294921</v>
      </c>
      <c r="DE185" s="256">
        <f t="shared" si="552"/>
        <v>152.78625490294718</v>
      </c>
      <c r="DF185" s="170">
        <f t="shared" si="660"/>
        <v>1039.3622782513414</v>
      </c>
      <c r="DG185" s="256">
        <f t="shared" si="828"/>
        <v>67.876966921951777</v>
      </c>
      <c r="DH185" s="256">
        <v>0</v>
      </c>
      <c r="DI185" s="466">
        <f t="shared" si="829"/>
        <v>137211.68243452802</v>
      </c>
      <c r="DJ185" s="147">
        <f t="shared" si="830"/>
        <v>3.6027622538844244</v>
      </c>
      <c r="DK185" s="256">
        <f t="shared" si="662"/>
        <v>1.4262746900618775</v>
      </c>
      <c r="DL185" s="256">
        <f t="shared" si="555"/>
        <v>5.1385286170256386</v>
      </c>
      <c r="DM185" s="120">
        <f t="shared" si="556"/>
        <v>243.93053078280258</v>
      </c>
      <c r="DN185" s="120">
        <f t="shared" si="557"/>
        <v>42.358169723294921</v>
      </c>
      <c r="DO185" s="256">
        <f t="shared" si="558"/>
        <v>140.58972836380701</v>
      </c>
      <c r="DP185" s="170">
        <f t="shared" si="663"/>
        <v>956.39270995787081</v>
      </c>
      <c r="DQ185" s="256">
        <f t="shared" si="831"/>
        <v>79.463667134134894</v>
      </c>
      <c r="DR185" s="256">
        <v>0</v>
      </c>
      <c r="DS185" s="427">
        <f t="shared" si="832"/>
        <v>125211.68243452802</v>
      </c>
      <c r="DT185" s="176">
        <f t="shared" si="833"/>
        <v>7.2683898507380418</v>
      </c>
      <c r="DU185" s="256">
        <f t="shared" si="562"/>
        <v>0.9546162808836941</v>
      </c>
      <c r="DV185" s="256">
        <f t="shared" si="563"/>
        <v>6.9385232873243377</v>
      </c>
      <c r="DW185" s="120">
        <f t="shared" si="564"/>
        <v>243.93053078280258</v>
      </c>
      <c r="DX185" s="120">
        <f t="shared" si="565"/>
        <v>42.358169723294921</v>
      </c>
      <c r="DY185" s="256">
        <f t="shared" si="566"/>
        <v>177.1793079812274</v>
      </c>
      <c r="DZ185" s="256">
        <f t="shared" si="664"/>
        <v>125</v>
      </c>
      <c r="EA185" s="256">
        <f t="shared" si="665"/>
        <v>179</v>
      </c>
      <c r="EB185" s="170">
        <f t="shared" si="666"/>
        <v>1205.3014148382817</v>
      </c>
      <c r="EC185" s="256">
        <f t="shared" si="834"/>
        <v>39.388187258148704</v>
      </c>
      <c r="ED185" s="256">
        <v>0</v>
      </c>
      <c r="EE185" s="427">
        <f t="shared" si="674"/>
        <v>229057.20110912246</v>
      </c>
      <c r="EF185" s="275">
        <f t="shared" si="835"/>
        <v>1.3484279016998499</v>
      </c>
      <c r="EG185" s="256">
        <f t="shared" si="836"/>
        <v>1.117364899305463</v>
      </c>
      <c r="EH185" s="256">
        <f t="shared" si="570"/>
        <v>1.5066860066035297</v>
      </c>
      <c r="EI185" s="473">
        <f t="shared" si="837"/>
        <v>60.982632695700644</v>
      </c>
      <c r="EJ185" s="473">
        <f t="shared" si="838"/>
        <v>36.75</v>
      </c>
      <c r="EK185" s="473">
        <f t="shared" si="573"/>
        <v>147</v>
      </c>
      <c r="EL185" s="473">
        <f t="shared" si="839"/>
        <v>51.166500048349775</v>
      </c>
      <c r="EM185" s="473">
        <f t="shared" si="840"/>
        <v>29.365048081690134</v>
      </c>
      <c r="EN185" s="473">
        <f t="shared" si="841"/>
        <v>182.94789808710192</v>
      </c>
      <c r="EO185" s="427">
        <f t="shared" si="842"/>
        <v>40932.890007735965</v>
      </c>
      <c r="EP185" s="261">
        <f t="shared" si="843"/>
        <v>1.3484279016998499</v>
      </c>
      <c r="EQ185" s="256">
        <f t="shared" si="844"/>
        <v>0.86028354221340153</v>
      </c>
      <c r="ER185" s="256">
        <f t="shared" si="580"/>
        <v>1.1600303316937313</v>
      </c>
      <c r="ES185" s="473">
        <f t="shared" si="581"/>
        <v>243.93053078280258</v>
      </c>
      <c r="ET185" s="473">
        <f t="shared" si="845"/>
        <v>36.75</v>
      </c>
      <c r="EU185" s="473">
        <f t="shared" si="583"/>
        <v>147</v>
      </c>
      <c r="EV185" s="473">
        <f t="shared" si="846"/>
        <v>51.166500048349775</v>
      </c>
      <c r="EW185" s="473">
        <f t="shared" si="847"/>
        <v>29.365048081690134</v>
      </c>
      <c r="EX185" s="473">
        <f t="shared" si="848"/>
        <v>182.94789808710192</v>
      </c>
      <c r="EY185" s="572">
        <f t="shared" si="849"/>
        <v>53165</v>
      </c>
      <c r="EZ185" s="589"/>
      <c r="FA185" s="589"/>
      <c r="FB185" s="589"/>
      <c r="FC185" s="589"/>
      <c r="FD185" s="589"/>
      <c r="FE185" s="589"/>
      <c r="FF185" s="589"/>
      <c r="FG185" s="589"/>
      <c r="FH185" s="589"/>
      <c r="FI185" s="577"/>
      <c r="FJ185" s="276">
        <f t="shared" si="850"/>
        <v>1.1214907607266722</v>
      </c>
      <c r="FK185" s="256">
        <f t="shared" si="851"/>
        <v>6.9394662819168132E-2</v>
      </c>
      <c r="FL185" s="256">
        <f t="shared" si="589"/>
        <v>7.7825473195439782E-2</v>
      </c>
      <c r="FM185" s="483">
        <f t="shared" si="852"/>
        <v>2.927166369393631</v>
      </c>
      <c r="FN185" s="483">
        <f t="shared" si="853"/>
        <v>4</v>
      </c>
      <c r="FO185" s="483">
        <f t="shared" si="592"/>
        <v>147</v>
      </c>
      <c r="FP185" s="483">
        <f t="shared" si="593"/>
        <v>87.916500048349775</v>
      </c>
      <c r="FQ185" s="483">
        <f t="shared" si="668"/>
        <v>600</v>
      </c>
      <c r="FR185" s="483">
        <f t="shared" si="854"/>
        <v>14.177933235152848</v>
      </c>
      <c r="FS185" s="483">
        <f t="shared" si="855"/>
        <v>241.09719744946923</v>
      </c>
      <c r="FT185" s="484">
        <f t="shared" si="856"/>
        <v>6</v>
      </c>
      <c r="FU185" s="427">
        <f t="shared" si="857"/>
        <v>39985.640007735965</v>
      </c>
      <c r="FV185" s="276">
        <f t="shared" si="858"/>
        <v>1.7288804416152017</v>
      </c>
      <c r="FW185" s="256">
        <f t="shared" si="859"/>
        <v>1.1849993274880111</v>
      </c>
      <c r="FX185" s="256">
        <f t="shared" si="600"/>
        <v>2.0487221606211894</v>
      </c>
      <c r="FY185" s="483">
        <f t="shared" si="860"/>
        <v>99.035795497817858</v>
      </c>
      <c r="FZ185" s="483">
        <f t="shared" si="861"/>
        <v>53</v>
      </c>
      <c r="GA185" s="483">
        <f t="shared" si="603"/>
        <v>147</v>
      </c>
      <c r="GB185" s="483">
        <f t="shared" si="604"/>
        <v>87.916500048349775</v>
      </c>
      <c r="GC185" s="483">
        <f t="shared" si="605"/>
        <v>300</v>
      </c>
      <c r="GD185" s="483">
        <f t="shared" si="862"/>
        <v>20.69722446824904</v>
      </c>
      <c r="GE185" s="483">
        <f t="shared" si="863"/>
        <v>144.89473528498473</v>
      </c>
      <c r="GF185" s="484">
        <f t="shared" si="864"/>
        <v>72</v>
      </c>
      <c r="GG185" s="493">
        <f t="shared" si="865"/>
        <v>3</v>
      </c>
      <c r="GH185" s="493">
        <f t="shared" si="866"/>
        <v>75</v>
      </c>
      <c r="GI185" s="427">
        <f t="shared" si="867"/>
        <v>78023.640007735958</v>
      </c>
      <c r="GJ185" s="185">
        <f t="shared" si="868"/>
        <v>1.109431460935776</v>
      </c>
      <c r="GK185" s="256">
        <f t="shared" si="669"/>
        <v>1.8312134959220536</v>
      </c>
      <c r="GL185" s="256">
        <f t="shared" si="613"/>
        <v>2.0316058640661137</v>
      </c>
      <c r="GM185" s="256">
        <f t="shared" si="614"/>
        <v>243.93053078280258</v>
      </c>
      <c r="GN185" s="256">
        <f t="shared" si="615"/>
        <v>147</v>
      </c>
      <c r="GO185" s="256">
        <f t="shared" si="616"/>
        <v>87.916500048349775</v>
      </c>
      <c r="GP185" s="256">
        <f t="shared" si="869"/>
        <v>243.93053078280258</v>
      </c>
      <c r="GQ185" s="256">
        <f t="shared" si="870"/>
        <v>14.119389907764974</v>
      </c>
      <c r="GR185" s="427">
        <f t="shared" si="871"/>
        <v>125496.64000773596</v>
      </c>
      <c r="GS185" s="185">
        <f t="shared" si="872"/>
        <v>1.109431460935776</v>
      </c>
      <c r="GT185" s="256">
        <f t="shared" si="670"/>
        <v>2.0508846475181399</v>
      </c>
      <c r="GU185" s="256">
        <f t="shared" si="621"/>
        <v>2.2753159507068039</v>
      </c>
      <c r="GV185" s="256">
        <f t="shared" si="622"/>
        <v>243.93053078280258</v>
      </c>
      <c r="GW185" s="256">
        <f t="shared" si="623"/>
        <v>147</v>
      </c>
      <c r="GX185" s="256">
        <f t="shared" si="624"/>
        <v>87.916500048349775</v>
      </c>
      <c r="GY185" s="256">
        <f t="shared" si="873"/>
        <v>243.93053078280258</v>
      </c>
      <c r="GZ185" s="256">
        <f t="shared" si="874"/>
        <v>14.119389907764974</v>
      </c>
      <c r="HA185" s="427">
        <f t="shared" si="875"/>
        <v>112054.64000773596</v>
      </c>
      <c r="HB185" s="185">
        <f t="shared" si="876"/>
        <v>1.109431460935776</v>
      </c>
      <c r="HC185" s="256">
        <f t="shared" si="671"/>
        <v>0.22365155333646305</v>
      </c>
      <c r="HD185" s="256">
        <f t="shared" si="629"/>
        <v>0.24812606955862784</v>
      </c>
      <c r="HE185" s="256">
        <f t="shared" si="630"/>
        <v>243.93053078280258</v>
      </c>
      <c r="HF185" s="256">
        <f t="shared" si="631"/>
        <v>147</v>
      </c>
      <c r="HG185" s="256">
        <f t="shared" si="632"/>
        <v>87.916500048349775</v>
      </c>
      <c r="HH185" s="256">
        <f t="shared" si="877"/>
        <v>243.93053078280258</v>
      </c>
      <c r="HI185" s="256">
        <f t="shared" si="878"/>
        <v>14.119389907764974</v>
      </c>
      <c r="HJ185" s="427">
        <f t="shared" si="879"/>
        <v>1027541.0004834977</v>
      </c>
      <c r="HK185" s="185">
        <f t="shared" si="880"/>
        <v>1.109431460935776</v>
      </c>
      <c r="HL185" s="256">
        <f t="shared" si="672"/>
        <v>1.7029354640610421</v>
      </c>
      <c r="HM185" s="256">
        <f t="shared" si="636"/>
        <v>1.8892901797725856</v>
      </c>
      <c r="HN185" s="256">
        <f t="shared" si="637"/>
        <v>243.93053078280258</v>
      </c>
      <c r="HO185" s="256">
        <f t="shared" si="638"/>
        <v>147</v>
      </c>
      <c r="HP185" s="256">
        <f t="shared" si="639"/>
        <v>87.916500048349775</v>
      </c>
      <c r="HQ185" s="256">
        <f t="shared" si="881"/>
        <v>243.93053078280258</v>
      </c>
      <c r="HR185" s="256">
        <f t="shared" si="882"/>
        <v>14.119389907764974</v>
      </c>
      <c r="HS185" s="466">
        <f t="shared" si="883"/>
        <v>134950</v>
      </c>
    </row>
    <row r="186" spans="1:227" s="72" customFormat="1" hidden="1" outlineLevel="1" x14ac:dyDescent="0.3">
      <c r="B186" s="40" t="s">
        <v>245</v>
      </c>
      <c r="C186" s="40" t="s">
        <v>246</v>
      </c>
      <c r="D186" s="117">
        <v>5000</v>
      </c>
      <c r="E186" s="132">
        <v>10.710477601829108</v>
      </c>
      <c r="F186" s="125">
        <f t="shared" si="791"/>
        <v>470.81474458040452</v>
      </c>
      <c r="G186" s="125">
        <f t="shared" si="792"/>
        <v>116.72973371198448</v>
      </c>
      <c r="H186" s="168">
        <f t="shared" si="690"/>
        <v>367.5</v>
      </c>
      <c r="I186" s="528">
        <f t="shared" si="888"/>
        <v>367.5</v>
      </c>
      <c r="J186" s="373">
        <f t="shared" si="794"/>
        <v>242.27840122869338</v>
      </c>
      <c r="K186" s="114">
        <v>1.2E-2</v>
      </c>
      <c r="L186" s="168">
        <f t="shared" si="795"/>
        <v>1281.1285566813729</v>
      </c>
      <c r="M186" s="373">
        <f t="shared" si="645"/>
        <v>481.8</v>
      </c>
      <c r="N186" s="373">
        <f t="shared" si="646"/>
        <v>15.373542680176474</v>
      </c>
      <c r="O186" s="121">
        <v>70.745293158778466</v>
      </c>
      <c r="P186" s="116">
        <v>0.11</v>
      </c>
      <c r="Q186" s="395">
        <f t="shared" si="796"/>
        <v>0.75206865321090288</v>
      </c>
      <c r="S186" s="189">
        <f t="shared" si="797"/>
        <v>1.1526703124647029</v>
      </c>
      <c r="T186" s="168">
        <f t="shared" si="507"/>
        <v>38.90991123732816</v>
      </c>
      <c r="U186" s="382">
        <f t="shared" si="508"/>
        <v>470.81474458040452</v>
      </c>
      <c r="V186" s="427">
        <f t="shared" si="647"/>
        <v>69639.544196590941</v>
      </c>
      <c r="W186" s="132"/>
      <c r="X186" s="255"/>
      <c r="Y186" s="255"/>
      <c r="Z186" s="255"/>
      <c r="AA186" s="111"/>
      <c r="AB186" s="111"/>
      <c r="AC186" s="111"/>
      <c r="AD186" s="111"/>
      <c r="AE186" s="111"/>
      <c r="AF186" s="111"/>
      <c r="AG186" s="111"/>
      <c r="AH186" s="460"/>
      <c r="AI186" s="262">
        <f t="shared" si="798"/>
        <v>1.8316151527033788</v>
      </c>
      <c r="AJ186" s="256">
        <f t="shared" si="799"/>
        <v>1.2319166642337311</v>
      </c>
      <c r="AK186" s="256">
        <f t="shared" si="510"/>
        <v>2.2563972290783023</v>
      </c>
      <c r="AL186" s="170">
        <f t="shared" si="800"/>
        <v>221.36507033814198</v>
      </c>
      <c r="AM186" s="170">
        <f t="shared" si="801"/>
        <v>116.72973371198448</v>
      </c>
      <c r="AN186" s="170">
        <f t="shared" si="513"/>
        <v>49.294069041621995</v>
      </c>
      <c r="AO186" s="170">
        <f t="shared" si="649"/>
        <v>25</v>
      </c>
      <c r="AP186" s="170">
        <f t="shared" si="650"/>
        <v>36</v>
      </c>
      <c r="AQ186" s="170">
        <f t="shared" si="802"/>
        <v>0</v>
      </c>
      <c r="AR186" s="256">
        <f t="shared" si="803"/>
        <v>71.329763198621649</v>
      </c>
      <c r="AS186" s="256">
        <f t="shared" si="515"/>
        <v>249.44967424226255</v>
      </c>
      <c r="AT186" s="428">
        <f t="shared" si="804"/>
        <v>153375</v>
      </c>
      <c r="AU186" s="112"/>
      <c r="AV186" s="256"/>
      <c r="AW186" s="256"/>
      <c r="AX186" s="120"/>
      <c r="AY186" s="120"/>
      <c r="AZ186" s="120"/>
      <c r="BA186" s="120"/>
      <c r="BB186" s="256"/>
      <c r="BC186" s="256"/>
      <c r="BD186" s="256"/>
      <c r="BE186" s="257"/>
      <c r="BF186" s="146">
        <f t="shared" si="805"/>
        <v>1.7913164485749677</v>
      </c>
      <c r="BG186" s="256">
        <f t="shared" si="806"/>
        <v>1.1953752322260927</v>
      </c>
      <c r="BH186" s="256">
        <f t="shared" si="519"/>
        <v>2.1412953157057215</v>
      </c>
      <c r="BI186" s="120">
        <f t="shared" si="807"/>
        <v>194.0631822961742</v>
      </c>
      <c r="BJ186" s="120">
        <f t="shared" si="808"/>
        <v>116.72973371198448</v>
      </c>
      <c r="BK186" s="256">
        <v>0</v>
      </c>
      <c r="BL186" s="170">
        <f t="shared" si="522"/>
        <v>151.47830503355124</v>
      </c>
      <c r="BM186" s="170">
        <f t="shared" si="651"/>
        <v>216.02169496644876</v>
      </c>
      <c r="BN186" s="170">
        <f t="shared" si="809"/>
        <v>0</v>
      </c>
      <c r="BO186" s="170">
        <f t="shared" si="810"/>
        <v>51.244353099561181</v>
      </c>
      <c r="BP186" s="170">
        <f t="shared" si="811"/>
        <v>276.75156228423032</v>
      </c>
      <c r="BQ186" s="390">
        <f t="shared" si="812"/>
        <v>106187.16893601671</v>
      </c>
      <c r="BR186" s="428">
        <f t="shared" si="813"/>
        <v>152026.52316588163</v>
      </c>
      <c r="BS186" s="147">
        <f t="shared" si="814"/>
        <v>4.4967146859688683</v>
      </c>
      <c r="BT186" s="256">
        <f t="shared" si="527"/>
        <v>1.3355300244241806</v>
      </c>
      <c r="BU186" s="256">
        <f t="shared" si="528"/>
        <v>6.005497474380574</v>
      </c>
      <c r="BV186" s="170">
        <f t="shared" si="529"/>
        <v>470.81474458040452</v>
      </c>
      <c r="BW186" s="170">
        <f t="shared" si="530"/>
        <v>116.72973371198448</v>
      </c>
      <c r="BX186" s="170">
        <f t="shared" si="531"/>
        <v>259.92206195233916</v>
      </c>
      <c r="BY186" s="170">
        <f t="shared" si="653"/>
        <v>707.27091687711345</v>
      </c>
      <c r="BZ186" s="256">
        <f t="shared" si="815"/>
        <v>130.66083114539342</v>
      </c>
      <c r="CA186" s="256">
        <v>0</v>
      </c>
      <c r="CB186" s="466">
        <f t="shared" si="816"/>
        <v>283830.2529632565</v>
      </c>
      <c r="CC186" s="146">
        <f t="shared" si="817"/>
        <v>1.7884946170368474</v>
      </c>
      <c r="CD186" s="256">
        <f t="shared" si="535"/>
        <v>1.3624958989399585</v>
      </c>
      <c r="CE186" s="256">
        <f t="shared" si="654"/>
        <v>2.4368165809888964</v>
      </c>
      <c r="CF186" s="120">
        <f t="shared" si="818"/>
        <v>207.00072778258581</v>
      </c>
      <c r="CG186" s="120">
        <f t="shared" si="819"/>
        <v>116.72973371198448</v>
      </c>
      <c r="CH186" s="256">
        <v>0</v>
      </c>
      <c r="CI186" s="170">
        <f t="shared" si="655"/>
        <v>161.57685870245462</v>
      </c>
      <c r="CJ186" s="170">
        <f t="shared" si="656"/>
        <v>205.92314129754538</v>
      </c>
      <c r="CK186" s="170">
        <f t="shared" si="820"/>
        <v>0</v>
      </c>
      <c r="CL186" s="256">
        <f t="shared" si="821"/>
        <v>64.699400405429273</v>
      </c>
      <c r="CM186" s="256">
        <f t="shared" si="499"/>
        <v>263.81401679781868</v>
      </c>
      <c r="CN186" s="390">
        <f t="shared" si="822"/>
        <v>85695.830022687413</v>
      </c>
      <c r="CO186" s="428">
        <f t="shared" si="823"/>
        <v>132999.47453454332</v>
      </c>
      <c r="CP186" s="147">
        <f t="shared" si="824"/>
        <v>3.8395443690191486</v>
      </c>
      <c r="CQ186" s="256">
        <f t="shared" si="540"/>
        <v>1.3781237711628984</v>
      </c>
      <c r="CR186" s="256">
        <f t="shared" si="541"/>
        <v>5.2913673653799407</v>
      </c>
      <c r="CS186" s="120">
        <f t="shared" si="542"/>
        <v>470.81474458040452</v>
      </c>
      <c r="CT186" s="120">
        <f t="shared" si="543"/>
        <v>116.72973371198448</v>
      </c>
      <c r="CU186" s="256">
        <f t="shared" si="544"/>
        <v>236.38132472331893</v>
      </c>
      <c r="CV186" s="170">
        <f t="shared" si="659"/>
        <v>643.21448904304464</v>
      </c>
      <c r="CW186" s="256">
        <f t="shared" si="825"/>
        <v>153.02453151296265</v>
      </c>
      <c r="CX186" s="256">
        <v>0</v>
      </c>
      <c r="CY186" s="466">
        <f t="shared" si="826"/>
        <v>258830.2529632565</v>
      </c>
      <c r="CZ186" s="147">
        <f t="shared" si="827"/>
        <v>4.4967146859688683</v>
      </c>
      <c r="DA186" s="256">
        <f t="shared" si="548"/>
        <v>1.4259619454401757</v>
      </c>
      <c r="DB186" s="256">
        <f t="shared" si="549"/>
        <v>6.4121440216935763</v>
      </c>
      <c r="DC186" s="120">
        <f t="shared" si="550"/>
        <v>470.81474458040452</v>
      </c>
      <c r="DD186" s="120">
        <f t="shared" si="551"/>
        <v>116.72973371198448</v>
      </c>
      <c r="DE186" s="256">
        <f t="shared" si="552"/>
        <v>259.92206195233916</v>
      </c>
      <c r="DF186" s="170">
        <f t="shared" si="660"/>
        <v>707.27091687711345</v>
      </c>
      <c r="DG186" s="256">
        <f t="shared" si="828"/>
        <v>130.66083114539342</v>
      </c>
      <c r="DH186" s="256">
        <v>0</v>
      </c>
      <c r="DI186" s="466">
        <f t="shared" si="829"/>
        <v>265830.2529632565</v>
      </c>
      <c r="DJ186" s="147">
        <f t="shared" si="830"/>
        <v>3.8395443690191486</v>
      </c>
      <c r="DK186" s="256">
        <f t="shared" si="662"/>
        <v>1.405270333778553</v>
      </c>
      <c r="DL186" s="256">
        <f t="shared" si="555"/>
        <v>5.3955977970091027</v>
      </c>
      <c r="DM186" s="120">
        <f t="shared" si="556"/>
        <v>470.81474458040452</v>
      </c>
      <c r="DN186" s="120">
        <f t="shared" si="557"/>
        <v>116.72973371198448</v>
      </c>
      <c r="DO186" s="256">
        <f t="shared" si="558"/>
        <v>236.38132472331893</v>
      </c>
      <c r="DP186" s="170">
        <f t="shared" si="663"/>
        <v>643.21448904304464</v>
      </c>
      <c r="DQ186" s="256">
        <f t="shared" si="831"/>
        <v>153.02453151296265</v>
      </c>
      <c r="DR186" s="256">
        <v>0</v>
      </c>
      <c r="DS186" s="427">
        <f t="shared" si="832"/>
        <v>253830.2529632565</v>
      </c>
      <c r="DT186" s="176">
        <f t="shared" si="833"/>
        <v>7.6579642959367646</v>
      </c>
      <c r="DU186" s="256">
        <f t="shared" si="562"/>
        <v>1.0515751470658354</v>
      </c>
      <c r="DV186" s="256">
        <f t="shared" si="563"/>
        <v>8.05292493072462</v>
      </c>
      <c r="DW186" s="120">
        <f t="shared" si="564"/>
        <v>470.81474458040452</v>
      </c>
      <c r="DX186" s="120">
        <f t="shared" si="565"/>
        <v>116.72973371198448</v>
      </c>
      <c r="DY186" s="256">
        <f t="shared" si="566"/>
        <v>307.00353641037964</v>
      </c>
      <c r="DZ186" s="256">
        <f t="shared" si="664"/>
        <v>242</v>
      </c>
      <c r="EA186" s="256">
        <f t="shared" si="665"/>
        <v>346</v>
      </c>
      <c r="EB186" s="170">
        <f t="shared" si="666"/>
        <v>835.38377254525074</v>
      </c>
      <c r="EC186" s="256">
        <f t="shared" si="834"/>
        <v>76.723324317943607</v>
      </c>
      <c r="ED186" s="256">
        <v>0</v>
      </c>
      <c r="EE186" s="427">
        <f t="shared" si="674"/>
        <v>411764.51602909586</v>
      </c>
      <c r="EF186" s="275">
        <f t="shared" si="835"/>
        <v>1.3941127353129517</v>
      </c>
      <c r="EG186" s="256">
        <f t="shared" si="836"/>
        <v>1.0926795362194992</v>
      </c>
      <c r="EH186" s="256">
        <f t="shared" si="570"/>
        <v>1.5233184570594536</v>
      </c>
      <c r="EI186" s="473">
        <f t="shared" si="837"/>
        <v>117.70368614510113</v>
      </c>
      <c r="EJ186" s="473">
        <f t="shared" si="838"/>
        <v>91.875</v>
      </c>
      <c r="EK186" s="473">
        <f t="shared" si="573"/>
        <v>367.5</v>
      </c>
      <c r="EL186" s="473">
        <f t="shared" si="839"/>
        <v>150.40340122869338</v>
      </c>
      <c r="EM186" s="473">
        <f t="shared" si="840"/>
        <v>68.335832773603443</v>
      </c>
      <c r="EN186" s="473">
        <f t="shared" si="841"/>
        <v>353.11105843530339</v>
      </c>
      <c r="EO186" s="427">
        <f t="shared" si="842"/>
        <v>80790.169196590941</v>
      </c>
      <c r="EP186" s="261">
        <f t="shared" si="843"/>
        <v>1.3941127353129517</v>
      </c>
      <c r="EQ186" s="256">
        <f t="shared" si="844"/>
        <v>0.66417955127490536</v>
      </c>
      <c r="ER186" s="256">
        <f t="shared" si="580"/>
        <v>0.92594117096678719</v>
      </c>
      <c r="ES186" s="473">
        <f t="shared" si="581"/>
        <v>470.81474458040452</v>
      </c>
      <c r="ET186" s="473">
        <f t="shared" si="845"/>
        <v>91.875</v>
      </c>
      <c r="EU186" s="473">
        <f t="shared" si="583"/>
        <v>367.5</v>
      </c>
      <c r="EV186" s="473">
        <f t="shared" si="846"/>
        <v>150.40340122869338</v>
      </c>
      <c r="EW186" s="473">
        <f t="shared" si="847"/>
        <v>68.335832773603443</v>
      </c>
      <c r="EX186" s="473">
        <f t="shared" si="848"/>
        <v>353.11105843530339</v>
      </c>
      <c r="EY186" s="572">
        <f t="shared" si="849"/>
        <v>132912.5</v>
      </c>
      <c r="EZ186" s="589"/>
      <c r="FA186" s="589"/>
      <c r="FB186" s="589"/>
      <c r="FC186" s="589"/>
      <c r="FD186" s="589"/>
      <c r="FE186" s="589"/>
      <c r="FF186" s="589"/>
      <c r="FG186" s="589"/>
      <c r="FH186" s="589"/>
      <c r="FI186" s="577"/>
      <c r="FJ186" s="276">
        <f t="shared" si="850"/>
        <v>1.1653674966121395</v>
      </c>
      <c r="FK186" s="256">
        <f t="shared" si="851"/>
        <v>6.9038979105322085E-2</v>
      </c>
      <c r="FL186" s="256">
        <f t="shared" si="589"/>
        <v>8.0455782248626997E-2</v>
      </c>
      <c r="FM186" s="483">
        <f t="shared" si="852"/>
        <v>5.6497769349648541</v>
      </c>
      <c r="FN186" s="483">
        <f t="shared" si="853"/>
        <v>8</v>
      </c>
      <c r="FO186" s="483">
        <f t="shared" si="592"/>
        <v>367.5</v>
      </c>
      <c r="FP186" s="483">
        <f t="shared" si="593"/>
        <v>242.27840122869338</v>
      </c>
      <c r="FQ186" s="483">
        <f t="shared" si="668"/>
        <v>1200</v>
      </c>
      <c r="FR186" s="483">
        <f t="shared" si="854"/>
        <v>39.022906776027455</v>
      </c>
      <c r="FS186" s="483">
        <f t="shared" si="855"/>
        <v>465.14807791373784</v>
      </c>
      <c r="FT186" s="484">
        <f t="shared" si="856"/>
        <v>12</v>
      </c>
      <c r="FU186" s="427">
        <f t="shared" si="857"/>
        <v>80442.544196590941</v>
      </c>
      <c r="FV186" s="276">
        <f t="shared" si="858"/>
        <v>1.7723842131204932</v>
      </c>
      <c r="FW186" s="256">
        <f t="shared" si="859"/>
        <v>1.1679731143121548</v>
      </c>
      <c r="FX186" s="256">
        <f t="shared" si="600"/>
        <v>2.0700971091560403</v>
      </c>
      <c r="FY186" s="483">
        <f t="shared" si="860"/>
        <v>191.15078629964424</v>
      </c>
      <c r="FZ186" s="483">
        <f t="shared" si="861"/>
        <v>101</v>
      </c>
      <c r="GA186" s="483">
        <f t="shared" si="603"/>
        <v>367.5</v>
      </c>
      <c r="GB186" s="483">
        <f t="shared" si="604"/>
        <v>242.27840122869338</v>
      </c>
      <c r="GC186" s="483">
        <f t="shared" si="605"/>
        <v>600</v>
      </c>
      <c r="GD186" s="483">
        <f t="shared" si="862"/>
        <v>51.835540497750678</v>
      </c>
      <c r="GE186" s="483">
        <f t="shared" si="863"/>
        <v>279.66395828076026</v>
      </c>
      <c r="GF186" s="484">
        <f t="shared" si="864"/>
        <v>138</v>
      </c>
      <c r="GG186" s="493">
        <f t="shared" si="865"/>
        <v>6</v>
      </c>
      <c r="GH186" s="493">
        <f t="shared" si="866"/>
        <v>144</v>
      </c>
      <c r="GI186" s="427">
        <f t="shared" si="867"/>
        <v>152593.54419659096</v>
      </c>
      <c r="GJ186" s="185">
        <f t="shared" si="868"/>
        <v>1.1526703124647029</v>
      </c>
      <c r="GK186" s="256">
        <f t="shared" si="669"/>
        <v>1.4285423181766717</v>
      </c>
      <c r="GL186" s="256">
        <f t="shared" si="613"/>
        <v>1.6466383202617552</v>
      </c>
      <c r="GM186" s="256">
        <f t="shared" si="614"/>
        <v>470.81474458040452</v>
      </c>
      <c r="GN186" s="256">
        <f t="shared" si="615"/>
        <v>367.5</v>
      </c>
      <c r="GO186" s="256">
        <f t="shared" si="616"/>
        <v>242.27840122869338</v>
      </c>
      <c r="GP186" s="256">
        <f t="shared" si="869"/>
        <v>470.81474458040452</v>
      </c>
      <c r="GQ186" s="256">
        <f t="shared" si="870"/>
        <v>38.90991123732816</v>
      </c>
      <c r="GR186" s="427">
        <f t="shared" si="871"/>
        <v>302339.54419659096</v>
      </c>
      <c r="GS186" s="185">
        <f t="shared" si="872"/>
        <v>1.1526703124647029</v>
      </c>
      <c r="GT186" s="256">
        <f t="shared" si="670"/>
        <v>2.1194189924748059</v>
      </c>
      <c r="GU186" s="256">
        <f t="shared" si="621"/>
        <v>2.4429913522995603</v>
      </c>
      <c r="GV186" s="256">
        <f t="shared" si="622"/>
        <v>470.81474458040452</v>
      </c>
      <c r="GW186" s="256">
        <f t="shared" si="623"/>
        <v>367.5</v>
      </c>
      <c r="GX186" s="256">
        <f t="shared" si="624"/>
        <v>242.27840122869338</v>
      </c>
      <c r="GY186" s="256">
        <f t="shared" si="873"/>
        <v>470.81474458040452</v>
      </c>
      <c r="GZ186" s="256">
        <f t="shared" si="874"/>
        <v>38.90991123732816</v>
      </c>
      <c r="HA186" s="427">
        <f t="shared" si="875"/>
        <v>203784.54419659096</v>
      </c>
      <c r="HB186" s="185">
        <f t="shared" si="876"/>
        <v>1.1526703124647029</v>
      </c>
      <c r="HC186" s="256">
        <f t="shared" si="671"/>
        <v>0.16338469661082852</v>
      </c>
      <c r="HD186" s="256">
        <f t="shared" si="629"/>
        <v>0.1883286892943544</v>
      </c>
      <c r="HE186" s="256">
        <f t="shared" si="630"/>
        <v>470.81474458040452</v>
      </c>
      <c r="HF186" s="256">
        <f t="shared" si="631"/>
        <v>367.5</v>
      </c>
      <c r="HG186" s="256">
        <f t="shared" si="632"/>
        <v>242.27840122869338</v>
      </c>
      <c r="HH186" s="256">
        <f t="shared" si="877"/>
        <v>470.81474458040452</v>
      </c>
      <c r="HI186" s="256">
        <f t="shared" si="878"/>
        <v>38.90991123732816</v>
      </c>
      <c r="HJ186" s="427">
        <f t="shared" si="879"/>
        <v>2643484.0122869336</v>
      </c>
      <c r="HK186" s="185">
        <f t="shared" si="880"/>
        <v>1.1526703124647029</v>
      </c>
      <c r="HL186" s="256">
        <f t="shared" si="672"/>
        <v>1.3397590797768946</v>
      </c>
      <c r="HM186" s="256">
        <f t="shared" si="636"/>
        <v>1.5443005171138557</v>
      </c>
      <c r="HN186" s="256">
        <f t="shared" si="637"/>
        <v>470.81474458040452</v>
      </c>
      <c r="HO186" s="256">
        <f t="shared" si="638"/>
        <v>367.5</v>
      </c>
      <c r="HP186" s="256">
        <f t="shared" si="639"/>
        <v>242.27840122869338</v>
      </c>
      <c r="HQ186" s="256">
        <f t="shared" si="881"/>
        <v>470.81474458040452</v>
      </c>
      <c r="HR186" s="256">
        <f t="shared" si="882"/>
        <v>38.90991123732816</v>
      </c>
      <c r="HS186" s="466">
        <f t="shared" si="883"/>
        <v>322375</v>
      </c>
    </row>
    <row r="187" spans="1:227" s="72" customFormat="1" hidden="1" outlineLevel="1" x14ac:dyDescent="0.3">
      <c r="B187" s="40" t="s">
        <v>245</v>
      </c>
      <c r="C187" s="40" t="s">
        <v>246</v>
      </c>
      <c r="D187" s="117">
        <v>10000</v>
      </c>
      <c r="E187" s="132">
        <v>11.504177031607217</v>
      </c>
      <c r="F187" s="125">
        <f t="shared" si="791"/>
        <v>1011.4088973621344</v>
      </c>
      <c r="G187" s="125">
        <f t="shared" si="792"/>
        <v>281.55221017531676</v>
      </c>
      <c r="H187" s="168">
        <f t="shared" si="690"/>
        <v>735</v>
      </c>
      <c r="I187" s="528">
        <f t="shared" si="888"/>
        <v>735</v>
      </c>
      <c r="J187" s="373">
        <f t="shared" si="794"/>
        <v>584.37569567313574</v>
      </c>
      <c r="K187" s="114">
        <v>1.2E-2</v>
      </c>
      <c r="L187" s="168">
        <f t="shared" si="795"/>
        <v>1376.0665270233121</v>
      </c>
      <c r="M187" s="373">
        <f t="shared" si="645"/>
        <v>481.8</v>
      </c>
      <c r="N187" s="373">
        <f t="shared" si="646"/>
        <v>16.512798324279746</v>
      </c>
      <c r="O187" s="121">
        <v>85.318851568277807</v>
      </c>
      <c r="P187" s="116">
        <v>0.11</v>
      </c>
      <c r="Q187" s="395">
        <f t="shared" si="796"/>
        <v>0.72162375582256011</v>
      </c>
      <c r="S187" s="189">
        <f t="shared" si="797"/>
        <v>1.1698256840848269</v>
      </c>
      <c r="T187" s="168">
        <f t="shared" si="507"/>
        <v>93.850736725105591</v>
      </c>
      <c r="U187" s="382">
        <f t="shared" si="508"/>
        <v>1011.4088973621344</v>
      </c>
      <c r="V187" s="427">
        <f t="shared" si="647"/>
        <v>142750.11130770174</v>
      </c>
      <c r="W187" s="132"/>
      <c r="X187" s="255"/>
      <c r="Y187" s="255"/>
      <c r="Z187" s="255"/>
      <c r="AA187" s="111"/>
      <c r="AB187" s="111"/>
      <c r="AC187" s="111"/>
      <c r="AD187" s="111"/>
      <c r="AE187" s="111"/>
      <c r="AF187" s="111"/>
      <c r="AG187" s="111"/>
      <c r="AH187" s="460"/>
      <c r="AI187" s="262">
        <f t="shared" si="798"/>
        <v>1.4917817273491079</v>
      </c>
      <c r="AJ187" s="256">
        <f t="shared" si="799"/>
        <v>1.2147514988547927</v>
      </c>
      <c r="AK187" s="256">
        <f t="shared" si="510"/>
        <v>1.8121440892615206</v>
      </c>
      <c r="AL187" s="170">
        <f t="shared" si="800"/>
        <v>256.4913118397194</v>
      </c>
      <c r="AM187" s="170">
        <f t="shared" si="801"/>
        <v>192.36848387978955</v>
      </c>
      <c r="AN187" s="170">
        <f t="shared" si="513"/>
        <v>0</v>
      </c>
      <c r="AO187" s="170">
        <f t="shared" si="649"/>
        <v>0</v>
      </c>
      <c r="AP187" s="170">
        <f t="shared" si="650"/>
        <v>0</v>
      </c>
      <c r="AQ187" s="170">
        <f t="shared" si="802"/>
        <v>185.10528496373436</v>
      </c>
      <c r="AR187" s="256">
        <f t="shared" si="803"/>
        <v>111.80512855388595</v>
      </c>
      <c r="AS187" s="256">
        <f t="shared" si="515"/>
        <v>754.91758552241504</v>
      </c>
      <c r="AT187" s="428">
        <f t="shared" si="804"/>
        <v>196366.84559419751</v>
      </c>
      <c r="AU187" s="112"/>
      <c r="AV187" s="256"/>
      <c r="AW187" s="256"/>
      <c r="AX187" s="120"/>
      <c r="AY187" s="120"/>
      <c r="AZ187" s="120"/>
      <c r="BA187" s="120"/>
      <c r="BB187" s="256"/>
      <c r="BC187" s="256"/>
      <c r="BD187" s="256"/>
      <c r="BE187" s="257"/>
      <c r="BF187" s="146">
        <f t="shared" si="805"/>
        <v>1.9386765581068228</v>
      </c>
      <c r="BG187" s="256">
        <f t="shared" si="806"/>
        <v>1.7238438039303994</v>
      </c>
      <c r="BH187" s="256">
        <f t="shared" si="519"/>
        <v>3.3419755725175593</v>
      </c>
      <c r="BI187" s="120">
        <f t="shared" si="807"/>
        <v>468.08054941646412</v>
      </c>
      <c r="BJ187" s="120">
        <f t="shared" si="808"/>
        <v>281.55221017531676</v>
      </c>
      <c r="BK187" s="256">
        <v>0</v>
      </c>
      <c r="BL187" s="170">
        <f t="shared" si="522"/>
        <v>340.15837186957043</v>
      </c>
      <c r="BM187" s="170">
        <f t="shared" si="651"/>
        <v>394.84162813042957</v>
      </c>
      <c r="BN187" s="170">
        <f t="shared" si="809"/>
        <v>0</v>
      </c>
      <c r="BO187" s="170">
        <f t="shared" si="810"/>
        <v>123.60142026696406</v>
      </c>
      <c r="BP187" s="170">
        <f t="shared" si="811"/>
        <v>543.32834794567032</v>
      </c>
      <c r="BQ187" s="390">
        <f t="shared" si="812"/>
        <v>162701.7359532307</v>
      </c>
      <c r="BR187" s="428">
        <f t="shared" si="813"/>
        <v>254274.69987431844</v>
      </c>
      <c r="BS187" s="147">
        <f t="shared" si="814"/>
        <v>4.6114767859113366</v>
      </c>
      <c r="BT187" s="256">
        <f t="shared" si="527"/>
        <v>1.8750227576768916</v>
      </c>
      <c r="BU187" s="256">
        <f t="shared" si="528"/>
        <v>8.646623920082444</v>
      </c>
      <c r="BV187" s="170">
        <f t="shared" si="529"/>
        <v>1011.4088973621344</v>
      </c>
      <c r="BW187" s="170">
        <f t="shared" si="530"/>
        <v>281.55221017531676</v>
      </c>
      <c r="BX187" s="170">
        <f t="shared" si="531"/>
        <v>527.57490771439086</v>
      </c>
      <c r="BY187" s="170">
        <f t="shared" si="653"/>
        <v>717.78899008760663</v>
      </c>
      <c r="BZ187" s="256">
        <f t="shared" si="815"/>
        <v>280.3789691596445</v>
      </c>
      <c r="CA187" s="256">
        <v>0</v>
      </c>
      <c r="CB187" s="466">
        <f t="shared" si="816"/>
        <v>439931.01499717426</v>
      </c>
      <c r="CC187" s="146">
        <f t="shared" si="817"/>
        <v>1.9350549410665245</v>
      </c>
      <c r="CD187" s="256">
        <f t="shared" si="535"/>
        <v>1.8436697077410791</v>
      </c>
      <c r="CE187" s="256">
        <f t="shared" si="654"/>
        <v>3.5676021776590501</v>
      </c>
      <c r="CF187" s="120">
        <f t="shared" si="818"/>
        <v>499.28591937756175</v>
      </c>
      <c r="CG187" s="120">
        <f t="shared" si="819"/>
        <v>281.55221017531676</v>
      </c>
      <c r="CH187" s="256">
        <v>0</v>
      </c>
      <c r="CI187" s="170">
        <f t="shared" si="655"/>
        <v>362.83559666087518</v>
      </c>
      <c r="CJ187" s="170">
        <f t="shared" si="656"/>
        <v>372.16440333912482</v>
      </c>
      <c r="CK187" s="170">
        <f t="shared" si="820"/>
        <v>0</v>
      </c>
      <c r="CL187" s="256">
        <f t="shared" si="821"/>
        <v>156.05500502650557</v>
      </c>
      <c r="CM187" s="256">
        <f t="shared" si="499"/>
        <v>512.12297798457269</v>
      </c>
      <c r="CN187" s="390">
        <f t="shared" si="822"/>
        <v>142210.39703990147</v>
      </c>
      <c r="CO187" s="428">
        <f t="shared" si="823"/>
        <v>237071.55855572838</v>
      </c>
      <c r="CP187" s="147">
        <f t="shared" si="824"/>
        <v>3.93690273634133</v>
      </c>
      <c r="CQ187" s="256">
        <f t="shared" si="540"/>
        <v>1.8722117996124839</v>
      </c>
      <c r="CR187" s="256">
        <f t="shared" si="541"/>
        <v>7.3707157569049135</v>
      </c>
      <c r="CS187" s="120">
        <f t="shared" si="542"/>
        <v>1011.4088973621344</v>
      </c>
      <c r="CT187" s="120">
        <f t="shared" si="543"/>
        <v>281.55221017531676</v>
      </c>
      <c r="CU187" s="256">
        <f t="shared" si="544"/>
        <v>477.00446284628401</v>
      </c>
      <c r="CV187" s="170">
        <f t="shared" si="659"/>
        <v>648.98566373644087</v>
      </c>
      <c r="CW187" s="256">
        <f t="shared" si="825"/>
        <v>328.42089178434588</v>
      </c>
      <c r="CX187" s="256">
        <v>0</v>
      </c>
      <c r="CY187" s="466">
        <f t="shared" si="826"/>
        <v>414931.01499717426</v>
      </c>
      <c r="CZ187" s="147">
        <f t="shared" si="827"/>
        <v>4.6114767859113366</v>
      </c>
      <c r="DA187" s="256">
        <f t="shared" si="548"/>
        <v>1.9550131078492059</v>
      </c>
      <c r="DB187" s="256">
        <f t="shared" si="549"/>
        <v>9.0154975629989895</v>
      </c>
      <c r="DC187" s="120">
        <f t="shared" si="550"/>
        <v>1011.4088973621344</v>
      </c>
      <c r="DD187" s="120">
        <f t="shared" si="551"/>
        <v>281.55221017531676</v>
      </c>
      <c r="DE187" s="256">
        <f t="shared" si="552"/>
        <v>527.57490771439086</v>
      </c>
      <c r="DF187" s="170">
        <f t="shared" si="660"/>
        <v>717.78899008760663</v>
      </c>
      <c r="DG187" s="256">
        <f t="shared" si="828"/>
        <v>280.3789691596445</v>
      </c>
      <c r="DH187" s="256">
        <v>0</v>
      </c>
      <c r="DI187" s="466">
        <f t="shared" si="829"/>
        <v>421931.01499717426</v>
      </c>
      <c r="DJ187" s="147">
        <f t="shared" si="830"/>
        <v>3.93690273634133</v>
      </c>
      <c r="DK187" s="256">
        <f t="shared" si="662"/>
        <v>1.8950474930720942</v>
      </c>
      <c r="DL187" s="256">
        <f t="shared" si="555"/>
        <v>7.4606176609723054</v>
      </c>
      <c r="DM187" s="120">
        <f t="shared" si="556"/>
        <v>1011.4088973621344</v>
      </c>
      <c r="DN187" s="120">
        <f t="shared" si="557"/>
        <v>281.55221017531676</v>
      </c>
      <c r="DO187" s="256">
        <f t="shared" si="558"/>
        <v>477.00446284628401</v>
      </c>
      <c r="DP187" s="170">
        <f t="shared" si="663"/>
        <v>648.98566373644087</v>
      </c>
      <c r="DQ187" s="256">
        <f t="shared" si="831"/>
        <v>328.42089178434588</v>
      </c>
      <c r="DR187" s="256">
        <v>0</v>
      </c>
      <c r="DS187" s="427">
        <f t="shared" si="832"/>
        <v>409931.01499717426</v>
      </c>
      <c r="DT187" s="176">
        <f t="shared" si="833"/>
        <v>7.8155871410756781</v>
      </c>
      <c r="DU187" s="256">
        <f t="shared" si="562"/>
        <v>1.3372420794395137</v>
      </c>
      <c r="DV187" s="256">
        <f t="shared" si="563"/>
        <v>10.451332000572764</v>
      </c>
      <c r="DW187" s="120">
        <f t="shared" si="564"/>
        <v>1011.4088973621344</v>
      </c>
      <c r="DX187" s="120">
        <f t="shared" si="565"/>
        <v>281.55221017531676</v>
      </c>
      <c r="DY187" s="256">
        <f t="shared" si="566"/>
        <v>628.71579745060421</v>
      </c>
      <c r="DZ187" s="256">
        <f t="shared" si="664"/>
        <v>520</v>
      </c>
      <c r="EA187" s="256">
        <f t="shared" si="665"/>
        <v>743</v>
      </c>
      <c r="EB187" s="170">
        <f t="shared" si="666"/>
        <v>855.39564278993771</v>
      </c>
      <c r="EC187" s="256">
        <f t="shared" si="834"/>
        <v>165.43364998672357</v>
      </c>
      <c r="ED187" s="256">
        <v>0</v>
      </c>
      <c r="EE187" s="427">
        <f t="shared" si="674"/>
        <v>702809.16114637326</v>
      </c>
      <c r="EF187" s="275">
        <f t="shared" si="835"/>
        <v>1.4121146870202361</v>
      </c>
      <c r="EG187" s="256">
        <f t="shared" si="836"/>
        <v>1.1794114230583159</v>
      </c>
      <c r="EH187" s="256">
        <f t="shared" si="570"/>
        <v>1.665464192540085</v>
      </c>
      <c r="EI187" s="473">
        <f t="shared" si="837"/>
        <v>252.85222434053361</v>
      </c>
      <c r="EJ187" s="473">
        <f t="shared" si="838"/>
        <v>183.75</v>
      </c>
      <c r="EK187" s="473">
        <f t="shared" si="573"/>
        <v>735</v>
      </c>
      <c r="EL187" s="473">
        <f t="shared" si="839"/>
        <v>400.62569567313574</v>
      </c>
      <c r="EM187" s="473">
        <f t="shared" si="840"/>
        <v>157.06379281023899</v>
      </c>
      <c r="EN187" s="473">
        <f t="shared" si="841"/>
        <v>758.55667302160077</v>
      </c>
      <c r="EO187" s="427">
        <f t="shared" si="842"/>
        <v>160791.36130770174</v>
      </c>
      <c r="EP187" s="261">
        <f t="shared" si="843"/>
        <v>1.4121146870202361</v>
      </c>
      <c r="EQ187" s="256">
        <f t="shared" si="844"/>
        <v>0.71339854511577305</v>
      </c>
      <c r="ER187" s="256">
        <f t="shared" si="580"/>
        <v>1.0074005632568517</v>
      </c>
      <c r="ES187" s="473">
        <f t="shared" si="581"/>
        <v>1011.4088973621344</v>
      </c>
      <c r="ET187" s="473">
        <f t="shared" si="845"/>
        <v>183.75</v>
      </c>
      <c r="EU187" s="473">
        <f t="shared" si="583"/>
        <v>735</v>
      </c>
      <c r="EV187" s="473">
        <f t="shared" si="846"/>
        <v>400.62569567313574</v>
      </c>
      <c r="EW187" s="473">
        <f t="shared" si="847"/>
        <v>157.06379281023899</v>
      </c>
      <c r="EX187" s="473">
        <f t="shared" si="848"/>
        <v>758.55667302160077</v>
      </c>
      <c r="EY187" s="572">
        <f t="shared" si="849"/>
        <v>265825</v>
      </c>
      <c r="EZ187" s="589"/>
      <c r="FA187" s="589"/>
      <c r="FB187" s="589"/>
      <c r="FC187" s="589"/>
      <c r="FD187" s="589"/>
      <c r="FE187" s="589"/>
      <c r="FF187" s="589"/>
      <c r="FG187" s="589"/>
      <c r="FH187" s="589"/>
      <c r="FI187" s="577"/>
      <c r="FJ187" s="276">
        <f t="shared" si="850"/>
        <v>1.1827040062102281</v>
      </c>
      <c r="FK187" s="256">
        <f t="shared" si="851"/>
        <v>7.2940027052431938E-2</v>
      </c>
      <c r="FL187" s="256">
        <f t="shared" si="589"/>
        <v>8.6266462207993666E-2</v>
      </c>
      <c r="FM187" s="483">
        <f t="shared" si="852"/>
        <v>12.136906768345613</v>
      </c>
      <c r="FN187" s="483">
        <f t="shared" si="853"/>
        <v>18</v>
      </c>
      <c r="FO187" s="483">
        <f t="shared" si="592"/>
        <v>735</v>
      </c>
      <c r="FP187" s="483">
        <f t="shared" si="593"/>
        <v>584.37569567313574</v>
      </c>
      <c r="FQ187" s="483">
        <f t="shared" si="668"/>
        <v>2600</v>
      </c>
      <c r="FR187" s="483">
        <f t="shared" si="854"/>
        <v>94.093474860472497</v>
      </c>
      <c r="FS187" s="483">
        <f t="shared" si="855"/>
        <v>999.13111958435661</v>
      </c>
      <c r="FT187" s="484">
        <f t="shared" si="856"/>
        <v>26</v>
      </c>
      <c r="FU187" s="427">
        <f t="shared" si="857"/>
        <v>164999.11130770174</v>
      </c>
      <c r="FV187" s="276">
        <f t="shared" si="858"/>
        <v>1.7903199734662876</v>
      </c>
      <c r="FW187" s="256">
        <f t="shared" si="859"/>
        <v>1.1989970059040338</v>
      </c>
      <c r="FX187" s="256">
        <f t="shared" si="600"/>
        <v>2.1465882877962681</v>
      </c>
      <c r="FY187" s="483">
        <f t="shared" si="860"/>
        <v>410.63201232902662</v>
      </c>
      <c r="FZ187" s="483">
        <f t="shared" si="861"/>
        <v>217</v>
      </c>
      <c r="GA187" s="483">
        <f t="shared" si="603"/>
        <v>735</v>
      </c>
      <c r="GB187" s="483">
        <f t="shared" si="604"/>
        <v>584.37569567313574</v>
      </c>
      <c r="GC187" s="483">
        <f t="shared" si="605"/>
        <v>1300</v>
      </c>
      <c r="GD187" s="483">
        <f t="shared" si="862"/>
        <v>121.41865917126908</v>
      </c>
      <c r="GE187" s="483">
        <f t="shared" si="863"/>
        <v>600.77688503310787</v>
      </c>
      <c r="GF187" s="484">
        <f t="shared" si="864"/>
        <v>297</v>
      </c>
      <c r="GG187" s="493">
        <f t="shared" si="865"/>
        <v>13</v>
      </c>
      <c r="GH187" s="493">
        <f t="shared" si="866"/>
        <v>310</v>
      </c>
      <c r="GI187" s="427">
        <f t="shared" si="867"/>
        <v>319487.11130770174</v>
      </c>
      <c r="GJ187" s="185">
        <f t="shared" si="868"/>
        <v>1.1698256840848269</v>
      </c>
      <c r="GK187" s="256">
        <f t="shared" si="669"/>
        <v>1.5025923088298245</v>
      </c>
      <c r="GL187" s="256">
        <f t="shared" si="613"/>
        <v>1.7577710755774489</v>
      </c>
      <c r="GM187" s="256">
        <f t="shared" si="614"/>
        <v>1011.4088973621344</v>
      </c>
      <c r="GN187" s="256">
        <f t="shared" si="615"/>
        <v>735</v>
      </c>
      <c r="GO187" s="256">
        <f t="shared" si="616"/>
        <v>584.37569567313574</v>
      </c>
      <c r="GP187" s="256">
        <f t="shared" si="869"/>
        <v>1011.4088973621344</v>
      </c>
      <c r="GQ187" s="256">
        <f t="shared" si="870"/>
        <v>93.850736725105591</v>
      </c>
      <c r="GR187" s="427">
        <f t="shared" si="871"/>
        <v>610650.11130770168</v>
      </c>
      <c r="GS187" s="185">
        <f t="shared" si="872"/>
        <v>1.1698256840848269</v>
      </c>
      <c r="GT187" s="256">
        <f t="shared" si="670"/>
        <v>2.4782786430032653</v>
      </c>
      <c r="GU187" s="256">
        <f t="shared" si="621"/>
        <v>2.8991540089041115</v>
      </c>
      <c r="GV187" s="256">
        <f t="shared" si="622"/>
        <v>1011.4088973621344</v>
      </c>
      <c r="GW187" s="256">
        <f t="shared" si="623"/>
        <v>735</v>
      </c>
      <c r="GX187" s="256">
        <f t="shared" si="624"/>
        <v>584.37569567313574</v>
      </c>
      <c r="GY187" s="256">
        <f t="shared" si="873"/>
        <v>1011.4088973621344</v>
      </c>
      <c r="GZ187" s="256">
        <f t="shared" si="874"/>
        <v>93.850736725105591</v>
      </c>
      <c r="HA187" s="427">
        <f t="shared" si="875"/>
        <v>370240.11130770174</v>
      </c>
      <c r="HB187" s="185">
        <f t="shared" si="876"/>
        <v>1.1698256840848269</v>
      </c>
      <c r="HC187" s="256">
        <f t="shared" si="671"/>
        <v>0.14835224124700933</v>
      </c>
      <c r="HD187" s="256">
        <f t="shared" si="629"/>
        <v>0.17354626210229995</v>
      </c>
      <c r="HE187" s="256">
        <f t="shared" si="630"/>
        <v>1011.4088973621344</v>
      </c>
      <c r="HF187" s="256">
        <f t="shared" si="631"/>
        <v>735</v>
      </c>
      <c r="HG187" s="256">
        <f t="shared" si="632"/>
        <v>584.37569567313574</v>
      </c>
      <c r="HH187" s="256">
        <f t="shared" si="877"/>
        <v>1011.4088973621344</v>
      </c>
      <c r="HI187" s="256">
        <f t="shared" si="878"/>
        <v>93.850736725105591</v>
      </c>
      <c r="HJ187" s="427">
        <f t="shared" si="879"/>
        <v>6184996.9567313576</v>
      </c>
      <c r="HK187" s="185">
        <f t="shared" si="880"/>
        <v>1.1698256840848269</v>
      </c>
      <c r="HL187" s="256">
        <f t="shared" si="672"/>
        <v>1.4455425925750751</v>
      </c>
      <c r="HM187" s="256">
        <f t="shared" si="636"/>
        <v>1.6910328522328915</v>
      </c>
      <c r="HN187" s="256">
        <f t="shared" si="637"/>
        <v>1011.4088973621344</v>
      </c>
      <c r="HO187" s="256">
        <f t="shared" si="638"/>
        <v>735</v>
      </c>
      <c r="HP187" s="256">
        <f t="shared" si="639"/>
        <v>584.37569567313574</v>
      </c>
      <c r="HQ187" s="256">
        <f t="shared" si="881"/>
        <v>1011.4088973621344</v>
      </c>
      <c r="HR187" s="256">
        <f t="shared" si="882"/>
        <v>93.850736725105591</v>
      </c>
      <c r="HS187" s="466">
        <f t="shared" si="883"/>
        <v>634750</v>
      </c>
    </row>
    <row r="188" spans="1:227" s="72" customFormat="1" hidden="1" outlineLevel="1" x14ac:dyDescent="0.3">
      <c r="B188" s="40" t="s">
        <v>245</v>
      </c>
      <c r="C188" s="40" t="s">
        <v>246</v>
      </c>
      <c r="D188" s="117">
        <v>20000</v>
      </c>
      <c r="E188" s="132">
        <v>12.363185787740756</v>
      </c>
      <c r="F188" s="125">
        <f t="shared" si="791"/>
        <v>2173.8601676777494</v>
      </c>
      <c r="G188" s="125">
        <f t="shared" si="792"/>
        <v>677.05544413562495</v>
      </c>
      <c r="H188" s="168">
        <f t="shared" si="690"/>
        <v>1470</v>
      </c>
      <c r="I188" s="528">
        <f t="shared" si="888"/>
        <v>1470</v>
      </c>
      <c r="J188" s="373">
        <f t="shared" si="794"/>
        <v>1405.2624411283207</v>
      </c>
      <c r="K188" s="114">
        <v>1.2E-2</v>
      </c>
      <c r="L188" s="168">
        <f t="shared" si="795"/>
        <v>1478.8164405971086</v>
      </c>
      <c r="M188" s="373">
        <f t="shared" si="645"/>
        <v>481.8</v>
      </c>
      <c r="N188" s="373">
        <f t="shared" si="646"/>
        <v>17.745797287165303</v>
      </c>
      <c r="O188" s="121">
        <v>102.58415820236742</v>
      </c>
      <c r="P188" s="116">
        <v>0.11</v>
      </c>
      <c r="Q188" s="395">
        <f t="shared" si="796"/>
        <v>0.68854692026539266</v>
      </c>
      <c r="S188" s="189">
        <f t="shared" si="797"/>
        <v>1.1881065938337669</v>
      </c>
      <c r="T188" s="168">
        <f t="shared" si="507"/>
        <v>225.68514804520831</v>
      </c>
      <c r="U188" s="382">
        <f t="shared" si="508"/>
        <v>2173.8601676777494</v>
      </c>
      <c r="V188" s="427">
        <f t="shared" si="647"/>
        <v>310841.9905805313</v>
      </c>
      <c r="W188" s="132"/>
      <c r="X188" s="255"/>
      <c r="Y188" s="255"/>
      <c r="Z188" s="255"/>
      <c r="AA188" s="111"/>
      <c r="AB188" s="111"/>
      <c r="AC188" s="111"/>
      <c r="AD188" s="111"/>
      <c r="AE188" s="111"/>
      <c r="AF188" s="111"/>
      <c r="AG188" s="111"/>
      <c r="AH188" s="460"/>
      <c r="AI188" s="262">
        <f t="shared" si="798"/>
        <v>1.336048607887669</v>
      </c>
      <c r="AJ188" s="256">
        <f t="shared" si="799"/>
        <v>0.74388779424898344</v>
      </c>
      <c r="AK188" s="256">
        <f t="shared" si="510"/>
        <v>0.99387025193098311</v>
      </c>
      <c r="AL188" s="170">
        <f t="shared" si="800"/>
        <v>285.70331233304682</v>
      </c>
      <c r="AM188" s="170">
        <f t="shared" si="801"/>
        <v>214.27748424978512</v>
      </c>
      <c r="AN188" s="170">
        <f t="shared" si="513"/>
        <v>0</v>
      </c>
      <c r="AO188" s="170">
        <f t="shared" si="649"/>
        <v>0</v>
      </c>
      <c r="AP188" s="170">
        <f t="shared" si="650"/>
        <v>0</v>
      </c>
      <c r="AQ188" s="170">
        <f t="shared" si="802"/>
        <v>960.51880424624289</v>
      </c>
      <c r="AR188" s="256">
        <f t="shared" si="803"/>
        <v>245.68437990852158</v>
      </c>
      <c r="AS188" s="256">
        <f t="shared" si="515"/>
        <v>1888.1568553447025</v>
      </c>
      <c r="AT188" s="428">
        <f t="shared" si="804"/>
        <v>357183.00867939886</v>
      </c>
      <c r="AU188" s="112"/>
      <c r="AV188" s="256"/>
      <c r="AW188" s="256"/>
      <c r="AX188" s="120"/>
      <c r="AY188" s="120"/>
      <c r="AZ188" s="120"/>
      <c r="BA188" s="120"/>
      <c r="BB188" s="256"/>
      <c r="BC188" s="256"/>
      <c r="BD188" s="256"/>
      <c r="BE188" s="257"/>
      <c r="BF188" s="146">
        <f t="shared" si="805"/>
        <v>2.118879219028313</v>
      </c>
      <c r="BG188" s="256">
        <f t="shared" si="806"/>
        <v>2.5813629667199578</v>
      </c>
      <c r="BH188" s="256">
        <f t="shared" si="519"/>
        <v>5.4695963469521933</v>
      </c>
      <c r="BI188" s="120">
        <f t="shared" si="807"/>
        <v>1125.6046758754765</v>
      </c>
      <c r="BJ188" s="120">
        <f t="shared" si="808"/>
        <v>677.05544413562495</v>
      </c>
      <c r="BK188" s="256">
        <v>0</v>
      </c>
      <c r="BL188" s="170">
        <f t="shared" si="522"/>
        <v>761.15239523641344</v>
      </c>
      <c r="BM188" s="170">
        <f t="shared" si="651"/>
        <v>708.84760476358656</v>
      </c>
      <c r="BN188" s="170">
        <f t="shared" si="809"/>
        <v>0</v>
      </c>
      <c r="BO188" s="170">
        <f t="shared" si="810"/>
        <v>297.22733997553939</v>
      </c>
      <c r="BP188" s="170">
        <f t="shared" si="811"/>
        <v>1048.2554918022729</v>
      </c>
      <c r="BQ188" s="390">
        <f t="shared" si="812"/>
        <v>218968.53682453709</v>
      </c>
      <c r="BR188" s="428">
        <f t="shared" si="813"/>
        <v>408335.63413381705</v>
      </c>
      <c r="BS188" s="147">
        <f t="shared" si="814"/>
        <v>4.7364460240950663</v>
      </c>
      <c r="BT188" s="256">
        <f t="shared" si="527"/>
        <v>2.5545137486302019</v>
      </c>
      <c r="BU188" s="256">
        <f t="shared" si="528"/>
        <v>12.099316488195702</v>
      </c>
      <c r="BV188" s="170">
        <f t="shared" si="529"/>
        <v>2173.8601676777494</v>
      </c>
      <c r="BW188" s="170">
        <f t="shared" si="530"/>
        <v>677.05544413562495</v>
      </c>
      <c r="BX188" s="170">
        <f t="shared" si="531"/>
        <v>1062.0326900065747</v>
      </c>
      <c r="BY188" s="170">
        <f t="shared" si="653"/>
        <v>722.47121769154739</v>
      </c>
      <c r="BZ188" s="256">
        <f t="shared" si="815"/>
        <v>601.91029250841359</v>
      </c>
      <c r="CA188" s="256">
        <v>0</v>
      </c>
      <c r="CB188" s="466">
        <f t="shared" si="816"/>
        <v>703709.27703109209</v>
      </c>
      <c r="CC188" s="146">
        <f t="shared" si="817"/>
        <v>2.1141627728644163</v>
      </c>
      <c r="CD188" s="256">
        <f t="shared" si="535"/>
        <v>2.6595528387481533</v>
      </c>
      <c r="CE188" s="256">
        <f t="shared" si="654"/>
        <v>5.6227276041472258</v>
      </c>
      <c r="CF188" s="120">
        <f t="shared" si="818"/>
        <v>1200.6449876005083</v>
      </c>
      <c r="CG188" s="120">
        <f t="shared" si="819"/>
        <v>677.05544413562495</v>
      </c>
      <c r="CH188" s="256">
        <v>0</v>
      </c>
      <c r="CI188" s="170">
        <f t="shared" si="655"/>
        <v>811.89588825217436</v>
      </c>
      <c r="CJ188" s="170">
        <f t="shared" si="656"/>
        <v>658.10411174782564</v>
      </c>
      <c r="CK188" s="170">
        <f t="shared" si="820"/>
        <v>0</v>
      </c>
      <c r="CL188" s="256">
        <f t="shared" si="821"/>
        <v>375.26926416957241</v>
      </c>
      <c r="CM188" s="256">
        <f t="shared" si="499"/>
        <v>973.21518007724103</v>
      </c>
      <c r="CN188" s="390">
        <f t="shared" si="822"/>
        <v>198477.1979112078</v>
      </c>
      <c r="CO188" s="428">
        <f t="shared" si="823"/>
        <v>395202.10170777305</v>
      </c>
      <c r="CP188" s="147">
        <f t="shared" si="824"/>
        <v>4.0428847906109526</v>
      </c>
      <c r="CQ188" s="256">
        <f t="shared" si="540"/>
        <v>2.4964689928236097</v>
      </c>
      <c r="CR188" s="256">
        <f t="shared" si="541"/>
        <v>10.092936521318416</v>
      </c>
      <c r="CS188" s="120">
        <f t="shared" si="542"/>
        <v>2173.8601676777494</v>
      </c>
      <c r="CT188" s="120">
        <f t="shared" si="543"/>
        <v>677.05544413562495</v>
      </c>
      <c r="CU188" s="256">
        <f t="shared" si="544"/>
        <v>953.33968162268718</v>
      </c>
      <c r="CV188" s="170">
        <f t="shared" si="659"/>
        <v>648.53039566169195</v>
      </c>
      <c r="CW188" s="256">
        <f t="shared" si="825"/>
        <v>705.16865047310671</v>
      </c>
      <c r="CX188" s="256">
        <v>0</v>
      </c>
      <c r="CY188" s="466">
        <f t="shared" si="826"/>
        <v>678709.27703109209</v>
      </c>
      <c r="CZ188" s="147">
        <f t="shared" si="827"/>
        <v>4.7364460240950663</v>
      </c>
      <c r="DA188" s="256">
        <f t="shared" si="548"/>
        <v>2.6215702243343486</v>
      </c>
      <c r="DB188" s="256">
        <f t="shared" si="549"/>
        <v>12.416925865934436</v>
      </c>
      <c r="DC188" s="120">
        <f t="shared" si="550"/>
        <v>2173.8601676777494</v>
      </c>
      <c r="DD188" s="120">
        <f t="shared" si="551"/>
        <v>677.05544413562495</v>
      </c>
      <c r="DE188" s="256">
        <f t="shared" si="552"/>
        <v>1062.0326900065747</v>
      </c>
      <c r="DF188" s="170">
        <f t="shared" si="660"/>
        <v>722.47121769154739</v>
      </c>
      <c r="DG188" s="256">
        <f t="shared" si="828"/>
        <v>601.91029250841359</v>
      </c>
      <c r="DH188" s="256">
        <v>0</v>
      </c>
      <c r="DI188" s="466">
        <f t="shared" si="829"/>
        <v>685709.27703109209</v>
      </c>
      <c r="DJ188" s="147">
        <f t="shared" si="830"/>
        <v>4.0428847906109526</v>
      </c>
      <c r="DK188" s="256">
        <f t="shared" si="662"/>
        <v>2.5149967842459358</v>
      </c>
      <c r="DL188" s="256">
        <f t="shared" si="555"/>
        <v>10.16784224746335</v>
      </c>
      <c r="DM188" s="120">
        <f t="shared" si="556"/>
        <v>2173.8601676777494</v>
      </c>
      <c r="DN188" s="120">
        <f t="shared" si="557"/>
        <v>677.05544413562495</v>
      </c>
      <c r="DO188" s="256">
        <f t="shared" si="558"/>
        <v>953.33968162268718</v>
      </c>
      <c r="DP188" s="170">
        <f t="shared" si="663"/>
        <v>648.53039566169195</v>
      </c>
      <c r="DQ188" s="256">
        <f t="shared" si="831"/>
        <v>705.16865047310671</v>
      </c>
      <c r="DR188" s="256">
        <v>0</v>
      </c>
      <c r="DS188" s="427">
        <f t="shared" si="832"/>
        <v>673709.27703109209</v>
      </c>
      <c r="DT188" s="176">
        <f t="shared" si="833"/>
        <v>7.9855116201735212</v>
      </c>
      <c r="DU188" s="256">
        <f t="shared" si="562"/>
        <v>1.6242606876533998</v>
      </c>
      <c r="DV188" s="256">
        <f t="shared" si="563"/>
        <v>12.970552595447259</v>
      </c>
      <c r="DW188" s="120">
        <f t="shared" si="564"/>
        <v>2173.8601676777494</v>
      </c>
      <c r="DX188" s="120">
        <f t="shared" si="565"/>
        <v>677.05544413562495</v>
      </c>
      <c r="DY188" s="256">
        <f t="shared" si="566"/>
        <v>1279.4187067743496</v>
      </c>
      <c r="DZ188" s="256">
        <f t="shared" si="664"/>
        <v>1118</v>
      </c>
      <c r="EA188" s="256">
        <f t="shared" si="665"/>
        <v>1597</v>
      </c>
      <c r="EB188" s="170">
        <f t="shared" si="666"/>
        <v>870.35286175125827</v>
      </c>
      <c r="EC188" s="256">
        <f t="shared" si="834"/>
        <v>357.01101537579694</v>
      </c>
      <c r="ED188" s="256">
        <v>0</v>
      </c>
      <c r="EE188" s="427">
        <f t="shared" si="674"/>
        <v>1257516.3062636508</v>
      </c>
      <c r="EF188" s="275">
        <f t="shared" si="835"/>
        <v>1.4312209503349025</v>
      </c>
      <c r="EG188" s="256">
        <f t="shared" si="836"/>
        <v>1.1894981611576878</v>
      </c>
      <c r="EH188" s="256">
        <f t="shared" si="570"/>
        <v>1.7024346886337249</v>
      </c>
      <c r="EI188" s="473">
        <f t="shared" si="837"/>
        <v>543.46504191943734</v>
      </c>
      <c r="EJ188" s="473">
        <f t="shared" si="838"/>
        <v>367.5</v>
      </c>
      <c r="EK188" s="473">
        <f t="shared" si="573"/>
        <v>1470</v>
      </c>
      <c r="EL188" s="473">
        <f t="shared" si="839"/>
        <v>1037.7624411283207</v>
      </c>
      <c r="EM188" s="473">
        <f t="shared" si="840"/>
        <v>361.55140852506764</v>
      </c>
      <c r="EN188" s="473">
        <f t="shared" si="841"/>
        <v>1630.3951257583121</v>
      </c>
      <c r="EO188" s="427">
        <f t="shared" si="842"/>
        <v>342664.4905805313</v>
      </c>
      <c r="EP188" s="261">
        <f t="shared" si="843"/>
        <v>1.4312209503349025</v>
      </c>
      <c r="EQ188" s="256">
        <f t="shared" si="844"/>
        <v>0.76666750952615026</v>
      </c>
      <c r="ER188" s="256">
        <f t="shared" si="580"/>
        <v>1.0972706015749096</v>
      </c>
      <c r="ES188" s="473">
        <f t="shared" si="581"/>
        <v>2173.8601676777494</v>
      </c>
      <c r="ET188" s="473">
        <f t="shared" si="845"/>
        <v>367.5</v>
      </c>
      <c r="EU188" s="473">
        <f t="shared" si="583"/>
        <v>1470</v>
      </c>
      <c r="EV188" s="473">
        <f t="shared" si="846"/>
        <v>1037.7624411283207</v>
      </c>
      <c r="EW188" s="473">
        <f t="shared" si="847"/>
        <v>361.55140852506764</v>
      </c>
      <c r="EX188" s="473">
        <f t="shared" si="848"/>
        <v>1630.3951257583121</v>
      </c>
      <c r="EY188" s="572">
        <f t="shared" si="849"/>
        <v>531650</v>
      </c>
      <c r="EZ188" s="589"/>
      <c r="FA188" s="589"/>
      <c r="FB188" s="589"/>
      <c r="FC188" s="589"/>
      <c r="FD188" s="589"/>
      <c r="FE188" s="589"/>
      <c r="FF188" s="589"/>
      <c r="FG188" s="589"/>
      <c r="FH188" s="589"/>
      <c r="FI188" s="577"/>
      <c r="FJ188" s="276">
        <f t="shared" si="850"/>
        <v>1.2008431962646928</v>
      </c>
      <c r="FK188" s="256">
        <f t="shared" si="851"/>
        <v>7.1295497836092653E-2</v>
      </c>
      <c r="FL188" s="256">
        <f t="shared" si="589"/>
        <v>8.5614713500775985E-2</v>
      </c>
      <c r="FM188" s="483">
        <f t="shared" si="852"/>
        <v>26.086322012132992</v>
      </c>
      <c r="FN188" s="483">
        <f t="shared" si="853"/>
        <v>39</v>
      </c>
      <c r="FO188" s="483">
        <f t="shared" si="592"/>
        <v>1470</v>
      </c>
      <c r="FP188" s="483">
        <f t="shared" si="593"/>
        <v>1405.2624411283207</v>
      </c>
      <c r="FQ188" s="483">
        <f t="shared" si="668"/>
        <v>5500</v>
      </c>
      <c r="FR188" s="483">
        <f t="shared" si="854"/>
        <v>226.20687448545098</v>
      </c>
      <c r="FS188" s="483">
        <f t="shared" si="855"/>
        <v>2147.8879454555267</v>
      </c>
      <c r="FT188" s="484">
        <f t="shared" si="856"/>
        <v>55</v>
      </c>
      <c r="FU188" s="427">
        <f t="shared" si="857"/>
        <v>356971.9905805313</v>
      </c>
      <c r="FV188" s="276">
        <f t="shared" si="858"/>
        <v>1.8089594274748277</v>
      </c>
      <c r="FW188" s="256">
        <f t="shared" si="859"/>
        <v>1.1941290029276461</v>
      </c>
      <c r="FX188" s="256">
        <f t="shared" si="600"/>
        <v>2.1601309174670815</v>
      </c>
      <c r="FY188" s="483">
        <f t="shared" si="860"/>
        <v>882.58722807716629</v>
      </c>
      <c r="FZ188" s="483">
        <f t="shared" si="861"/>
        <v>467</v>
      </c>
      <c r="GA188" s="483">
        <f t="shared" si="603"/>
        <v>1470</v>
      </c>
      <c r="GB188" s="483">
        <f t="shared" si="604"/>
        <v>1405.2624411283207</v>
      </c>
      <c r="GC188" s="483">
        <f t="shared" si="605"/>
        <v>2800</v>
      </c>
      <c r="GD188" s="483">
        <f t="shared" si="862"/>
        <v>284.72460269534309</v>
      </c>
      <c r="GE188" s="483">
        <f t="shared" si="863"/>
        <v>1291.2729396005832</v>
      </c>
      <c r="GF188" s="484">
        <f t="shared" si="864"/>
        <v>639</v>
      </c>
      <c r="GG188" s="493">
        <f t="shared" si="865"/>
        <v>28</v>
      </c>
      <c r="GH188" s="493">
        <f t="shared" si="866"/>
        <v>667</v>
      </c>
      <c r="GI188" s="427">
        <f t="shared" si="867"/>
        <v>689663.9905805313</v>
      </c>
      <c r="GJ188" s="185">
        <f t="shared" si="868"/>
        <v>1.1881065938337669</v>
      </c>
      <c r="GK188" s="256">
        <f t="shared" si="669"/>
        <v>1.5596105441360901</v>
      </c>
      <c r="GL188" s="256">
        <f t="shared" si="613"/>
        <v>1.8529835713007579</v>
      </c>
      <c r="GM188" s="256">
        <f t="shared" si="614"/>
        <v>2173.8601676777494</v>
      </c>
      <c r="GN188" s="256">
        <f t="shared" si="615"/>
        <v>1470</v>
      </c>
      <c r="GO188" s="256">
        <f t="shared" si="616"/>
        <v>1405.2624411283207</v>
      </c>
      <c r="GP188" s="256">
        <f t="shared" si="869"/>
        <v>2173.8601676777494</v>
      </c>
      <c r="GQ188" s="256">
        <f t="shared" si="870"/>
        <v>225.68514804520831</v>
      </c>
      <c r="GR188" s="427">
        <f t="shared" si="871"/>
        <v>1249141.9905805313</v>
      </c>
      <c r="GS188" s="185">
        <f t="shared" si="872"/>
        <v>1.1881065938337669</v>
      </c>
      <c r="GT188" s="256">
        <f t="shared" si="670"/>
        <v>2.6870564547602491</v>
      </c>
      <c r="GU188" s="256">
        <f t="shared" si="621"/>
        <v>3.1925094919042372</v>
      </c>
      <c r="GV188" s="256">
        <f t="shared" si="622"/>
        <v>2173.8601676777494</v>
      </c>
      <c r="GW188" s="256">
        <f t="shared" si="623"/>
        <v>1470</v>
      </c>
      <c r="GX188" s="256">
        <f t="shared" si="624"/>
        <v>1405.2624411283207</v>
      </c>
      <c r="GY188" s="256">
        <f t="shared" si="873"/>
        <v>2173.8601676777494</v>
      </c>
      <c r="GZ188" s="256">
        <f t="shared" si="874"/>
        <v>225.68514804520831</v>
      </c>
      <c r="HA188" s="427">
        <f t="shared" si="875"/>
        <v>725021.9905805313</v>
      </c>
      <c r="HB188" s="185">
        <f t="shared" si="876"/>
        <v>1.1881065938337669</v>
      </c>
      <c r="HC188" s="256">
        <f t="shared" si="671"/>
        <v>0.13311803344675111</v>
      </c>
      <c r="HD188" s="256">
        <f t="shared" si="629"/>
        <v>0.15815841329626892</v>
      </c>
      <c r="HE188" s="256">
        <f t="shared" si="630"/>
        <v>2173.8601676777494</v>
      </c>
      <c r="HF188" s="256">
        <f t="shared" si="631"/>
        <v>1470</v>
      </c>
      <c r="HG188" s="256">
        <f t="shared" si="632"/>
        <v>1405.2624411283207</v>
      </c>
      <c r="HH188" s="256">
        <f t="shared" si="877"/>
        <v>2173.8601676777494</v>
      </c>
      <c r="HI188" s="256">
        <f t="shared" si="878"/>
        <v>225.68514804520831</v>
      </c>
      <c r="HJ188" s="427">
        <f t="shared" si="879"/>
        <v>14634944.411283206</v>
      </c>
      <c r="HK188" s="185">
        <f t="shared" si="880"/>
        <v>1.1881065938337669</v>
      </c>
      <c r="HL188" s="256">
        <f t="shared" si="672"/>
        <v>1.5467844538567217</v>
      </c>
      <c r="HM188" s="256">
        <f t="shared" si="636"/>
        <v>1.837744808866733</v>
      </c>
      <c r="HN188" s="256">
        <f t="shared" si="637"/>
        <v>2173.8601676777494</v>
      </c>
      <c r="HO188" s="256">
        <f t="shared" si="638"/>
        <v>1470</v>
      </c>
      <c r="HP188" s="256">
        <f t="shared" si="639"/>
        <v>1405.2624411283207</v>
      </c>
      <c r="HQ188" s="256">
        <f t="shared" si="881"/>
        <v>2173.8601676777494</v>
      </c>
      <c r="HR188" s="256">
        <f t="shared" si="882"/>
        <v>225.68514804520831</v>
      </c>
      <c r="HS188" s="466">
        <f t="shared" si="883"/>
        <v>1259500</v>
      </c>
    </row>
    <row r="189" spans="1:227" s="304" customFormat="1" hidden="1" outlineLevel="1" x14ac:dyDescent="0.3">
      <c r="B189" s="305" t="s">
        <v>245</v>
      </c>
      <c r="C189" s="305" t="s">
        <v>246</v>
      </c>
      <c r="D189" s="306">
        <v>50000</v>
      </c>
      <c r="E189" s="315">
        <v>12.363185787740756</v>
      </c>
      <c r="F189" s="313">
        <f t="shared" si="791"/>
        <v>5434.6504191943732</v>
      </c>
      <c r="G189" s="313">
        <f t="shared" si="792"/>
        <v>1214.5650000000001</v>
      </c>
      <c r="H189" s="311">
        <f t="shared" si="690"/>
        <v>3675</v>
      </c>
      <c r="I189" s="529">
        <f t="shared" si="888"/>
        <v>3675</v>
      </c>
      <c r="J189" s="374">
        <f t="shared" si="794"/>
        <v>2520.8904109589039</v>
      </c>
      <c r="K189" s="310">
        <v>1.2E-2</v>
      </c>
      <c r="L189" s="311">
        <f t="shared" si="795"/>
        <v>1478.8164405971083</v>
      </c>
      <c r="M189" s="374">
        <f t="shared" si="645"/>
        <v>481.8</v>
      </c>
      <c r="N189" s="374">
        <f t="shared" si="646"/>
        <v>17.745797287165299</v>
      </c>
      <c r="O189" s="309">
        <v>73.61</v>
      </c>
      <c r="P189" s="312">
        <v>0.11</v>
      </c>
      <c r="Q189" s="396">
        <f t="shared" si="796"/>
        <v>0.77651460419416518</v>
      </c>
      <c r="S189" s="314">
        <f t="shared" si="797"/>
        <v>1.1386607155699342</v>
      </c>
      <c r="T189" s="311">
        <f t="shared" si="507"/>
        <v>404.85500000000002</v>
      </c>
      <c r="U189" s="381">
        <f t="shared" si="508"/>
        <v>5434.6504191943732</v>
      </c>
      <c r="V189" s="435">
        <f t="shared" si="647"/>
        <v>599592.46575342468</v>
      </c>
      <c r="W189" s="315"/>
      <c r="X189" s="316"/>
      <c r="Y189" s="316"/>
      <c r="Z189" s="316"/>
      <c r="AA189" s="317"/>
      <c r="AB189" s="317"/>
      <c r="AC189" s="317"/>
      <c r="AD189" s="317"/>
      <c r="AE189" s="317"/>
      <c r="AF189" s="317"/>
      <c r="AG189" s="317"/>
      <c r="AH189" s="461"/>
      <c r="AI189" s="318">
        <f t="shared" si="798"/>
        <v>1.1941435116348647</v>
      </c>
      <c r="AJ189" s="319">
        <f t="shared" si="799"/>
        <v>0.42101934158487886</v>
      </c>
      <c r="AK189" s="319">
        <f t="shared" si="510"/>
        <v>0.5027575150263659</v>
      </c>
      <c r="AL189" s="333">
        <f t="shared" si="800"/>
        <v>291.73929780487174</v>
      </c>
      <c r="AM189" s="333">
        <f t="shared" si="801"/>
        <v>218.8044733536538</v>
      </c>
      <c r="AN189" s="333">
        <f t="shared" si="513"/>
        <v>0</v>
      </c>
      <c r="AO189" s="333">
        <f t="shared" si="649"/>
        <v>0</v>
      </c>
      <c r="AP189" s="333">
        <f t="shared" si="650"/>
        <v>0</v>
      </c>
      <c r="AQ189" s="333">
        <f t="shared" si="802"/>
        <v>2066.7507817483315</v>
      </c>
      <c r="AR189" s="319">
        <f t="shared" si="803"/>
        <v>425.27675084634103</v>
      </c>
      <c r="AS189" s="319">
        <f t="shared" si="515"/>
        <v>5142.9111213895012</v>
      </c>
      <c r="AT189" s="429">
        <f t="shared" si="804"/>
        <v>644430.12507973309</v>
      </c>
      <c r="AU189" s="321"/>
      <c r="AV189" s="319"/>
      <c r="AW189" s="319"/>
      <c r="AX189" s="308"/>
      <c r="AY189" s="308"/>
      <c r="AZ189" s="308"/>
      <c r="BA189" s="308"/>
      <c r="BB189" s="319"/>
      <c r="BC189" s="319"/>
      <c r="BD189" s="319"/>
      <c r="BE189" s="320"/>
      <c r="BF189" s="322">
        <f t="shared" si="805"/>
        <v>1.6839296618298032</v>
      </c>
      <c r="BG189" s="319">
        <f t="shared" si="806"/>
        <v>2.9223890392918954</v>
      </c>
      <c r="BH189" s="319">
        <f t="shared" si="519"/>
        <v>4.9210975866699247</v>
      </c>
      <c r="BI189" s="308">
        <f t="shared" si="807"/>
        <v>2019.2143125000002</v>
      </c>
      <c r="BJ189" s="308">
        <f t="shared" si="808"/>
        <v>1214.5650000000001</v>
      </c>
      <c r="BK189" s="319">
        <v>0</v>
      </c>
      <c r="BL189" s="333">
        <f t="shared" si="522"/>
        <v>1365.425929187461</v>
      </c>
      <c r="BM189" s="333">
        <f t="shared" si="651"/>
        <v>2309.574070812539</v>
      </c>
      <c r="BN189" s="333">
        <f t="shared" si="809"/>
        <v>0</v>
      </c>
      <c r="BO189" s="333">
        <f t="shared" si="810"/>
        <v>533.19403499999999</v>
      </c>
      <c r="BP189" s="333">
        <f t="shared" si="811"/>
        <v>3415.4361066943729</v>
      </c>
      <c r="BQ189" s="391">
        <f t="shared" si="812"/>
        <v>259793.889533518</v>
      </c>
      <c r="BR189" s="429">
        <f t="shared" si="813"/>
        <v>647030.64926569979</v>
      </c>
      <c r="BS189" s="323">
        <f t="shared" si="814"/>
        <v>4.4047477274959919</v>
      </c>
      <c r="BT189" s="319">
        <f t="shared" si="527"/>
        <v>3.0626614546769333</v>
      </c>
      <c r="BU189" s="319">
        <f t="shared" si="528"/>
        <v>13.490251082577791</v>
      </c>
      <c r="BV189" s="333">
        <f t="shared" si="529"/>
        <v>5434.6504191943732</v>
      </c>
      <c r="BW189" s="333">
        <f t="shared" si="530"/>
        <v>1214.5650000000001</v>
      </c>
      <c r="BX189" s="333">
        <f t="shared" si="531"/>
        <v>3133.1553353554987</v>
      </c>
      <c r="BY189" s="333">
        <f t="shared" si="653"/>
        <v>852.55927492666626</v>
      </c>
      <c r="BZ189" s="319">
        <f t="shared" si="815"/>
        <v>1509.5564673744245</v>
      </c>
      <c r="CA189" s="319">
        <v>0</v>
      </c>
      <c r="CB189" s="467">
        <f t="shared" si="816"/>
        <v>1413786.3475598204</v>
      </c>
      <c r="CC189" s="322">
        <f t="shared" si="817"/>
        <v>1.6816364888593445</v>
      </c>
      <c r="CD189" s="319">
        <f t="shared" si="535"/>
        <v>2.9472838029653925</v>
      </c>
      <c r="CE189" s="319">
        <f t="shared" si="654"/>
        <v>4.956259986090739</v>
      </c>
      <c r="CF189" s="308">
        <f t="shared" si="818"/>
        <v>2153.8286000000003</v>
      </c>
      <c r="CG189" s="308">
        <f t="shared" si="819"/>
        <v>1214.5650000000001</v>
      </c>
      <c r="CH189" s="319">
        <v>0</v>
      </c>
      <c r="CI189" s="333">
        <f t="shared" si="655"/>
        <v>1456.4543244666249</v>
      </c>
      <c r="CJ189" s="333">
        <f t="shared" si="656"/>
        <v>2218.5456755333753</v>
      </c>
      <c r="CK189" s="333">
        <f t="shared" si="820"/>
        <v>0</v>
      </c>
      <c r="CL189" s="319">
        <f t="shared" si="821"/>
        <v>673.19289400000002</v>
      </c>
      <c r="CM189" s="319">
        <f t="shared" si="499"/>
        <v>3280.8218191943729</v>
      </c>
      <c r="CN189" s="391">
        <f t="shared" si="822"/>
        <v>239302.5506201887</v>
      </c>
      <c r="CO189" s="429">
        <f t="shared" si="823"/>
        <v>639738.42766784935</v>
      </c>
      <c r="CP189" s="323">
        <f t="shared" si="824"/>
        <v>3.7615016877586736</v>
      </c>
      <c r="CQ189" s="319">
        <f t="shared" si="540"/>
        <v>2.9319146635208604</v>
      </c>
      <c r="CR189" s="319">
        <f t="shared" si="541"/>
        <v>11.02840195519812</v>
      </c>
      <c r="CS189" s="308">
        <f t="shared" si="542"/>
        <v>5434.6504191943732</v>
      </c>
      <c r="CT189" s="308">
        <f t="shared" si="543"/>
        <v>1214.5650000000001</v>
      </c>
      <c r="CU189" s="319">
        <f t="shared" si="544"/>
        <v>2861.4228143957798</v>
      </c>
      <c r="CV189" s="333">
        <f t="shared" si="659"/>
        <v>778.61845289681082</v>
      </c>
      <c r="CW189" s="319">
        <f t="shared" si="825"/>
        <v>1767.702362286157</v>
      </c>
      <c r="CX189" s="319">
        <v>0</v>
      </c>
      <c r="CY189" s="467">
        <f t="shared" si="826"/>
        <v>1388786.3475598204</v>
      </c>
      <c r="CZ189" s="323">
        <f t="shared" si="827"/>
        <v>4.4047477274959919</v>
      </c>
      <c r="DA189" s="319">
        <f t="shared" si="548"/>
        <v>3.1021574035236621</v>
      </c>
      <c r="DB189" s="319">
        <f t="shared" si="549"/>
        <v>13.664220773505717</v>
      </c>
      <c r="DC189" s="308">
        <f t="shared" si="550"/>
        <v>5434.6504191943732</v>
      </c>
      <c r="DD189" s="308">
        <f t="shared" si="551"/>
        <v>1214.5650000000001</v>
      </c>
      <c r="DE189" s="319">
        <f t="shared" si="552"/>
        <v>3133.1553353554987</v>
      </c>
      <c r="DF189" s="333">
        <f t="shared" si="660"/>
        <v>852.55927492666626</v>
      </c>
      <c r="DG189" s="319">
        <f t="shared" si="828"/>
        <v>1509.5564673744245</v>
      </c>
      <c r="DH189" s="319">
        <v>0</v>
      </c>
      <c r="DI189" s="467">
        <f t="shared" si="829"/>
        <v>1395786.3475598204</v>
      </c>
      <c r="DJ189" s="323">
        <f t="shared" si="830"/>
        <v>3.7615016877586736</v>
      </c>
      <c r="DK189" s="319">
        <f t="shared" si="662"/>
        <v>2.9425084761736988</v>
      </c>
      <c r="DL189" s="319">
        <f t="shared" si="555"/>
        <v>11.06825059937157</v>
      </c>
      <c r="DM189" s="308">
        <f t="shared" si="556"/>
        <v>5434.6504191943732</v>
      </c>
      <c r="DN189" s="308">
        <f t="shared" si="557"/>
        <v>1214.5650000000001</v>
      </c>
      <c r="DO189" s="319">
        <f t="shared" si="558"/>
        <v>2861.4228143957798</v>
      </c>
      <c r="DP189" s="333">
        <f t="shared" si="663"/>
        <v>778.61845289681082</v>
      </c>
      <c r="DQ189" s="319">
        <f t="shared" si="831"/>
        <v>1767.702362286157</v>
      </c>
      <c r="DR189" s="319">
        <v>0</v>
      </c>
      <c r="DS189" s="435">
        <f t="shared" si="832"/>
        <v>1383786.3475598204</v>
      </c>
      <c r="DT189" s="324">
        <f t="shared" si="833"/>
        <v>7.5305446873673327</v>
      </c>
      <c r="DU189" s="319">
        <f t="shared" si="562"/>
        <v>1.7937671329687777</v>
      </c>
      <c r="DV189" s="319">
        <f t="shared" si="563"/>
        <v>13.508043553552161</v>
      </c>
      <c r="DW189" s="308">
        <f t="shared" si="564"/>
        <v>5434.6504191943732</v>
      </c>
      <c r="DX189" s="308">
        <f t="shared" si="565"/>
        <v>1214.5650000000001</v>
      </c>
      <c r="DY189" s="319">
        <f t="shared" si="566"/>
        <v>3676.6203772749363</v>
      </c>
      <c r="DZ189" s="319">
        <f t="shared" si="664"/>
        <v>2795</v>
      </c>
      <c r="EA189" s="319">
        <f t="shared" si="665"/>
        <v>3993</v>
      </c>
      <c r="EB189" s="333">
        <f t="shared" si="666"/>
        <v>1000.4409189863773</v>
      </c>
      <c r="EC189" s="319">
        <f t="shared" si="834"/>
        <v>882.96606623271089</v>
      </c>
      <c r="ED189" s="319">
        <v>0</v>
      </c>
      <c r="EE189" s="435">
        <f t="shared" si="674"/>
        <v>2763201.1211836245</v>
      </c>
      <c r="EF189" s="325">
        <f t="shared" si="835"/>
        <v>1.3793597639441266</v>
      </c>
      <c r="EG189" s="256">
        <f t="shared" si="836"/>
        <v>1.5146544069039176</v>
      </c>
      <c r="EH189" s="319">
        <f t="shared" si="570"/>
        <v>2.089253345163919</v>
      </c>
      <c r="EI189" s="474">
        <f t="shared" si="837"/>
        <v>1358.6626047985933</v>
      </c>
      <c r="EJ189" s="474">
        <f t="shared" si="838"/>
        <v>918.75</v>
      </c>
      <c r="EK189" s="474">
        <f t="shared" si="573"/>
        <v>3675</v>
      </c>
      <c r="EL189" s="474">
        <f t="shared" si="839"/>
        <v>1602.1404109589039</v>
      </c>
      <c r="EM189" s="474">
        <f t="shared" si="840"/>
        <v>744.52065119964834</v>
      </c>
      <c r="EN189" s="474">
        <f t="shared" si="841"/>
        <v>4075.9878143957799</v>
      </c>
      <c r="EO189" s="435">
        <f t="shared" si="842"/>
        <v>672758.71575342468</v>
      </c>
      <c r="EP189" s="326">
        <f t="shared" si="843"/>
        <v>1.3793597639441266</v>
      </c>
      <c r="EQ189" s="256">
        <f t="shared" si="844"/>
        <v>0.76666750952615048</v>
      </c>
      <c r="ER189" s="256">
        <f t="shared" si="580"/>
        <v>1.0575103149636225</v>
      </c>
      <c r="ES189" s="474">
        <f t="shared" si="581"/>
        <v>5434.6504191943732</v>
      </c>
      <c r="ET189" s="474">
        <f t="shared" si="845"/>
        <v>918.75</v>
      </c>
      <c r="EU189" s="474">
        <f t="shared" si="583"/>
        <v>3675</v>
      </c>
      <c r="EV189" s="474">
        <f t="shared" si="846"/>
        <v>1602.1404109589039</v>
      </c>
      <c r="EW189" s="474">
        <f t="shared" si="847"/>
        <v>744.52065119964834</v>
      </c>
      <c r="EX189" s="474">
        <f t="shared" si="848"/>
        <v>4075.9878143957799</v>
      </c>
      <c r="EY189" s="573">
        <f t="shared" si="849"/>
        <v>1329125</v>
      </c>
      <c r="EZ189" s="590"/>
      <c r="FA189" s="590"/>
      <c r="FB189" s="590"/>
      <c r="FC189" s="590"/>
      <c r="FD189" s="590"/>
      <c r="FE189" s="590"/>
      <c r="FF189" s="590"/>
      <c r="FG189" s="590"/>
      <c r="FH189" s="590"/>
      <c r="FI189" s="578"/>
      <c r="FJ189" s="327">
        <f t="shared" si="850"/>
        <v>1.151251097096194</v>
      </c>
      <c r="FK189" s="256">
        <f t="shared" si="851"/>
        <v>8.9592455816448313E-2</v>
      </c>
      <c r="FL189" s="256">
        <f t="shared" si="589"/>
        <v>0.10314341305022841</v>
      </c>
      <c r="FM189" s="485">
        <f t="shared" si="852"/>
        <v>65.215805030332476</v>
      </c>
      <c r="FN189" s="485">
        <f t="shared" si="853"/>
        <v>97</v>
      </c>
      <c r="FO189" s="485">
        <f t="shared" si="592"/>
        <v>3675</v>
      </c>
      <c r="FP189" s="485">
        <f t="shared" si="593"/>
        <v>2520.8904109589039</v>
      </c>
      <c r="FQ189" s="485">
        <f t="shared" si="668"/>
        <v>13800</v>
      </c>
      <c r="FR189" s="485">
        <f t="shared" si="854"/>
        <v>406.15931610060665</v>
      </c>
      <c r="FS189" s="485">
        <f t="shared" si="855"/>
        <v>5369.4837525277062</v>
      </c>
      <c r="FT189" s="486">
        <f t="shared" si="856"/>
        <v>138</v>
      </c>
      <c r="FU189" s="435">
        <f t="shared" si="857"/>
        <v>712809.46575342468</v>
      </c>
      <c r="FV189" s="327">
        <f t="shared" si="858"/>
        <v>1.7585446578433106</v>
      </c>
      <c r="FW189" s="256">
        <f t="shared" si="859"/>
        <v>1.333966858621499</v>
      </c>
      <c r="FX189" s="256">
        <f t="shared" si="600"/>
        <v>2.3458402929688598</v>
      </c>
      <c r="FY189" s="485">
        <f t="shared" si="860"/>
        <v>2206.4680701929155</v>
      </c>
      <c r="FZ189" s="485">
        <f t="shared" si="861"/>
        <v>1166</v>
      </c>
      <c r="GA189" s="485">
        <f t="shared" si="603"/>
        <v>3675</v>
      </c>
      <c r="GB189" s="485">
        <f t="shared" si="604"/>
        <v>2520.8904109589039</v>
      </c>
      <c r="GC189" s="485">
        <f t="shared" si="605"/>
        <v>6900</v>
      </c>
      <c r="GD189" s="485">
        <f t="shared" si="862"/>
        <v>552.90753662533677</v>
      </c>
      <c r="GE189" s="485">
        <f t="shared" si="863"/>
        <v>3228.1823490014576</v>
      </c>
      <c r="GF189" s="486">
        <f t="shared" si="864"/>
        <v>1597</v>
      </c>
      <c r="GG189" s="494">
        <f t="shared" si="865"/>
        <v>69</v>
      </c>
      <c r="GH189" s="494">
        <f t="shared" si="866"/>
        <v>1666</v>
      </c>
      <c r="GI189" s="435">
        <f t="shared" si="867"/>
        <v>1543078.4657534247</v>
      </c>
      <c r="GJ189" s="328">
        <f t="shared" si="868"/>
        <v>1.1386607155699342</v>
      </c>
      <c r="GK189" s="319">
        <f t="shared" si="669"/>
        <v>1.7055400865192534</v>
      </c>
      <c r="GL189" s="256">
        <f t="shared" si="613"/>
        <v>1.9420314953492206</v>
      </c>
      <c r="GM189" s="319">
        <f t="shared" si="614"/>
        <v>5434.6504191943732</v>
      </c>
      <c r="GN189" s="319">
        <f t="shared" si="615"/>
        <v>3675</v>
      </c>
      <c r="GO189" s="319">
        <f t="shared" si="616"/>
        <v>2520.8904109589039</v>
      </c>
      <c r="GP189" s="319">
        <f t="shared" si="869"/>
        <v>5434.6504191943732</v>
      </c>
      <c r="GQ189" s="319">
        <f t="shared" si="870"/>
        <v>404.85500000000002</v>
      </c>
      <c r="GR189" s="435">
        <f t="shared" si="871"/>
        <v>2949092.4657534244</v>
      </c>
      <c r="GS189" s="328">
        <f t="shared" si="872"/>
        <v>1.1386607155699342</v>
      </c>
      <c r="GT189" s="319">
        <f t="shared" si="670"/>
        <v>3.1958696811415153</v>
      </c>
      <c r="GU189" s="256">
        <f t="shared" si="621"/>
        <v>3.6390112579968554</v>
      </c>
      <c r="GV189" s="319">
        <f t="shared" si="622"/>
        <v>5434.6504191943732</v>
      </c>
      <c r="GW189" s="319">
        <f t="shared" si="623"/>
        <v>3675</v>
      </c>
      <c r="GX189" s="319">
        <f t="shared" si="624"/>
        <v>2520.8904109589039</v>
      </c>
      <c r="GY189" s="319">
        <f t="shared" si="873"/>
        <v>5434.6504191943732</v>
      </c>
      <c r="GZ189" s="319">
        <f t="shared" si="874"/>
        <v>404.85500000000002</v>
      </c>
      <c r="HA189" s="435">
        <f t="shared" si="875"/>
        <v>1573842.4657534247</v>
      </c>
      <c r="HB189" s="328">
        <f t="shared" si="876"/>
        <v>1.1386607155699342</v>
      </c>
      <c r="HC189" s="319">
        <f t="shared" si="671"/>
        <v>0.18970005949980079</v>
      </c>
      <c r="HD189" s="256">
        <f t="shared" si="629"/>
        <v>0.21600400549370227</v>
      </c>
      <c r="HE189" s="319">
        <f t="shared" si="630"/>
        <v>5434.6504191943732</v>
      </c>
      <c r="HF189" s="319">
        <f t="shared" si="631"/>
        <v>3675</v>
      </c>
      <c r="HG189" s="319">
        <f t="shared" si="632"/>
        <v>2520.8904109589039</v>
      </c>
      <c r="HH189" s="319">
        <f t="shared" si="877"/>
        <v>5434.6504191943732</v>
      </c>
      <c r="HI189" s="319">
        <f t="shared" si="878"/>
        <v>404.85500000000002</v>
      </c>
      <c r="HJ189" s="435">
        <f t="shared" si="879"/>
        <v>26514464.10958904</v>
      </c>
      <c r="HK189" s="328">
        <f t="shared" si="880"/>
        <v>1.1386607155699342</v>
      </c>
      <c r="HL189" s="319">
        <f t="shared" si="672"/>
        <v>1.6050404209635019</v>
      </c>
      <c r="HM189" s="256">
        <f t="shared" si="636"/>
        <v>1.8275964742529693</v>
      </c>
      <c r="HN189" s="319">
        <f t="shared" si="637"/>
        <v>5434.6504191943732</v>
      </c>
      <c r="HO189" s="319">
        <f t="shared" si="638"/>
        <v>3675</v>
      </c>
      <c r="HP189" s="319">
        <f t="shared" si="639"/>
        <v>2520.8904109589039</v>
      </c>
      <c r="HQ189" s="319">
        <f t="shared" si="881"/>
        <v>5434.6504191943732</v>
      </c>
      <c r="HR189" s="319">
        <f t="shared" si="882"/>
        <v>404.85500000000002</v>
      </c>
      <c r="HS189" s="467">
        <f t="shared" si="883"/>
        <v>3133750</v>
      </c>
    </row>
    <row r="190" spans="1:227" s="72" customFormat="1" hidden="1" outlineLevel="1" x14ac:dyDescent="0.3">
      <c r="B190" s="40" t="s">
        <v>246</v>
      </c>
      <c r="C190" s="40" t="s">
        <v>264</v>
      </c>
      <c r="D190" s="125">
        <v>703</v>
      </c>
      <c r="E190" s="123">
        <v>17.832625624986523</v>
      </c>
      <c r="F190" s="125">
        <f t="shared" si="791"/>
        <v>110.21528570129692</v>
      </c>
      <c r="G190" s="125">
        <f t="shared" si="792"/>
        <v>11.708482563086832</v>
      </c>
      <c r="H190" s="168">
        <f t="shared" ref="H190" si="889">ROUND($I190+$I190*0.55,1)</f>
        <v>80.099999999999994</v>
      </c>
      <c r="I190" s="121">
        <f t="shared" si="888"/>
        <v>51.670499999999997</v>
      </c>
      <c r="J190" s="373">
        <f t="shared" si="794"/>
        <v>24.301541226830288</v>
      </c>
      <c r="K190" s="114">
        <v>1.2E-2</v>
      </c>
      <c r="L190" s="168">
        <f t="shared" si="795"/>
        <v>1375.971107381984</v>
      </c>
      <c r="M190" s="373">
        <f t="shared" si="645"/>
        <v>481.8</v>
      </c>
      <c r="N190" s="373">
        <f t="shared" si="646"/>
        <v>16.511653288583808</v>
      </c>
      <c r="O190" s="121">
        <v>50.469772675920659</v>
      </c>
      <c r="P190" s="116">
        <v>0.11</v>
      </c>
      <c r="Q190" s="395">
        <f t="shared" si="796"/>
        <v>0.89376716225352892</v>
      </c>
      <c r="S190" s="189">
        <f t="shared" si="797"/>
        <v>1.0683997905472802</v>
      </c>
      <c r="T190" s="168">
        <f t="shared" si="507"/>
        <v>3.9028275210289443</v>
      </c>
      <c r="U190" s="382">
        <f t="shared" si="508"/>
        <v>110.21528570129692</v>
      </c>
      <c r="V190" s="427">
        <f t="shared" si="647"/>
        <v>20393.246596292847</v>
      </c>
      <c r="W190" s="132"/>
      <c r="X190" s="255"/>
      <c r="Y190" s="255"/>
      <c r="Z190" s="255"/>
      <c r="AA190" s="111"/>
      <c r="AB190" s="111"/>
      <c r="AC190" s="111"/>
      <c r="AD190" s="111"/>
      <c r="AE190" s="111"/>
      <c r="AF190" s="111"/>
      <c r="AG190" s="111"/>
      <c r="AH190" s="460"/>
      <c r="AI190" s="188">
        <f t="shared" si="798"/>
        <v>3.3888026227120758</v>
      </c>
      <c r="AJ190" s="256">
        <f t="shared" si="799"/>
        <v>0.64410842875981</v>
      </c>
      <c r="AK190" s="256">
        <f t="shared" si="510"/>
        <v>2.1827563326921982</v>
      </c>
      <c r="AL190" s="170">
        <f t="shared" si="800"/>
        <v>110.21528570129692</v>
      </c>
      <c r="AM190" s="170">
        <f t="shared" si="801"/>
        <v>11.708482563086832</v>
      </c>
      <c r="AN190" s="170">
        <f t="shared" si="513"/>
        <v>70.952981712885858</v>
      </c>
      <c r="AO190" s="170">
        <f t="shared" si="649"/>
        <v>36</v>
      </c>
      <c r="AP190" s="170">
        <f t="shared" si="650"/>
        <v>52</v>
      </c>
      <c r="AQ190" s="170">
        <f t="shared" si="802"/>
        <v>0</v>
      </c>
      <c r="AR190" s="256">
        <f t="shared" si="803"/>
        <v>35.978421241543877</v>
      </c>
      <c r="AS190" s="256">
        <f t="shared" si="515"/>
        <v>0</v>
      </c>
      <c r="AT190" s="428">
        <f t="shared" si="804"/>
        <v>121314.5</v>
      </c>
      <c r="AU190" s="112"/>
      <c r="AV190" s="256"/>
      <c r="AW190" s="256"/>
      <c r="AX190" s="120"/>
      <c r="AY190" s="120"/>
      <c r="AZ190" s="120"/>
      <c r="BA190" s="120"/>
      <c r="BB190" s="256"/>
      <c r="BC190" s="256"/>
      <c r="BD190" s="256"/>
      <c r="BE190" s="257"/>
      <c r="BF190" s="146">
        <f t="shared" si="805"/>
        <v>1.2714967418490886</v>
      </c>
      <c r="BG190" s="256">
        <f t="shared" si="806"/>
        <v>0.62892054834814137</v>
      </c>
      <c r="BH190" s="256">
        <f t="shared" si="519"/>
        <v>0.79967042810660394</v>
      </c>
      <c r="BI190" s="120">
        <f t="shared" si="807"/>
        <v>19.465352261131859</v>
      </c>
      <c r="BJ190" s="120">
        <f t="shared" si="808"/>
        <v>11.708482563086832</v>
      </c>
      <c r="BK190" s="256">
        <v>0</v>
      </c>
      <c r="BL190" s="170">
        <f t="shared" si="522"/>
        <v>14.146628629556007</v>
      </c>
      <c r="BM190" s="170">
        <f t="shared" si="651"/>
        <v>65.953371370443989</v>
      </c>
      <c r="BN190" s="170">
        <f t="shared" si="809"/>
        <v>0</v>
      </c>
      <c r="BO190" s="170">
        <f t="shared" si="810"/>
        <v>5.1400238451951195</v>
      </c>
      <c r="BP190" s="170">
        <f t="shared" si="811"/>
        <v>90.749933440165066</v>
      </c>
      <c r="BQ190" s="390">
        <f t="shared" si="812"/>
        <v>17426.980030516905</v>
      </c>
      <c r="BR190" s="428">
        <f t="shared" si="813"/>
        <v>28983.241181802525</v>
      </c>
      <c r="BS190" s="146">
        <f t="shared" si="814"/>
        <v>3.9658782240193431</v>
      </c>
      <c r="BT190" s="256">
        <f t="shared" si="527"/>
        <v>0.99764415809631446</v>
      </c>
      <c r="BU190" s="256">
        <f t="shared" si="528"/>
        <v>3.9565352419142843</v>
      </c>
      <c r="BV190" s="170">
        <f t="shared" si="529"/>
        <v>110.21528570129692</v>
      </c>
      <c r="BW190" s="170">
        <f t="shared" si="530"/>
        <v>11.708482563086832</v>
      </c>
      <c r="BX190" s="170">
        <f t="shared" si="531"/>
        <v>76.46374599795071</v>
      </c>
      <c r="BY190" s="170">
        <f t="shared" si="653"/>
        <v>954.60357051124493</v>
      </c>
      <c r="BZ190" s="256">
        <f t="shared" si="815"/>
        <v>30.743195170732275</v>
      </c>
      <c r="CA190" s="256">
        <v>0</v>
      </c>
      <c r="CB190" s="466">
        <f t="shared" si="816"/>
        <v>83571.8</v>
      </c>
      <c r="CC190" s="146">
        <f t="shared" si="817"/>
        <v>1.2708088215963538</v>
      </c>
      <c r="CD190" s="256">
        <f t="shared" si="535"/>
        <v>0.92664458294241725</v>
      </c>
      <c r="CE190" s="256">
        <f t="shared" si="654"/>
        <v>1.177588110487698</v>
      </c>
      <c r="CF190" s="120">
        <f t="shared" si="818"/>
        <v>20.763042411873982</v>
      </c>
      <c r="CG190" s="120">
        <f t="shared" si="819"/>
        <v>11.708482563086832</v>
      </c>
      <c r="CH190" s="256">
        <v>0</v>
      </c>
      <c r="CI190" s="170">
        <f t="shared" si="655"/>
        <v>15.089737204859741</v>
      </c>
      <c r="CJ190" s="170">
        <f t="shared" si="656"/>
        <v>65.01026279514025</v>
      </c>
      <c r="CK190" s="170">
        <f t="shared" si="820"/>
        <v>0</v>
      </c>
      <c r="CL190" s="256">
        <f t="shared" si="821"/>
        <v>6.4896216019669284</v>
      </c>
      <c r="CM190" s="256">
        <f t="shared" si="499"/>
        <v>89.452243289422938</v>
      </c>
      <c r="CN190" s="390">
        <f t="shared" si="822"/>
        <v>7922.1120325513639</v>
      </c>
      <c r="CO190" s="428">
        <f t="shared" si="823"/>
        <v>19615.123927256027</v>
      </c>
      <c r="CP190" s="146">
        <f t="shared" si="824"/>
        <v>3.3888026227120758</v>
      </c>
      <c r="CQ190" s="256">
        <f t="shared" si="540"/>
        <v>1.0620875387143169</v>
      </c>
      <c r="CR190" s="256">
        <f t="shared" si="541"/>
        <v>3.5992050367448907</v>
      </c>
      <c r="CS190" s="120">
        <f t="shared" si="542"/>
        <v>110.21528570129692</v>
      </c>
      <c r="CT190" s="120">
        <f t="shared" si="543"/>
        <v>11.708482563086832</v>
      </c>
      <c r="CU190" s="256">
        <f t="shared" si="544"/>
        <v>70.952981712885858</v>
      </c>
      <c r="CV190" s="170">
        <f t="shared" si="659"/>
        <v>885.80501514214563</v>
      </c>
      <c r="CW190" s="256">
        <f t="shared" si="825"/>
        <v>35.978421241543877</v>
      </c>
      <c r="CX190" s="256">
        <v>0</v>
      </c>
      <c r="CY190" s="466">
        <f t="shared" si="826"/>
        <v>73571.8</v>
      </c>
      <c r="CZ190" s="146">
        <f t="shared" si="827"/>
        <v>3.9658782240193431</v>
      </c>
      <c r="DA190" s="256">
        <f t="shared" si="548"/>
        <v>1.0284083744482493</v>
      </c>
      <c r="DB190" s="256">
        <f t="shared" si="549"/>
        <v>4.0785423776234424</v>
      </c>
      <c r="DC190" s="120">
        <f t="shared" si="550"/>
        <v>110.21528570129692</v>
      </c>
      <c r="DD190" s="120">
        <f t="shared" si="551"/>
        <v>11.708482563086832</v>
      </c>
      <c r="DE190" s="256">
        <f t="shared" si="552"/>
        <v>76.46374599795071</v>
      </c>
      <c r="DF190" s="170">
        <f t="shared" si="660"/>
        <v>954.60357051124493</v>
      </c>
      <c r="DG190" s="256">
        <f t="shared" si="828"/>
        <v>30.743195170732275</v>
      </c>
      <c r="DH190" s="256">
        <v>0</v>
      </c>
      <c r="DI190" s="466">
        <f t="shared" si="829"/>
        <v>81071.8</v>
      </c>
      <c r="DJ190" s="146">
        <f t="shared" si="830"/>
        <v>3.3888026227120758</v>
      </c>
      <c r="DK190" s="256">
        <f t="shared" si="662"/>
        <v>1.147901068882885</v>
      </c>
      <c r="DL190" s="256">
        <f t="shared" si="555"/>
        <v>3.8900101528443161</v>
      </c>
      <c r="DM190" s="120">
        <f t="shared" si="556"/>
        <v>110.21528570129692</v>
      </c>
      <c r="DN190" s="120">
        <f t="shared" si="557"/>
        <v>11.708482563086832</v>
      </c>
      <c r="DO190" s="256">
        <f t="shared" si="558"/>
        <v>70.952981712885858</v>
      </c>
      <c r="DP190" s="170">
        <f t="shared" si="663"/>
        <v>885.80501514214563</v>
      </c>
      <c r="DQ190" s="256">
        <f t="shared" si="831"/>
        <v>35.978421241543877</v>
      </c>
      <c r="DR190" s="256">
        <v>0</v>
      </c>
      <c r="DS190" s="427">
        <f t="shared" si="832"/>
        <v>68071.8</v>
      </c>
      <c r="DT190" s="176">
        <f t="shared" si="833"/>
        <v>6.9085727343013694</v>
      </c>
      <c r="DU190" s="256">
        <f t="shared" si="562"/>
        <v>0.91988260384334442</v>
      </c>
      <c r="DV190" s="256">
        <f t="shared" si="563"/>
        <v>6.355075875670277</v>
      </c>
      <c r="DW190" s="120">
        <f t="shared" si="564"/>
        <v>110.21528570129692</v>
      </c>
      <c r="DX190" s="120">
        <f t="shared" si="565"/>
        <v>11.708482563086832</v>
      </c>
      <c r="DY190" s="256">
        <f t="shared" si="566"/>
        <v>87.485274568080399</v>
      </c>
      <c r="DZ190" s="256">
        <f t="shared" si="664"/>
        <v>57</v>
      </c>
      <c r="EA190" s="256">
        <f t="shared" si="665"/>
        <v>81</v>
      </c>
      <c r="EB190" s="170">
        <f t="shared" si="666"/>
        <v>1092.2006812494433</v>
      </c>
      <c r="EC190" s="256">
        <f t="shared" si="834"/>
        <v>17.648184792066651</v>
      </c>
      <c r="ED190" s="256">
        <v>0</v>
      </c>
      <c r="EE190" s="427">
        <f t="shared" si="674"/>
        <v>104872</v>
      </c>
      <c r="EF190" s="275">
        <f t="shared" si="835"/>
        <v>1.3046568664732476</v>
      </c>
      <c r="EG190" s="256">
        <f t="shared" si="836"/>
        <v>0.79010781857432522</v>
      </c>
      <c r="EH190" s="256">
        <f t="shared" si="570"/>
        <v>1.0308195907571924</v>
      </c>
      <c r="EI190" s="473">
        <f t="shared" si="837"/>
        <v>27.55382142532423</v>
      </c>
      <c r="EJ190" s="473">
        <f t="shared" si="838"/>
        <v>20.024999999999999</v>
      </c>
      <c r="EK190" s="473">
        <f t="shared" si="573"/>
        <v>80.099999999999994</v>
      </c>
      <c r="EL190" s="473">
        <f t="shared" si="839"/>
        <v>4.2765412268302896</v>
      </c>
      <c r="EM190" s="473">
        <f t="shared" si="840"/>
        <v>10.791282877360002</v>
      </c>
      <c r="EN190" s="473">
        <f t="shared" si="841"/>
        <v>82.661464275972691</v>
      </c>
      <c r="EO190" s="427">
        <f t="shared" si="842"/>
        <v>26155.121596292847</v>
      </c>
      <c r="EP190" s="261">
        <f t="shared" si="843"/>
        <v>1.3046568664732476</v>
      </c>
      <c r="EQ190" s="256">
        <f t="shared" si="844"/>
        <v>0.7133490764077105</v>
      </c>
      <c r="ER190" s="256">
        <f t="shared" si="580"/>
        <v>0.93067577072766894</v>
      </c>
      <c r="ES190" s="473">
        <f t="shared" si="581"/>
        <v>110.21528570129692</v>
      </c>
      <c r="ET190" s="473">
        <f t="shared" si="845"/>
        <v>20.024999999999999</v>
      </c>
      <c r="EU190" s="473">
        <f t="shared" si="583"/>
        <v>80.099999999999994</v>
      </c>
      <c r="EV190" s="473">
        <f t="shared" si="846"/>
        <v>4.2765412268302896</v>
      </c>
      <c r="EW190" s="473">
        <f t="shared" si="847"/>
        <v>10.791282877360002</v>
      </c>
      <c r="EX190" s="473">
        <f t="shared" si="848"/>
        <v>82.661464275972691</v>
      </c>
      <c r="EY190" s="572">
        <f t="shared" si="849"/>
        <v>28969.499999999996</v>
      </c>
      <c r="EZ190" s="589"/>
      <c r="FA190" s="589"/>
      <c r="FB190" s="589"/>
      <c r="FC190" s="589"/>
      <c r="FD190" s="589"/>
      <c r="FE190" s="589"/>
      <c r="FF190" s="589"/>
      <c r="FG190" s="589"/>
      <c r="FH190" s="589"/>
      <c r="FI190" s="577"/>
      <c r="FJ190" s="276">
        <f t="shared" si="850"/>
        <v>1.0815758138403744</v>
      </c>
      <c r="FK190" s="256">
        <f t="shared" si="851"/>
        <v>5.7696649525564449E-2</v>
      </c>
      <c r="FL190" s="256">
        <f t="shared" si="589"/>
        <v>6.2403300666475217E-2</v>
      </c>
      <c r="FM190" s="483">
        <f t="shared" si="852"/>
        <v>1.3225834284155631</v>
      </c>
      <c r="FN190" s="483">
        <f t="shared" si="853"/>
        <v>2</v>
      </c>
      <c r="FO190" s="483">
        <f t="shared" si="592"/>
        <v>80.099999999999994</v>
      </c>
      <c r="FP190" s="483">
        <f t="shared" si="593"/>
        <v>24.301541226830288</v>
      </c>
      <c r="FQ190" s="483">
        <f t="shared" si="668"/>
        <v>300</v>
      </c>
      <c r="FR190" s="483">
        <f t="shared" si="854"/>
        <v>3.9292791895972554</v>
      </c>
      <c r="FS190" s="483">
        <f t="shared" si="855"/>
        <v>108.79861903463025</v>
      </c>
      <c r="FT190" s="484">
        <f t="shared" si="856"/>
        <v>3</v>
      </c>
      <c r="FU190" s="427">
        <f t="shared" si="857"/>
        <v>24095.246596292847</v>
      </c>
      <c r="FV190" s="276">
        <f t="shared" si="858"/>
        <v>1.6791300764887567</v>
      </c>
      <c r="FW190" s="256">
        <f t="shared" si="859"/>
        <v>1.0332218432869487</v>
      </c>
      <c r="FX190" s="256">
        <f t="shared" si="600"/>
        <v>1.7349138727482682</v>
      </c>
      <c r="FY190" s="483">
        <f t="shared" si="860"/>
        <v>44.747405994726556</v>
      </c>
      <c r="FZ190" s="483">
        <f t="shared" si="861"/>
        <v>23</v>
      </c>
      <c r="GA190" s="483">
        <f t="shared" si="603"/>
        <v>80.099999999999994</v>
      </c>
      <c r="GB190" s="483">
        <f t="shared" si="604"/>
        <v>24.301541226830288</v>
      </c>
      <c r="GC190" s="483">
        <f t="shared" si="605"/>
        <v>100</v>
      </c>
      <c r="GD190" s="483">
        <f t="shared" si="862"/>
        <v>7.1433908385559395</v>
      </c>
      <c r="GE190" s="483">
        <f t="shared" si="863"/>
        <v>65.467879706570372</v>
      </c>
      <c r="GF190" s="484">
        <f t="shared" si="864"/>
        <v>32</v>
      </c>
      <c r="GG190" s="493">
        <f t="shared" si="865"/>
        <v>1</v>
      </c>
      <c r="GH190" s="493">
        <f t="shared" si="866"/>
        <v>33</v>
      </c>
      <c r="GI190" s="427">
        <f t="shared" si="867"/>
        <v>40172.246596292847</v>
      </c>
      <c r="GJ190" s="185">
        <f t="shared" si="868"/>
        <v>1.0683997905472802</v>
      </c>
      <c r="GK190" s="256">
        <f t="shared" si="669"/>
        <v>1.5372569529968367</v>
      </c>
      <c r="GL190" s="256">
        <f t="shared" si="613"/>
        <v>1.6424050065991704</v>
      </c>
      <c r="GM190" s="256">
        <f t="shared" si="614"/>
        <v>110.21528570129692</v>
      </c>
      <c r="GN190" s="256">
        <f t="shared" si="615"/>
        <v>80.099999999999994</v>
      </c>
      <c r="GO190" s="256">
        <f t="shared" si="616"/>
        <v>24.301541226830288</v>
      </c>
      <c r="GP190" s="256">
        <f t="shared" si="869"/>
        <v>110.21528570129692</v>
      </c>
      <c r="GQ190" s="256">
        <f t="shared" si="870"/>
        <v>3.9028275210289443</v>
      </c>
      <c r="GR190" s="427">
        <f t="shared" si="871"/>
        <v>69157.24659629284</v>
      </c>
      <c r="GS190" s="185">
        <f t="shared" si="872"/>
        <v>1.0683997905472802</v>
      </c>
      <c r="GT190" s="256">
        <f t="shared" si="670"/>
        <v>1.3038290751455945</v>
      </c>
      <c r="GU190" s="256">
        <f t="shared" si="621"/>
        <v>1.3930107107950072</v>
      </c>
      <c r="GV190" s="256">
        <f t="shared" si="622"/>
        <v>110.21528570129692</v>
      </c>
      <c r="GW190" s="256">
        <f t="shared" si="623"/>
        <v>80.099999999999994</v>
      </c>
      <c r="GX190" s="256">
        <f t="shared" si="624"/>
        <v>24.301541226830288</v>
      </c>
      <c r="GY190" s="256">
        <f t="shared" si="873"/>
        <v>110.21528570129692</v>
      </c>
      <c r="GZ190" s="256">
        <f t="shared" si="874"/>
        <v>3.9028275210289443</v>
      </c>
      <c r="HA190" s="427">
        <f t="shared" si="875"/>
        <v>81538.646596292849</v>
      </c>
      <c r="HB190" s="185">
        <f t="shared" si="876"/>
        <v>1.0683997905472802</v>
      </c>
      <c r="HC190" s="256">
        <f t="shared" si="671"/>
        <v>0.2877601099421781</v>
      </c>
      <c r="HD190" s="256">
        <f t="shared" si="629"/>
        <v>0.30744284119008541</v>
      </c>
      <c r="HE190" s="256">
        <f t="shared" si="630"/>
        <v>110.21528570129692</v>
      </c>
      <c r="HF190" s="256">
        <f t="shared" si="631"/>
        <v>80.099999999999994</v>
      </c>
      <c r="HG190" s="256">
        <f t="shared" si="632"/>
        <v>24.301541226830288</v>
      </c>
      <c r="HH190" s="256">
        <f t="shared" si="877"/>
        <v>110.21528570129692</v>
      </c>
      <c r="HI190" s="256">
        <f t="shared" si="878"/>
        <v>3.9028275210289443</v>
      </c>
      <c r="HJ190" s="427">
        <f t="shared" si="879"/>
        <v>369448.21226830286</v>
      </c>
      <c r="HK190" s="185">
        <f t="shared" si="880"/>
        <v>1.0683997905472802</v>
      </c>
      <c r="HL190" s="256">
        <f t="shared" si="672"/>
        <v>1.3614965509415122</v>
      </c>
      <c r="HM190" s="256">
        <f t="shared" si="636"/>
        <v>1.4546226298567559</v>
      </c>
      <c r="HN190" s="256">
        <f t="shared" si="637"/>
        <v>110.21528570129692</v>
      </c>
      <c r="HO190" s="256">
        <f t="shared" si="638"/>
        <v>80.099999999999994</v>
      </c>
      <c r="HP190" s="256">
        <f t="shared" si="639"/>
        <v>24.301541226830288</v>
      </c>
      <c r="HQ190" s="256">
        <f t="shared" si="881"/>
        <v>110.21528570129692</v>
      </c>
      <c r="HR190" s="256">
        <f t="shared" si="882"/>
        <v>3.9028275210289443</v>
      </c>
      <c r="HS190" s="466">
        <f t="shared" si="883"/>
        <v>78085</v>
      </c>
    </row>
    <row r="191" spans="1:227" s="72" customFormat="1" hidden="1" outlineLevel="1" x14ac:dyDescent="0.3">
      <c r="B191" s="40" t="s">
        <v>246</v>
      </c>
      <c r="C191" s="40" t="s">
        <v>265</v>
      </c>
      <c r="D191" s="125">
        <v>703</v>
      </c>
      <c r="E191" s="123">
        <v>14.049274522675766</v>
      </c>
      <c r="F191" s="125">
        <f t="shared" si="791"/>
        <v>86.832126573836021</v>
      </c>
      <c r="G191" s="125">
        <f t="shared" si="792"/>
        <v>12.523969672783068</v>
      </c>
      <c r="H191" s="168">
        <f t="shared" ref="H191" si="890">ROUND($I191+$I191*0.35,1)</f>
        <v>69.8</v>
      </c>
      <c r="I191" s="121">
        <f t="shared" si="888"/>
        <v>51.670499999999997</v>
      </c>
      <c r="J191" s="373">
        <f t="shared" si="794"/>
        <v>25.99412551428615</v>
      </c>
      <c r="K191" s="114">
        <v>1.2E-2</v>
      </c>
      <c r="L191" s="168">
        <f t="shared" si="795"/>
        <v>1244.0132746967911</v>
      </c>
      <c r="M191" s="373">
        <f t="shared" si="645"/>
        <v>481.8</v>
      </c>
      <c r="N191" s="373">
        <f t="shared" si="646"/>
        <v>14.928159296361493</v>
      </c>
      <c r="O191" s="121">
        <v>53.984954837635541</v>
      </c>
      <c r="P191" s="116">
        <v>0.11</v>
      </c>
      <c r="Q191" s="395">
        <f t="shared" si="796"/>
        <v>0.85576801850944473</v>
      </c>
      <c r="S191" s="189">
        <f t="shared" si="797"/>
        <v>1.0917438549951906</v>
      </c>
      <c r="T191" s="168">
        <f t="shared" si="507"/>
        <v>4.1746565575943562</v>
      </c>
      <c r="U191" s="382">
        <f t="shared" si="508"/>
        <v>86.832126573836021</v>
      </c>
      <c r="V191" s="427">
        <f t="shared" si="647"/>
        <v>20149.060082285785</v>
      </c>
      <c r="W191" s="132"/>
      <c r="X191" s="255"/>
      <c r="Y191" s="255"/>
      <c r="Z191" s="255"/>
      <c r="AA191" s="111"/>
      <c r="AB191" s="111"/>
      <c r="AC191" s="111"/>
      <c r="AD191" s="111"/>
      <c r="AE191" s="111"/>
      <c r="AF191" s="111"/>
      <c r="AG191" s="111"/>
      <c r="AH191" s="460"/>
      <c r="AI191" s="188">
        <f t="shared" si="798"/>
        <v>3.5092931435965706</v>
      </c>
      <c r="AJ191" s="256">
        <f t="shared" si="799"/>
        <v>0.60213118751478489</v>
      </c>
      <c r="AK191" s="256">
        <f t="shared" si="510"/>
        <v>2.1130548478912958</v>
      </c>
      <c r="AL191" s="170">
        <f t="shared" si="800"/>
        <v>86.832126573836021</v>
      </c>
      <c r="AM191" s="170">
        <f t="shared" si="801"/>
        <v>12.523969672783068</v>
      </c>
      <c r="AN191" s="170">
        <f t="shared" si="513"/>
        <v>52.600125257593945</v>
      </c>
      <c r="AO191" s="170">
        <f t="shared" si="649"/>
        <v>27</v>
      </c>
      <c r="AP191" s="170">
        <f t="shared" si="650"/>
        <v>39</v>
      </c>
      <c r="AQ191" s="170">
        <f t="shared" si="802"/>
        <v>0</v>
      </c>
      <c r="AR191" s="256">
        <f t="shared" si="803"/>
        <v>28.312281756203465</v>
      </c>
      <c r="AS191" s="256">
        <f t="shared" si="515"/>
        <v>0</v>
      </c>
      <c r="AT191" s="428">
        <f t="shared" si="804"/>
        <v>104121</v>
      </c>
      <c r="AU191" s="112"/>
      <c r="AV191" s="256"/>
      <c r="AW191" s="256"/>
      <c r="AX191" s="120"/>
      <c r="AY191" s="120"/>
      <c r="AZ191" s="120"/>
      <c r="BA191" s="120"/>
      <c r="BB191" s="256"/>
      <c r="BC191" s="256"/>
      <c r="BD191" s="256"/>
      <c r="BE191" s="257"/>
      <c r="BF191" s="146">
        <f t="shared" si="805"/>
        <v>1.3894198942981977</v>
      </c>
      <c r="BG191" s="256">
        <f t="shared" si="806"/>
        <v>0.64553873127573291</v>
      </c>
      <c r="BH191" s="256">
        <f t="shared" si="519"/>
        <v>0.89692435577452145</v>
      </c>
      <c r="BI191" s="120">
        <f t="shared" si="807"/>
        <v>20.82109958100185</v>
      </c>
      <c r="BJ191" s="120">
        <f t="shared" si="808"/>
        <v>12.523969672783068</v>
      </c>
      <c r="BK191" s="256">
        <v>0</v>
      </c>
      <c r="BL191" s="170">
        <f t="shared" si="522"/>
        <v>16.73703971211776</v>
      </c>
      <c r="BM191" s="170">
        <f t="shared" si="651"/>
        <v>53.062960287882234</v>
      </c>
      <c r="BN191" s="170">
        <f t="shared" si="809"/>
        <v>0</v>
      </c>
      <c r="BO191" s="170">
        <f t="shared" si="810"/>
        <v>5.4980226863517663</v>
      </c>
      <c r="BP191" s="170">
        <f t="shared" si="811"/>
        <v>66.011026992834175</v>
      </c>
      <c r="BQ191" s="390">
        <f t="shared" si="812"/>
        <v>18786.945848861826</v>
      </c>
      <c r="BR191" s="428">
        <f t="shared" si="813"/>
        <v>30203.816607118901</v>
      </c>
      <c r="BS191" s="146">
        <f t="shared" si="814"/>
        <v>4.1077021489059016</v>
      </c>
      <c r="BT191" s="256">
        <f t="shared" si="527"/>
        <v>0.8891846766775805</v>
      </c>
      <c r="BU191" s="256">
        <f t="shared" si="528"/>
        <v>3.6525058071626968</v>
      </c>
      <c r="BV191" s="170">
        <f t="shared" si="529"/>
        <v>86.832126573836021</v>
      </c>
      <c r="BW191" s="170">
        <f t="shared" si="530"/>
        <v>12.523969672783068</v>
      </c>
      <c r="BX191" s="170">
        <f t="shared" si="531"/>
        <v>56.941731586285755</v>
      </c>
      <c r="BY191" s="170">
        <f t="shared" si="653"/>
        <v>815.78412014736045</v>
      </c>
      <c r="BZ191" s="256">
        <f t="shared" si="815"/>
        <v>24.187755743946255</v>
      </c>
      <c r="CA191" s="256">
        <v>0</v>
      </c>
      <c r="CB191" s="466">
        <f t="shared" si="816"/>
        <v>75146.399999999994</v>
      </c>
      <c r="CC191" s="146">
        <f t="shared" si="817"/>
        <v>1.3883419214438135</v>
      </c>
      <c r="CD191" s="256">
        <f t="shared" si="535"/>
        <v>0.92796693560684229</v>
      </c>
      <c r="CE191" s="256">
        <f t="shared" si="654"/>
        <v>1.2883353984167309</v>
      </c>
      <c r="CF191" s="120">
        <f t="shared" si="818"/>
        <v>22.209172886401973</v>
      </c>
      <c r="CG191" s="120">
        <f t="shared" si="819"/>
        <v>12.523969672783068</v>
      </c>
      <c r="CH191" s="256">
        <v>0</v>
      </c>
      <c r="CI191" s="170">
        <f t="shared" si="655"/>
        <v>17.852842359592277</v>
      </c>
      <c r="CJ191" s="170">
        <f t="shared" si="656"/>
        <v>51.947157640407724</v>
      </c>
      <c r="CK191" s="170">
        <f t="shared" si="820"/>
        <v>0</v>
      </c>
      <c r="CL191" s="256">
        <f t="shared" si="821"/>
        <v>6.9416189239678943</v>
      </c>
      <c r="CM191" s="256">
        <f t="shared" si="499"/>
        <v>64.622953687434048</v>
      </c>
      <c r="CN191" s="390">
        <f t="shared" si="822"/>
        <v>9372.742238785946</v>
      </c>
      <c r="CO191" s="428">
        <f t="shared" si="823"/>
        <v>20951.404380926826</v>
      </c>
      <c r="CP191" s="146">
        <f t="shared" si="824"/>
        <v>3.5092931435965706</v>
      </c>
      <c r="CQ191" s="256">
        <f t="shared" si="540"/>
        <v>0.96236325223230945</v>
      </c>
      <c r="CR191" s="256">
        <f t="shared" si="541"/>
        <v>3.3772147627081406</v>
      </c>
      <c r="CS191" s="120">
        <f t="shared" si="542"/>
        <v>86.832126573836021</v>
      </c>
      <c r="CT191" s="120">
        <f t="shared" si="543"/>
        <v>12.523969672783068</v>
      </c>
      <c r="CU191" s="256">
        <f t="shared" si="544"/>
        <v>52.600125257593945</v>
      </c>
      <c r="CV191" s="170">
        <f t="shared" si="659"/>
        <v>753.58345641252083</v>
      </c>
      <c r="CW191" s="256">
        <f t="shared" si="825"/>
        <v>28.312281756203465</v>
      </c>
      <c r="CX191" s="256">
        <v>0</v>
      </c>
      <c r="CY191" s="466">
        <f t="shared" si="826"/>
        <v>65146.400000000001</v>
      </c>
      <c r="CZ191" s="146">
        <f t="shared" si="827"/>
        <v>4.1077021489059016</v>
      </c>
      <c r="DA191" s="256">
        <f t="shared" si="548"/>
        <v>0.91978442686057571</v>
      </c>
      <c r="DB191" s="256">
        <f t="shared" si="549"/>
        <v>3.7782004667453699</v>
      </c>
      <c r="DC191" s="120">
        <f t="shared" si="550"/>
        <v>86.832126573836021</v>
      </c>
      <c r="DD191" s="120">
        <f t="shared" si="551"/>
        <v>12.523969672783068</v>
      </c>
      <c r="DE191" s="256">
        <f t="shared" si="552"/>
        <v>56.941731586285755</v>
      </c>
      <c r="DF191" s="170">
        <f t="shared" si="660"/>
        <v>815.78412014736045</v>
      </c>
      <c r="DG191" s="256">
        <f t="shared" si="828"/>
        <v>24.187755743946255</v>
      </c>
      <c r="DH191" s="256">
        <v>0</v>
      </c>
      <c r="DI191" s="466">
        <f t="shared" si="829"/>
        <v>72646.399999999994</v>
      </c>
      <c r="DJ191" s="146">
        <f t="shared" si="830"/>
        <v>3.5092931435965706</v>
      </c>
      <c r="DK191" s="256">
        <f t="shared" si="662"/>
        <v>1.0511028557503372</v>
      </c>
      <c r="DL191" s="256">
        <f t="shared" si="555"/>
        <v>3.6886280448994335</v>
      </c>
      <c r="DM191" s="120">
        <f t="shared" si="556"/>
        <v>86.832126573836021</v>
      </c>
      <c r="DN191" s="120">
        <f t="shared" si="557"/>
        <v>12.523969672783068</v>
      </c>
      <c r="DO191" s="256">
        <f t="shared" si="558"/>
        <v>52.600125257593945</v>
      </c>
      <c r="DP191" s="170">
        <f t="shared" si="663"/>
        <v>753.58345641252083</v>
      </c>
      <c r="DQ191" s="256">
        <f t="shared" si="831"/>
        <v>28.312281756203465</v>
      </c>
      <c r="DR191" s="256">
        <v>0</v>
      </c>
      <c r="DS191" s="427">
        <f t="shared" si="832"/>
        <v>59646.400000000001</v>
      </c>
      <c r="DT191" s="176">
        <f t="shared" si="833"/>
        <v>7.1121269508598566</v>
      </c>
      <c r="DU191" s="256">
        <f t="shared" si="562"/>
        <v>0.85353691432490508</v>
      </c>
      <c r="DV191" s="256">
        <f t="shared" si="563"/>
        <v>6.0704628919239179</v>
      </c>
      <c r="DW191" s="120">
        <f t="shared" si="564"/>
        <v>86.832126573836021</v>
      </c>
      <c r="DX191" s="120">
        <f t="shared" si="565"/>
        <v>12.523969672783068</v>
      </c>
      <c r="DY191" s="256">
        <f t="shared" si="566"/>
        <v>65.624944243669347</v>
      </c>
      <c r="DZ191" s="256">
        <f t="shared" si="664"/>
        <v>45</v>
      </c>
      <c r="EA191" s="256">
        <f t="shared" si="665"/>
        <v>64</v>
      </c>
      <c r="EB191" s="170">
        <f t="shared" si="666"/>
        <v>940.18544761703936</v>
      </c>
      <c r="EC191" s="256">
        <f t="shared" si="834"/>
        <v>13.969955392121753</v>
      </c>
      <c r="ED191" s="256">
        <v>0</v>
      </c>
      <c r="EE191" s="427">
        <f t="shared" si="674"/>
        <v>90256</v>
      </c>
      <c r="EF191" s="275">
        <f t="shared" si="835"/>
        <v>1.3296097228844836</v>
      </c>
      <c r="EG191" s="256">
        <f t="shared" si="836"/>
        <v>0.63306415594881849</v>
      </c>
      <c r="EH191" s="256">
        <f t="shared" si="570"/>
        <v>0.84172825695920805</v>
      </c>
      <c r="EI191" s="473">
        <f t="shared" si="837"/>
        <v>21.708031643459005</v>
      </c>
      <c r="EJ191" s="473">
        <f t="shared" si="838"/>
        <v>17.45</v>
      </c>
      <c r="EK191" s="473">
        <f t="shared" si="573"/>
        <v>69.8</v>
      </c>
      <c r="EL191" s="473">
        <f t="shared" si="839"/>
        <v>8.5441255142861507</v>
      </c>
      <c r="EM191" s="473">
        <f t="shared" si="840"/>
        <v>9.6016644684591075</v>
      </c>
      <c r="EN191" s="473">
        <f t="shared" si="841"/>
        <v>65.124094930377012</v>
      </c>
      <c r="EO191" s="427">
        <f t="shared" si="842"/>
        <v>25717.810082285785</v>
      </c>
      <c r="EP191" s="261">
        <f t="shared" si="843"/>
        <v>1.3296097228844836</v>
      </c>
      <c r="EQ191" s="256">
        <f t="shared" si="844"/>
        <v>0.6449377576193045</v>
      </c>
      <c r="ER191" s="256">
        <f t="shared" si="580"/>
        <v>0.85751551318594377</v>
      </c>
      <c r="ES191" s="473">
        <f t="shared" si="581"/>
        <v>86.832126573836021</v>
      </c>
      <c r="ET191" s="473">
        <f t="shared" si="845"/>
        <v>17.45</v>
      </c>
      <c r="EU191" s="473">
        <f t="shared" si="583"/>
        <v>69.8</v>
      </c>
      <c r="EV191" s="473">
        <f t="shared" si="846"/>
        <v>8.5441255142861507</v>
      </c>
      <c r="EW191" s="473">
        <f t="shared" si="847"/>
        <v>9.6016644684591075</v>
      </c>
      <c r="EX191" s="473">
        <f t="shared" si="848"/>
        <v>65.124094930377012</v>
      </c>
      <c r="EY191" s="572">
        <f t="shared" si="849"/>
        <v>25244.333333333336</v>
      </c>
      <c r="EZ191" s="589"/>
      <c r="FA191" s="589"/>
      <c r="FB191" s="589"/>
      <c r="FC191" s="589"/>
      <c r="FD191" s="589"/>
      <c r="FE191" s="589"/>
      <c r="FF191" s="589"/>
      <c r="FG191" s="589"/>
      <c r="FH191" s="589"/>
      <c r="FI191" s="577"/>
      <c r="FJ191" s="276">
        <f t="shared" si="850"/>
        <v>1.1029372854535826</v>
      </c>
      <c r="FK191" s="256">
        <f t="shared" si="851"/>
        <v>4.0399016131637468E-2</v>
      </c>
      <c r="FL191" s="256">
        <f t="shared" si="589"/>
        <v>4.4557581187223722E-2</v>
      </c>
      <c r="FM191" s="483">
        <f t="shared" si="852"/>
        <v>1.0419855188860323</v>
      </c>
      <c r="FN191" s="483">
        <f t="shared" si="853"/>
        <v>1</v>
      </c>
      <c r="FO191" s="483">
        <f t="shared" si="592"/>
        <v>69.8</v>
      </c>
      <c r="FP191" s="483">
        <f t="shared" si="593"/>
        <v>25.99412551428615</v>
      </c>
      <c r="FQ191" s="483">
        <f t="shared" si="668"/>
        <v>200</v>
      </c>
      <c r="FR191" s="483">
        <f t="shared" si="854"/>
        <v>4.1954962679720769</v>
      </c>
      <c r="FS191" s="483">
        <f t="shared" si="855"/>
        <v>85.887682129391578</v>
      </c>
      <c r="FT191" s="484">
        <f t="shared" si="856"/>
        <v>2</v>
      </c>
      <c r="FU191" s="427">
        <f t="shared" si="857"/>
        <v>22862.060082285785</v>
      </c>
      <c r="FV191" s="276">
        <f t="shared" si="858"/>
        <v>1.7129471951695789</v>
      </c>
      <c r="FW191" s="256">
        <f t="shared" si="859"/>
        <v>0.89713269283806474</v>
      </c>
      <c r="FX191" s="256">
        <f t="shared" si="600"/>
        <v>1.5367409298918944</v>
      </c>
      <c r="FY191" s="483">
        <f t="shared" si="860"/>
        <v>35.25384338897743</v>
      </c>
      <c r="FZ191" s="483">
        <f t="shared" si="861"/>
        <v>19</v>
      </c>
      <c r="GA191" s="483">
        <f t="shared" si="603"/>
        <v>69.8</v>
      </c>
      <c r="GB191" s="483">
        <f t="shared" si="604"/>
        <v>25.99412551428615</v>
      </c>
      <c r="GC191" s="483">
        <f t="shared" si="605"/>
        <v>100</v>
      </c>
      <c r="GD191" s="483">
        <f t="shared" si="862"/>
        <v>6.4247285406622332</v>
      </c>
      <c r="GE191" s="483">
        <f t="shared" si="863"/>
        <v>51.578283184858591</v>
      </c>
      <c r="GF191" s="484">
        <f t="shared" si="864"/>
        <v>26</v>
      </c>
      <c r="GG191" s="493">
        <f t="shared" si="865"/>
        <v>1</v>
      </c>
      <c r="GH191" s="493">
        <f t="shared" si="866"/>
        <v>27</v>
      </c>
      <c r="GI191" s="427">
        <f t="shared" si="867"/>
        <v>36788.060082285781</v>
      </c>
      <c r="GJ191" s="185">
        <f t="shared" si="868"/>
        <v>1.0917438549951906</v>
      </c>
      <c r="GK191" s="256">
        <f t="shared" si="669"/>
        <v>1.326316816612308</v>
      </c>
      <c r="GL191" s="256">
        <f t="shared" si="613"/>
        <v>1.4479982343132705</v>
      </c>
      <c r="GM191" s="256">
        <f t="shared" si="614"/>
        <v>86.832126573836021</v>
      </c>
      <c r="GN191" s="256">
        <f t="shared" si="615"/>
        <v>69.8</v>
      </c>
      <c r="GO191" s="256">
        <f t="shared" si="616"/>
        <v>25.99412551428615</v>
      </c>
      <c r="GP191" s="256">
        <f t="shared" si="869"/>
        <v>86.832126573836021</v>
      </c>
      <c r="GQ191" s="256">
        <f t="shared" si="870"/>
        <v>4.1746565575943562</v>
      </c>
      <c r="GR191" s="427">
        <f t="shared" si="871"/>
        <v>62321.060082285781</v>
      </c>
      <c r="GS191" s="185">
        <f t="shared" si="872"/>
        <v>1.0917438549951906</v>
      </c>
      <c r="GT191" s="256">
        <f t="shared" si="670"/>
        <v>1.0505757235835442</v>
      </c>
      <c r="GU191" s="256">
        <f t="shared" si="621"/>
        <v>1.1469595904294603</v>
      </c>
      <c r="GV191" s="256">
        <f t="shared" si="622"/>
        <v>86.832126573836021</v>
      </c>
      <c r="GW191" s="256">
        <f t="shared" si="623"/>
        <v>69.8</v>
      </c>
      <c r="GX191" s="256">
        <f t="shared" si="624"/>
        <v>25.99412551428615</v>
      </c>
      <c r="GY191" s="256">
        <f t="shared" si="873"/>
        <v>86.832126573836021</v>
      </c>
      <c r="GZ191" s="256">
        <f t="shared" si="874"/>
        <v>4.1746565575943562</v>
      </c>
      <c r="HA191" s="427">
        <f t="shared" si="875"/>
        <v>78678.260082285778</v>
      </c>
      <c r="HB191" s="185">
        <f t="shared" si="876"/>
        <v>1.0917438549951906</v>
      </c>
      <c r="HC191" s="256">
        <f t="shared" si="671"/>
        <v>0.21581829690838014</v>
      </c>
      <c r="HD191" s="256">
        <f t="shared" si="629"/>
        <v>0.23561829944525156</v>
      </c>
      <c r="HE191" s="256">
        <f t="shared" si="630"/>
        <v>86.832126573836021</v>
      </c>
      <c r="HF191" s="256">
        <f t="shared" si="631"/>
        <v>69.8</v>
      </c>
      <c r="HG191" s="256">
        <f t="shared" si="632"/>
        <v>25.99412551428615</v>
      </c>
      <c r="HH191" s="256">
        <f t="shared" si="877"/>
        <v>86.832126573836021</v>
      </c>
      <c r="HI191" s="256">
        <f t="shared" si="878"/>
        <v>4.1746565575943562</v>
      </c>
      <c r="HJ191" s="427">
        <f t="shared" si="879"/>
        <v>382995.65514286153</v>
      </c>
      <c r="HK191" s="185">
        <f t="shared" si="880"/>
        <v>1.0917438549951906</v>
      </c>
      <c r="HL191" s="256">
        <f t="shared" si="672"/>
        <v>1.1922323671749844</v>
      </c>
      <c r="HM191" s="256">
        <f t="shared" si="636"/>
        <v>1.301612360589659</v>
      </c>
      <c r="HN191" s="256">
        <f t="shared" si="637"/>
        <v>86.832126573836021</v>
      </c>
      <c r="HO191" s="256">
        <f t="shared" si="638"/>
        <v>69.8</v>
      </c>
      <c r="HP191" s="256">
        <f t="shared" si="639"/>
        <v>25.99412551428615</v>
      </c>
      <c r="HQ191" s="256">
        <f t="shared" si="881"/>
        <v>86.832126573836021</v>
      </c>
      <c r="HR191" s="256">
        <f t="shared" si="882"/>
        <v>4.1746565575943562</v>
      </c>
      <c r="HS191" s="466">
        <f t="shared" si="883"/>
        <v>69330</v>
      </c>
    </row>
    <row r="192" spans="1:227" s="72" customFormat="1" hidden="1" outlineLevel="1" x14ac:dyDescent="0.3">
      <c r="B192" s="40" t="s">
        <v>246</v>
      </c>
      <c r="C192" s="40" t="s">
        <v>266</v>
      </c>
      <c r="D192" s="125">
        <v>703</v>
      </c>
      <c r="E192" s="123">
        <v>14.157365039055902</v>
      </c>
      <c r="F192" s="125">
        <f t="shared" si="791"/>
        <v>87.500184514094954</v>
      </c>
      <c r="G192" s="125">
        <f t="shared" si="792"/>
        <v>67.20095336397452</v>
      </c>
      <c r="H192" s="168">
        <f t="shared" ref="H192" si="891">ROUND($I192+$I192*0.2,1)</f>
        <v>62</v>
      </c>
      <c r="I192" s="121">
        <f t="shared" si="888"/>
        <v>51.670499999999997</v>
      </c>
      <c r="J192" s="373">
        <f t="shared" si="794"/>
        <v>26.004548163444984</v>
      </c>
      <c r="K192" s="114">
        <v>1.2E-2</v>
      </c>
      <c r="L192" s="168">
        <f t="shared" si="795"/>
        <v>1411.2932986144347</v>
      </c>
      <c r="M192" s="373">
        <f t="shared" si="645"/>
        <v>2584.1999999999998</v>
      </c>
      <c r="N192" s="373">
        <f t="shared" si="646"/>
        <v>16.935519583373218</v>
      </c>
      <c r="O192" s="121">
        <v>54.006600737737813</v>
      </c>
      <c r="P192" s="116">
        <v>0.59</v>
      </c>
      <c r="Q192" s="395">
        <f t="shared" si="796"/>
        <v>0.23199072393785108</v>
      </c>
      <c r="S192" s="189">
        <f t="shared" si="797"/>
        <v>1.4076472321558484</v>
      </c>
      <c r="T192" s="168">
        <f t="shared" si="507"/>
        <v>22.400317787991508</v>
      </c>
      <c r="U192" s="382">
        <f t="shared" si="508"/>
        <v>87.500184514094954</v>
      </c>
      <c r="V192" s="427">
        <f t="shared" si="647"/>
        <v>19760.7277061512</v>
      </c>
      <c r="W192" s="132"/>
      <c r="X192" s="255"/>
      <c r="Y192" s="255"/>
      <c r="Z192" s="255"/>
      <c r="AA192" s="111"/>
      <c r="AB192" s="111"/>
      <c r="AC192" s="111"/>
      <c r="AD192" s="111"/>
      <c r="AE192" s="111"/>
      <c r="AF192" s="111"/>
      <c r="AG192" s="111"/>
      <c r="AH192" s="460"/>
      <c r="AI192" s="188">
        <f t="shared" si="798"/>
        <v>5.4232898991945708</v>
      </c>
      <c r="AJ192" s="256">
        <f t="shared" si="799"/>
        <v>0.91342905785708939</v>
      </c>
      <c r="AK192" s="256">
        <f t="shared" si="510"/>
        <v>4.9537905831071658</v>
      </c>
      <c r="AL192" s="170">
        <f t="shared" si="800"/>
        <v>87.500184514094954</v>
      </c>
      <c r="AM192" s="170">
        <f t="shared" si="801"/>
        <v>65.625138385571219</v>
      </c>
      <c r="AN192" s="170">
        <f t="shared" si="513"/>
        <v>0</v>
      </c>
      <c r="AO192" s="170">
        <f t="shared" si="649"/>
        <v>0</v>
      </c>
      <c r="AP192" s="170">
        <f t="shared" si="650"/>
        <v>0</v>
      </c>
      <c r="AQ192" s="170">
        <f t="shared" si="802"/>
        <v>0.60978832071948808</v>
      </c>
      <c r="AR192" s="256">
        <f t="shared" si="803"/>
        <v>28.525330703978153</v>
      </c>
      <c r="AS192" s="256">
        <f t="shared" si="515"/>
        <v>0</v>
      </c>
      <c r="AT192" s="428">
        <f t="shared" si="804"/>
        <v>89087.566131315121</v>
      </c>
      <c r="AU192" s="112"/>
      <c r="AV192" s="256"/>
      <c r="AW192" s="256"/>
      <c r="AX192" s="120"/>
      <c r="AY192" s="120"/>
      <c r="AZ192" s="120"/>
      <c r="BA192" s="120"/>
      <c r="BB192" s="256"/>
      <c r="BC192" s="256"/>
      <c r="BD192" s="256"/>
      <c r="BE192" s="257"/>
      <c r="BF192" s="146">
        <f t="shared" si="805"/>
        <v>6.5307581740299971</v>
      </c>
      <c r="BG192" s="256">
        <f t="shared" si="806"/>
        <v>1.495704716935196</v>
      </c>
      <c r="BH192" s="256">
        <f t="shared" si="519"/>
        <v>9.7680858060597551</v>
      </c>
      <c r="BI192" s="120">
        <f t="shared" si="807"/>
        <v>87.500184514094954</v>
      </c>
      <c r="BJ192" s="120">
        <f t="shared" si="808"/>
        <v>67.20095336397452</v>
      </c>
      <c r="BK192" s="256">
        <v>0</v>
      </c>
      <c r="BL192" s="170">
        <f t="shared" si="522"/>
        <v>62.000000000000007</v>
      </c>
      <c r="BM192" s="170">
        <f t="shared" si="651"/>
        <v>0</v>
      </c>
      <c r="BN192" s="170">
        <f t="shared" si="809"/>
        <v>0</v>
      </c>
      <c r="BO192" s="170">
        <f t="shared" si="810"/>
        <v>23.688082417941768</v>
      </c>
      <c r="BP192" s="170">
        <f t="shared" si="811"/>
        <v>0</v>
      </c>
      <c r="BQ192" s="390">
        <f t="shared" si="812"/>
        <v>42550</v>
      </c>
      <c r="BR192" s="428">
        <f t="shared" si="813"/>
        <v>57640</v>
      </c>
      <c r="BS192" s="146">
        <f t="shared" si="814"/>
        <v>6.4923982017517661</v>
      </c>
      <c r="BT192" s="256">
        <f t="shared" si="527"/>
        <v>1.2516717588892714</v>
      </c>
      <c r="BU192" s="256">
        <f t="shared" si="528"/>
        <v>8.1263514765961755</v>
      </c>
      <c r="BV192" s="170">
        <f t="shared" si="529"/>
        <v>87.500184514094954</v>
      </c>
      <c r="BW192" s="170">
        <f t="shared" si="530"/>
        <v>67.20095336397452</v>
      </c>
      <c r="BX192" s="170">
        <f t="shared" si="531"/>
        <v>2.7991942473014433</v>
      </c>
      <c r="BY192" s="170">
        <f t="shared" si="653"/>
        <v>45.148294311313599</v>
      </c>
      <c r="BZ192" s="256">
        <f t="shared" si="815"/>
        <v>23.828042130306841</v>
      </c>
      <c r="CA192" s="256">
        <v>0</v>
      </c>
      <c r="CB192" s="466">
        <f t="shared" si="816"/>
        <v>68766</v>
      </c>
      <c r="CC192" s="146">
        <f t="shared" si="817"/>
        <v>5.4232898991945708</v>
      </c>
      <c r="CD192" s="256">
        <f t="shared" si="535"/>
        <v>1.4039396465249274</v>
      </c>
      <c r="CE192" s="256">
        <f t="shared" si="654"/>
        <v>7.6139717040774348</v>
      </c>
      <c r="CF192" s="120">
        <f t="shared" si="818"/>
        <v>87.500184514094954</v>
      </c>
      <c r="CG192" s="120">
        <f t="shared" si="819"/>
        <v>65.625138385571219</v>
      </c>
      <c r="CH192" s="256">
        <v>0</v>
      </c>
      <c r="CI192" s="170">
        <f t="shared" si="655"/>
        <v>62.000000000000007</v>
      </c>
      <c r="CJ192" s="170">
        <f t="shared" si="656"/>
        <v>0</v>
      </c>
      <c r="CK192" s="170">
        <f t="shared" si="820"/>
        <v>2.0125970760678404</v>
      </c>
      <c r="CL192" s="256">
        <f t="shared" si="821"/>
        <v>28.525330703978153</v>
      </c>
      <c r="CM192" s="256">
        <f t="shared" si="499"/>
        <v>0</v>
      </c>
      <c r="CN192" s="390">
        <f t="shared" si="822"/>
        <v>32550.000000000004</v>
      </c>
      <c r="CO192" s="428">
        <f t="shared" si="823"/>
        <v>57962.015532170859</v>
      </c>
      <c r="CP192" s="146">
        <f t="shared" si="824"/>
        <v>5.497185146325954</v>
      </c>
      <c r="CQ192" s="256">
        <f t="shared" si="540"/>
        <v>1.3912571879916922</v>
      </c>
      <c r="CR192" s="256">
        <f t="shared" si="541"/>
        <v>7.6479983485471461</v>
      </c>
      <c r="CS192" s="120">
        <f t="shared" si="542"/>
        <v>87.500184514094954</v>
      </c>
      <c r="CT192" s="120">
        <f t="shared" si="543"/>
        <v>67.20095336397452</v>
      </c>
      <c r="CU192" s="256">
        <f t="shared" si="544"/>
        <v>-1.5758149784033009</v>
      </c>
      <c r="CV192" s="170">
        <f t="shared" si="659"/>
        <v>-25.416370619408077</v>
      </c>
      <c r="CW192" s="256">
        <f t="shared" si="825"/>
        <v>28.141882392566682</v>
      </c>
      <c r="CX192" s="256">
        <v>0</v>
      </c>
      <c r="CY192" s="466">
        <f t="shared" si="826"/>
        <v>58766</v>
      </c>
      <c r="CZ192" s="146">
        <f t="shared" si="827"/>
        <v>6.4923982017517661</v>
      </c>
      <c r="DA192" s="256">
        <f t="shared" si="548"/>
        <v>1.2988932510152964</v>
      </c>
      <c r="DB192" s="256">
        <f t="shared" si="549"/>
        <v>8.4329322071592152</v>
      </c>
      <c r="DC192" s="120">
        <f t="shared" si="550"/>
        <v>87.500184514094954</v>
      </c>
      <c r="DD192" s="120">
        <f t="shared" si="551"/>
        <v>67.20095336397452</v>
      </c>
      <c r="DE192" s="256">
        <f t="shared" si="552"/>
        <v>2.7991942473014433</v>
      </c>
      <c r="DF192" s="170">
        <f t="shared" si="660"/>
        <v>45.148294311313599</v>
      </c>
      <c r="DG192" s="256">
        <f t="shared" si="828"/>
        <v>23.828042130306841</v>
      </c>
      <c r="DH192" s="256">
        <v>0</v>
      </c>
      <c r="DI192" s="466">
        <f t="shared" si="829"/>
        <v>66266</v>
      </c>
      <c r="DJ192" s="146">
        <f t="shared" si="830"/>
        <v>5.497185146325954</v>
      </c>
      <c r="DK192" s="256">
        <f t="shared" si="662"/>
        <v>1.5349119496399164</v>
      </c>
      <c r="DL192" s="256">
        <f t="shared" si="555"/>
        <v>8.4376951704787597</v>
      </c>
      <c r="DM192" s="120">
        <f t="shared" si="556"/>
        <v>87.500184514094954</v>
      </c>
      <c r="DN192" s="120">
        <f t="shared" si="557"/>
        <v>67.20095336397452</v>
      </c>
      <c r="DO192" s="256">
        <f t="shared" si="558"/>
        <v>-1.5758149784033009</v>
      </c>
      <c r="DP192" s="170">
        <f t="shared" si="663"/>
        <v>-25.416370619408077</v>
      </c>
      <c r="DQ192" s="256">
        <f t="shared" si="831"/>
        <v>28.141882392566682</v>
      </c>
      <c r="DR192" s="256">
        <v>0</v>
      </c>
      <c r="DS192" s="427">
        <f t="shared" si="832"/>
        <v>53266</v>
      </c>
      <c r="DT192" s="176">
        <f t="shared" si="833"/>
        <v>10.198473604226173</v>
      </c>
      <c r="DU192" s="256">
        <f t="shared" si="562"/>
        <v>1.119227954650047</v>
      </c>
      <c r="DV192" s="256">
        <f t="shared" si="563"/>
        <v>11.414416752610553</v>
      </c>
      <c r="DW192" s="120">
        <f t="shared" si="564"/>
        <v>87.500184514094954</v>
      </c>
      <c r="DX192" s="120">
        <f t="shared" si="565"/>
        <v>67.20095336397452</v>
      </c>
      <c r="DY192" s="256">
        <f t="shared" si="566"/>
        <v>11.549212698710946</v>
      </c>
      <c r="DZ192" s="256">
        <f t="shared" si="664"/>
        <v>45</v>
      </c>
      <c r="EA192" s="256">
        <f t="shared" si="665"/>
        <v>64</v>
      </c>
      <c r="EB192" s="170">
        <f t="shared" si="666"/>
        <v>186.27762417275721</v>
      </c>
      <c r="EC192" s="256">
        <f t="shared" si="834"/>
        <v>15.169048220506493</v>
      </c>
      <c r="ED192" s="256">
        <v>0</v>
      </c>
      <c r="EE192" s="427">
        <f t="shared" si="674"/>
        <v>84640</v>
      </c>
      <c r="EF192" s="275">
        <f t="shared" si="835"/>
        <v>1.6546599530363084</v>
      </c>
      <c r="EG192" s="256">
        <f t="shared" si="836"/>
        <v>0.65147664103380387</v>
      </c>
      <c r="EH192" s="256">
        <f t="shared" si="570"/>
        <v>1.0779723082572459</v>
      </c>
      <c r="EI192" s="473">
        <f t="shared" si="837"/>
        <v>21.875046128523739</v>
      </c>
      <c r="EJ192" s="473">
        <f t="shared" si="838"/>
        <v>15.5</v>
      </c>
      <c r="EK192" s="473">
        <f t="shared" si="573"/>
        <v>62</v>
      </c>
      <c r="EL192" s="473">
        <f t="shared" si="839"/>
        <v>10.504548163444984</v>
      </c>
      <c r="EM192" s="473">
        <f t="shared" si="840"/>
        <v>27.869079320122442</v>
      </c>
      <c r="EN192" s="473">
        <f t="shared" si="841"/>
        <v>65.625138385571219</v>
      </c>
      <c r="EO192" s="427">
        <f t="shared" si="842"/>
        <v>25183.2277061512</v>
      </c>
      <c r="EP192" s="261">
        <f t="shared" si="843"/>
        <v>1.6546599530363084</v>
      </c>
      <c r="EQ192" s="256">
        <f t="shared" si="844"/>
        <v>0.7316612723231517</v>
      </c>
      <c r="ER192" s="256">
        <f t="shared" si="580"/>
        <v>1.2106506065007119</v>
      </c>
      <c r="ES192" s="473">
        <f t="shared" si="581"/>
        <v>87.500184514094954</v>
      </c>
      <c r="ET192" s="473">
        <f t="shared" si="845"/>
        <v>15.5</v>
      </c>
      <c r="EU192" s="473">
        <f t="shared" si="583"/>
        <v>62</v>
      </c>
      <c r="EV192" s="473">
        <f t="shared" si="846"/>
        <v>10.504548163444984</v>
      </c>
      <c r="EW192" s="473">
        <f t="shared" si="847"/>
        <v>27.869079320122442</v>
      </c>
      <c r="EX192" s="473">
        <f t="shared" si="848"/>
        <v>65.625138385571219</v>
      </c>
      <c r="EY192" s="572">
        <f t="shared" si="849"/>
        <v>22423.333333333336</v>
      </c>
      <c r="EZ192" s="589"/>
      <c r="FA192" s="589"/>
      <c r="FB192" s="589"/>
      <c r="FC192" s="589"/>
      <c r="FD192" s="589"/>
      <c r="FE192" s="589"/>
      <c r="FF192" s="589"/>
      <c r="FG192" s="589"/>
      <c r="FH192" s="589"/>
      <c r="FI192" s="577"/>
      <c r="FJ192" s="276">
        <f t="shared" si="850"/>
        <v>1.4195752836096358</v>
      </c>
      <c r="FK192" s="256">
        <f t="shared" si="851"/>
        <v>4.1089952331686712E-2</v>
      </c>
      <c r="FL192" s="256">
        <f t="shared" si="589"/>
        <v>5.8330280734760577E-2</v>
      </c>
      <c r="FM192" s="483">
        <f t="shared" si="852"/>
        <v>1.0500022141691394</v>
      </c>
      <c r="FN192" s="483">
        <f t="shared" si="853"/>
        <v>1</v>
      </c>
      <c r="FO192" s="483">
        <f t="shared" si="592"/>
        <v>62</v>
      </c>
      <c r="FP192" s="483">
        <f t="shared" si="593"/>
        <v>26.004548163444984</v>
      </c>
      <c r="FQ192" s="483">
        <f t="shared" si="668"/>
        <v>200</v>
      </c>
      <c r="FR192" s="483">
        <f t="shared" si="854"/>
        <v>22.421317832274891</v>
      </c>
      <c r="FS192" s="483">
        <f t="shared" si="855"/>
        <v>86.555740069650511</v>
      </c>
      <c r="FT192" s="484">
        <f t="shared" si="856"/>
        <v>2</v>
      </c>
      <c r="FU192" s="427">
        <f t="shared" si="857"/>
        <v>22473.7277061512</v>
      </c>
      <c r="FV192" s="276">
        <f t="shared" si="858"/>
        <v>2.0168149084944815</v>
      </c>
      <c r="FW192" s="256">
        <f t="shared" si="859"/>
        <v>0.91195277717794287</v>
      </c>
      <c r="FX192" s="256">
        <f t="shared" si="600"/>
        <v>1.8392399568554212</v>
      </c>
      <c r="FY192" s="483">
        <f t="shared" si="860"/>
        <v>35.525074912722552</v>
      </c>
      <c r="FZ192" s="483">
        <f t="shared" si="861"/>
        <v>19</v>
      </c>
      <c r="GA192" s="483">
        <f t="shared" si="603"/>
        <v>62</v>
      </c>
      <c r="GB192" s="483">
        <f t="shared" si="604"/>
        <v>26.004548163444984</v>
      </c>
      <c r="GC192" s="483">
        <f t="shared" si="605"/>
        <v>100</v>
      </c>
      <c r="GD192" s="483">
        <f t="shared" si="862"/>
        <v>24.730559930568567</v>
      </c>
      <c r="GE192" s="483">
        <f t="shared" si="863"/>
        <v>51.975109601372402</v>
      </c>
      <c r="GF192" s="484">
        <f t="shared" si="864"/>
        <v>26</v>
      </c>
      <c r="GG192" s="493">
        <f t="shared" si="865"/>
        <v>1</v>
      </c>
      <c r="GH192" s="493">
        <f t="shared" si="866"/>
        <v>27</v>
      </c>
      <c r="GI192" s="427">
        <f t="shared" si="867"/>
        <v>36399.7277061512</v>
      </c>
      <c r="GJ192" s="185">
        <f t="shared" si="868"/>
        <v>1.4076472321558484</v>
      </c>
      <c r="GK192" s="256">
        <f t="shared" si="669"/>
        <v>1.1432917939169722</v>
      </c>
      <c r="GL192" s="256">
        <f t="shared" si="613"/>
        <v>1.6093515292537206</v>
      </c>
      <c r="GM192" s="256">
        <f t="shared" si="614"/>
        <v>87.500184514094954</v>
      </c>
      <c r="GN192" s="256">
        <f t="shared" si="615"/>
        <v>62</v>
      </c>
      <c r="GO192" s="256">
        <f t="shared" si="616"/>
        <v>26.004548163444984</v>
      </c>
      <c r="GP192" s="256">
        <f t="shared" si="869"/>
        <v>87.500184514094954</v>
      </c>
      <c r="GQ192" s="256">
        <f t="shared" si="870"/>
        <v>22.400317787991508</v>
      </c>
      <c r="GR192" s="427">
        <f t="shared" si="871"/>
        <v>56940.7277061512</v>
      </c>
      <c r="GS192" s="185">
        <f t="shared" si="872"/>
        <v>1.4076472321558484</v>
      </c>
      <c r="GT192" s="256">
        <f t="shared" si="670"/>
        <v>0.85311167782523234</v>
      </c>
      <c r="GU192" s="256">
        <f t="shared" si="621"/>
        <v>1.2008802920105202</v>
      </c>
      <c r="GV192" s="256">
        <f t="shared" si="622"/>
        <v>87.500184514094954</v>
      </c>
      <c r="GW192" s="256">
        <f t="shared" si="623"/>
        <v>62</v>
      </c>
      <c r="GX192" s="256">
        <f t="shared" si="624"/>
        <v>26.004548163444984</v>
      </c>
      <c r="GY192" s="256">
        <f t="shared" si="873"/>
        <v>87.500184514094954</v>
      </c>
      <c r="GZ192" s="256">
        <f t="shared" si="874"/>
        <v>22.400317787991508</v>
      </c>
      <c r="HA192" s="427">
        <f t="shared" si="875"/>
        <v>76308.7277061512</v>
      </c>
      <c r="HB192" s="185">
        <f t="shared" si="876"/>
        <v>1.4076472321558484</v>
      </c>
      <c r="HC192" s="256">
        <f t="shared" si="671"/>
        <v>0.17107166989127015</v>
      </c>
      <c r="HD192" s="256">
        <f t="shared" si="629"/>
        <v>0.24080856262272543</v>
      </c>
      <c r="HE192" s="256">
        <f t="shared" si="630"/>
        <v>87.500184514094954</v>
      </c>
      <c r="HF192" s="256">
        <f t="shared" si="631"/>
        <v>62</v>
      </c>
      <c r="HG192" s="256">
        <f t="shared" si="632"/>
        <v>26.004548163444984</v>
      </c>
      <c r="HH192" s="256">
        <f t="shared" si="877"/>
        <v>87.500184514094954</v>
      </c>
      <c r="HI192" s="256">
        <f t="shared" si="878"/>
        <v>22.400317787991508</v>
      </c>
      <c r="HJ192" s="427">
        <f t="shared" si="879"/>
        <v>380541.4816344498</v>
      </c>
      <c r="HK192" s="185">
        <f t="shared" si="880"/>
        <v>1.4076472321558484</v>
      </c>
      <c r="HL192" s="256">
        <f t="shared" si="672"/>
        <v>1.0382753863812351</v>
      </c>
      <c r="HM192" s="256">
        <f t="shared" si="636"/>
        <v>1.4615254738550896</v>
      </c>
      <c r="HN192" s="256">
        <f t="shared" si="637"/>
        <v>87.500184514094954</v>
      </c>
      <c r="HO192" s="256">
        <f t="shared" si="638"/>
        <v>62</v>
      </c>
      <c r="HP192" s="256">
        <f t="shared" si="639"/>
        <v>26.004548163444984</v>
      </c>
      <c r="HQ192" s="256">
        <f t="shared" si="881"/>
        <v>87.500184514094954</v>
      </c>
      <c r="HR192" s="256">
        <f t="shared" si="882"/>
        <v>22.400317787991508</v>
      </c>
      <c r="HS192" s="466">
        <f t="shared" si="883"/>
        <v>62700</v>
      </c>
    </row>
    <row r="193" spans="1:227" s="72" customFormat="1" hidden="1" outlineLevel="1" x14ac:dyDescent="0.3">
      <c r="B193" s="40" t="s">
        <v>246</v>
      </c>
      <c r="C193" s="40" t="s">
        <v>267</v>
      </c>
      <c r="D193" s="125">
        <v>703</v>
      </c>
      <c r="E193" s="123">
        <v>12.597639268832253</v>
      </c>
      <c r="F193" s="120">
        <f t="shared" si="791"/>
        <v>77.860234402653944</v>
      </c>
      <c r="G193" s="120">
        <f t="shared" si="792"/>
        <v>127.05228880864755</v>
      </c>
      <c r="H193" s="170">
        <f t="shared" ref="H193" si="892">ROUND($I193+$I193*0.1,1)</f>
        <v>56.8</v>
      </c>
      <c r="I193" s="531">
        <f t="shared" si="888"/>
        <v>51.670499999999997</v>
      </c>
      <c r="J193" s="377">
        <f t="shared" si="794"/>
        <v>32.230413193467157</v>
      </c>
      <c r="K193" s="171">
        <v>1.2E-2</v>
      </c>
      <c r="L193" s="168">
        <f t="shared" si="795"/>
        <v>1370.7787746946119</v>
      </c>
      <c r="M193" s="373">
        <f t="shared" si="645"/>
        <v>3942</v>
      </c>
      <c r="N193" s="373">
        <f t="shared" si="646"/>
        <v>16.449345296335341</v>
      </c>
      <c r="O193" s="159">
        <v>66.936562251012873</v>
      </c>
      <c r="P193" s="158">
        <v>0.9</v>
      </c>
      <c r="Q193" s="395">
        <f t="shared" si="796"/>
        <v>-0.63179946455846836</v>
      </c>
      <c r="S193" s="189">
        <f t="shared" si="797"/>
        <v>1.7046071303581456</v>
      </c>
      <c r="T193" s="168">
        <f t="shared" si="507"/>
        <v>42.350762936215851</v>
      </c>
      <c r="U193" s="382">
        <f t="shared" si="508"/>
        <v>77.860234402653944</v>
      </c>
      <c r="V193" s="427">
        <f t="shared" si="647"/>
        <v>20496.866110954747</v>
      </c>
      <c r="W193" s="132"/>
      <c r="X193" s="255"/>
      <c r="Y193" s="255"/>
      <c r="Z193" s="255"/>
      <c r="AA193" s="111"/>
      <c r="AB193" s="111"/>
      <c r="AC193" s="111"/>
      <c r="AD193" s="111"/>
      <c r="AE193" s="111"/>
      <c r="AF193" s="111"/>
      <c r="AG193" s="111"/>
      <c r="AH193" s="460"/>
      <c r="AI193" s="188">
        <f t="shared" si="798"/>
        <v>4.2867850412629789</v>
      </c>
      <c r="AJ193" s="256">
        <f t="shared" si="799"/>
        <v>0.84371646575796444</v>
      </c>
      <c r="AK193" s="256">
        <f t="shared" si="510"/>
        <v>3.6168311244785105</v>
      </c>
      <c r="AL193" s="170">
        <f t="shared" si="800"/>
        <v>77.860234402653944</v>
      </c>
      <c r="AM193" s="170">
        <f t="shared" si="801"/>
        <v>58.395175801990462</v>
      </c>
      <c r="AN193" s="170">
        <f t="shared" si="513"/>
        <v>0</v>
      </c>
      <c r="AO193" s="170">
        <f t="shared" si="649"/>
        <v>0</v>
      </c>
      <c r="AP193" s="170">
        <f t="shared" si="650"/>
        <v>0</v>
      </c>
      <c r="AQ193" s="170">
        <f t="shared" si="802"/>
        <v>17.416822173175312</v>
      </c>
      <c r="AR193" s="256">
        <f t="shared" si="803"/>
        <v>47.800979344401625</v>
      </c>
      <c r="AS193" s="256">
        <f t="shared" si="515"/>
        <v>0</v>
      </c>
      <c r="AT193" s="428">
        <f t="shared" si="804"/>
        <v>85822.691547708047</v>
      </c>
      <c r="AU193" s="112"/>
      <c r="AV193" s="256"/>
      <c r="AW193" s="256"/>
      <c r="AX193" s="120"/>
      <c r="AY193" s="120"/>
      <c r="AZ193" s="120"/>
      <c r="BA193" s="120"/>
      <c r="BB193" s="256"/>
      <c r="BC193" s="256"/>
      <c r="BD193" s="256"/>
      <c r="BE193" s="257"/>
      <c r="BF193" s="146">
        <f t="shared" si="805"/>
        <v>4.7914801306183197</v>
      </c>
      <c r="BG193" s="256">
        <f t="shared" si="806"/>
        <v>1.1602689607597836</v>
      </c>
      <c r="BH193" s="256">
        <f t="shared" si="519"/>
        <v>5.5594056716536695</v>
      </c>
      <c r="BI193" s="120">
        <f t="shared" si="807"/>
        <v>77.860234402653944</v>
      </c>
      <c r="BJ193" s="120">
        <f t="shared" si="808"/>
        <v>62.28818752212316</v>
      </c>
      <c r="BK193" s="256">
        <v>0</v>
      </c>
      <c r="BL193" s="170">
        <f t="shared" si="522"/>
        <v>56.79999999999999</v>
      </c>
      <c r="BM193" s="170">
        <f t="shared" si="651"/>
        <v>0</v>
      </c>
      <c r="BN193" s="170">
        <f t="shared" si="809"/>
        <v>17.821483716044536</v>
      </c>
      <c r="BO193" s="170">
        <f t="shared" si="810"/>
        <v>42.766017519696661</v>
      </c>
      <c r="BP193" s="170">
        <f t="shared" si="811"/>
        <v>0</v>
      </c>
      <c r="BQ193" s="390">
        <f t="shared" si="812"/>
        <v>39820</v>
      </c>
      <c r="BR193" s="428">
        <f t="shared" si="813"/>
        <v>66747.437394567125</v>
      </c>
      <c r="BS193" s="146">
        <f t="shared" si="814"/>
        <v>7.5874550403213332</v>
      </c>
      <c r="BT193" s="256">
        <f t="shared" si="527"/>
        <v>1.4447492957254839</v>
      </c>
      <c r="BU193" s="256">
        <f t="shared" si="528"/>
        <v>10.96197032585302</v>
      </c>
      <c r="BV193" s="170">
        <f t="shared" si="529"/>
        <v>77.860234402653944</v>
      </c>
      <c r="BW193" s="170">
        <f t="shared" si="530"/>
        <v>127.05228880864755</v>
      </c>
      <c r="BX193" s="170">
        <f t="shared" si="531"/>
        <v>-64.764101286524379</v>
      </c>
      <c r="BY193" s="170">
        <f t="shared" si="653"/>
        <v>-1140.2130508190912</v>
      </c>
      <c r="BZ193" s="256">
        <f t="shared" si="815"/>
        <v>27.006752873309065</v>
      </c>
      <c r="CA193" s="256">
        <v>0</v>
      </c>
      <c r="CB193" s="466">
        <f t="shared" si="816"/>
        <v>64512.4</v>
      </c>
      <c r="CC193" s="146">
        <f t="shared" si="817"/>
        <v>4.2867850412629789</v>
      </c>
      <c r="CD193" s="256">
        <f t="shared" si="535"/>
        <v>1.2760050729867944</v>
      </c>
      <c r="CE193" s="256">
        <f t="shared" si="654"/>
        <v>5.4699594594554659</v>
      </c>
      <c r="CF193" s="120">
        <f t="shared" si="818"/>
        <v>77.860234402653944</v>
      </c>
      <c r="CG193" s="120">
        <f t="shared" si="819"/>
        <v>58.395175801990462</v>
      </c>
      <c r="CH193" s="256">
        <v>0</v>
      </c>
      <c r="CI193" s="170">
        <f t="shared" si="655"/>
        <v>56.79999999999999</v>
      </c>
      <c r="CJ193" s="170">
        <f t="shared" si="656"/>
        <v>0</v>
      </c>
      <c r="CK193" s="170">
        <f t="shared" si="820"/>
        <v>17.821483716044536</v>
      </c>
      <c r="CL193" s="256">
        <f t="shared" si="821"/>
        <v>47.800979344401625</v>
      </c>
      <c r="CM193" s="256">
        <f t="shared" si="499"/>
        <v>0</v>
      </c>
      <c r="CN193" s="390">
        <f t="shared" si="822"/>
        <v>29819.999999999996</v>
      </c>
      <c r="CO193" s="428">
        <f t="shared" si="823"/>
        <v>56747.437394567118</v>
      </c>
      <c r="CP193" s="146">
        <f t="shared" si="824"/>
        <v>6.5900105221061303</v>
      </c>
      <c r="CQ193" s="256">
        <f t="shared" si="540"/>
        <v>1.6347946918393135</v>
      </c>
      <c r="CR193" s="256">
        <f t="shared" si="541"/>
        <v>10.773314220704325</v>
      </c>
      <c r="CS193" s="120">
        <f t="shared" si="542"/>
        <v>77.860234402653944</v>
      </c>
      <c r="CT193" s="120">
        <f t="shared" si="543"/>
        <v>127.05228880864755</v>
      </c>
      <c r="CU193" s="256">
        <f t="shared" si="544"/>
        <v>-68.657113006657084</v>
      </c>
      <c r="CV193" s="170">
        <f t="shared" si="659"/>
        <v>-1208.7519895538219</v>
      </c>
      <c r="CW193" s="256">
        <f t="shared" si="825"/>
        <v>31.094415179448397</v>
      </c>
      <c r="CX193" s="256">
        <v>0</v>
      </c>
      <c r="CY193" s="466">
        <f t="shared" si="826"/>
        <v>54512.4</v>
      </c>
      <c r="CZ193" s="146">
        <f t="shared" si="827"/>
        <v>7.5874550403213332</v>
      </c>
      <c r="DA193" s="256">
        <f t="shared" si="548"/>
        <v>1.502993666840192</v>
      </c>
      <c r="DB193" s="256">
        <f t="shared" si="549"/>
        <v>11.403896873037658</v>
      </c>
      <c r="DC193" s="120">
        <f t="shared" si="550"/>
        <v>77.860234402653944</v>
      </c>
      <c r="DD193" s="120">
        <f t="shared" si="551"/>
        <v>127.05228880864755</v>
      </c>
      <c r="DE193" s="256">
        <f t="shared" si="552"/>
        <v>-64.764101286524379</v>
      </c>
      <c r="DF193" s="170">
        <f t="shared" si="660"/>
        <v>-1140.2130508190912</v>
      </c>
      <c r="DG193" s="256">
        <f t="shared" si="828"/>
        <v>27.006752873309065</v>
      </c>
      <c r="DH193" s="256">
        <v>0</v>
      </c>
      <c r="DI193" s="466">
        <f t="shared" si="829"/>
        <v>62012.4</v>
      </c>
      <c r="DJ193" s="146">
        <f t="shared" si="830"/>
        <v>6.5900105221061303</v>
      </c>
      <c r="DK193" s="256">
        <f t="shared" si="662"/>
        <v>1.8182456308897625</v>
      </c>
      <c r="DL193" s="256">
        <f t="shared" si="555"/>
        <v>11.982257839337034</v>
      </c>
      <c r="DM193" s="120">
        <f t="shared" si="556"/>
        <v>77.860234402653944</v>
      </c>
      <c r="DN193" s="120">
        <f t="shared" si="557"/>
        <v>127.05228880864755</v>
      </c>
      <c r="DO193" s="256">
        <f t="shared" si="558"/>
        <v>-68.657113006657084</v>
      </c>
      <c r="DP193" s="170">
        <f t="shared" si="663"/>
        <v>-1208.7519895538219</v>
      </c>
      <c r="DQ193" s="256">
        <f t="shared" si="831"/>
        <v>31.094415179448397</v>
      </c>
      <c r="DR193" s="256">
        <v>0</v>
      </c>
      <c r="DS193" s="427">
        <f t="shared" si="832"/>
        <v>49012.4</v>
      </c>
      <c r="DT193" s="176">
        <f t="shared" si="833"/>
        <v>11.967731274167791</v>
      </c>
      <c r="DU193" s="256">
        <f t="shared" si="562"/>
        <v>1.3234172667816979</v>
      </c>
      <c r="DV193" s="256">
        <f t="shared" si="563"/>
        <v>15.838302212436986</v>
      </c>
      <c r="DW193" s="120">
        <f t="shared" si="564"/>
        <v>77.860234402653944</v>
      </c>
      <c r="DX193" s="120">
        <f t="shared" si="565"/>
        <v>127.05228880864755</v>
      </c>
      <c r="DY193" s="256">
        <f t="shared" si="566"/>
        <v>-56.978077846258998</v>
      </c>
      <c r="DZ193" s="256">
        <f t="shared" si="664"/>
        <v>40</v>
      </c>
      <c r="EA193" s="256">
        <f t="shared" si="665"/>
        <v>57</v>
      </c>
      <c r="EB193" s="170">
        <f t="shared" si="666"/>
        <v>-1003.1351733496303</v>
      </c>
      <c r="EC193" s="256">
        <f t="shared" si="834"/>
        <v>17.122085925642633</v>
      </c>
      <c r="ED193" s="256">
        <v>0</v>
      </c>
      <c r="EE193" s="427">
        <f t="shared" si="674"/>
        <v>77896</v>
      </c>
      <c r="EF193" s="275">
        <f t="shared" si="835"/>
        <v>1.9402352818809023</v>
      </c>
      <c r="EG193" s="256">
        <f t="shared" si="836"/>
        <v>0.56536556605814625</v>
      </c>
      <c r="EH193" s="256">
        <f t="shared" si="570"/>
        <v>1.0969422184265833</v>
      </c>
      <c r="EI193" s="473">
        <f t="shared" si="837"/>
        <v>19.465058600663486</v>
      </c>
      <c r="EJ193" s="473">
        <f t="shared" si="838"/>
        <v>14.2</v>
      </c>
      <c r="EK193" s="473">
        <f t="shared" si="573"/>
        <v>56.8</v>
      </c>
      <c r="EL193" s="473">
        <f t="shared" si="839"/>
        <v>18.030413193467158</v>
      </c>
      <c r="EM193" s="473">
        <f t="shared" si="840"/>
        <v>47.217027586381725</v>
      </c>
      <c r="EN193" s="473">
        <f t="shared" si="841"/>
        <v>58.395175801990462</v>
      </c>
      <c r="EO193" s="427">
        <f t="shared" si="842"/>
        <v>25821.866110954747</v>
      </c>
      <c r="EP193" s="261">
        <f t="shared" si="843"/>
        <v>1.9402352818809023</v>
      </c>
      <c r="EQ193" s="256">
        <f t="shared" si="844"/>
        <v>0.71065719886241285</v>
      </c>
      <c r="ER193" s="256">
        <f t="shared" si="580"/>
        <v>1.3788421705555061</v>
      </c>
      <c r="ES193" s="473">
        <f t="shared" si="581"/>
        <v>77.860234402653944</v>
      </c>
      <c r="ET193" s="473">
        <f t="shared" si="845"/>
        <v>14.2</v>
      </c>
      <c r="EU193" s="473">
        <f t="shared" si="583"/>
        <v>56.8</v>
      </c>
      <c r="EV193" s="473">
        <f t="shared" si="846"/>
        <v>18.030413193467158</v>
      </c>
      <c r="EW193" s="473">
        <f t="shared" si="847"/>
        <v>47.217027586381725</v>
      </c>
      <c r="EX193" s="473">
        <f t="shared" si="848"/>
        <v>58.395175801990462</v>
      </c>
      <c r="EY193" s="572">
        <f t="shared" si="849"/>
        <v>20542.666666666668</v>
      </c>
      <c r="EZ193" s="589"/>
      <c r="FA193" s="589"/>
      <c r="FB193" s="589"/>
      <c r="FC193" s="589"/>
      <c r="FD193" s="589"/>
      <c r="FE193" s="589"/>
      <c r="FF193" s="589"/>
      <c r="FG193" s="589"/>
      <c r="FH193" s="589"/>
      <c r="FI193" s="577"/>
      <c r="FJ193" s="276">
        <f t="shared" si="850"/>
        <v>1.7178363754536907</v>
      </c>
      <c r="FK193" s="256">
        <f t="shared" si="851"/>
        <v>3.9886399333895851E-2</v>
      </c>
      <c r="FL193" s="256">
        <f t="shared" si="589"/>
        <v>6.8518307661638148E-2</v>
      </c>
      <c r="FM193" s="483">
        <f t="shared" si="852"/>
        <v>0.93432281283184737</v>
      </c>
      <c r="FN193" s="483">
        <f t="shared" si="853"/>
        <v>1</v>
      </c>
      <c r="FO193" s="483">
        <f t="shared" si="592"/>
        <v>56.8</v>
      </c>
      <c r="FP193" s="483">
        <f t="shared" si="593"/>
        <v>32.230413193467157</v>
      </c>
      <c r="FQ193" s="483">
        <f t="shared" si="668"/>
        <v>200</v>
      </c>
      <c r="FR193" s="483">
        <f t="shared" si="854"/>
        <v>42.36944939247249</v>
      </c>
      <c r="FS193" s="483">
        <f t="shared" si="855"/>
        <v>76.915789958209501</v>
      </c>
      <c r="FT193" s="484">
        <f t="shared" si="856"/>
        <v>2</v>
      </c>
      <c r="FU193" s="427">
        <f t="shared" si="857"/>
        <v>23209.866110954747</v>
      </c>
      <c r="FV193" s="276">
        <f t="shared" si="858"/>
        <v>2.2597087558565865</v>
      </c>
      <c r="FW193" s="256">
        <f t="shared" si="859"/>
        <v>0.83029197764814877</v>
      </c>
      <c r="FX193" s="256">
        <f t="shared" si="600"/>
        <v>1.876218051809003</v>
      </c>
      <c r="FY193" s="483">
        <f t="shared" si="860"/>
        <v>31.611255167477502</v>
      </c>
      <c r="FZ193" s="483">
        <f t="shared" si="861"/>
        <v>17</v>
      </c>
      <c r="GA193" s="483">
        <f t="shared" si="603"/>
        <v>56.8</v>
      </c>
      <c r="GB193" s="483">
        <f t="shared" si="604"/>
        <v>32.230413193467157</v>
      </c>
      <c r="GC193" s="483">
        <f t="shared" si="605"/>
        <v>100</v>
      </c>
      <c r="GD193" s="483">
        <f t="shared" si="862"/>
        <v>44.431964793659454</v>
      </c>
      <c r="GE193" s="483">
        <f t="shared" si="863"/>
        <v>46.248979235176442</v>
      </c>
      <c r="GF193" s="484">
        <f t="shared" si="864"/>
        <v>23</v>
      </c>
      <c r="GG193" s="493">
        <f t="shared" si="865"/>
        <v>1</v>
      </c>
      <c r="GH193" s="493">
        <f t="shared" si="866"/>
        <v>24</v>
      </c>
      <c r="GI193" s="427">
        <f t="shared" si="867"/>
        <v>35565.866110954747</v>
      </c>
      <c r="GJ193" s="185">
        <f t="shared" si="868"/>
        <v>1.7046071303581456</v>
      </c>
      <c r="GK193" s="256">
        <f t="shared" si="669"/>
        <v>0.65336177196308942</v>
      </c>
      <c r="GL193" s="256">
        <f t="shared" si="613"/>
        <v>1.113725135191715</v>
      </c>
      <c r="GM193" s="256">
        <f t="shared" si="614"/>
        <v>77.860234402653944</v>
      </c>
      <c r="GN193" s="256">
        <f t="shared" si="615"/>
        <v>56.8</v>
      </c>
      <c r="GO193" s="256">
        <f t="shared" si="616"/>
        <v>32.230413193467157</v>
      </c>
      <c r="GP193" s="256">
        <f t="shared" si="869"/>
        <v>77.860234402653944</v>
      </c>
      <c r="GQ193" s="256">
        <f t="shared" si="870"/>
        <v>42.350762936215851</v>
      </c>
      <c r="GR193" s="427">
        <f t="shared" si="871"/>
        <v>54348.866110954747</v>
      </c>
      <c r="GS193" s="185">
        <f t="shared" si="872"/>
        <v>1.7046071303581456</v>
      </c>
      <c r="GT193" s="256">
        <f t="shared" si="670"/>
        <v>0.46893244499585923</v>
      </c>
      <c r="GU193" s="256">
        <f t="shared" si="621"/>
        <v>0.79934558939622058</v>
      </c>
      <c r="GV193" s="256">
        <f t="shared" si="622"/>
        <v>77.860234402653944</v>
      </c>
      <c r="GW193" s="256">
        <f t="shared" si="623"/>
        <v>56.8</v>
      </c>
      <c r="GX193" s="256">
        <f t="shared" si="624"/>
        <v>32.230413193467157</v>
      </c>
      <c r="GY193" s="256">
        <f t="shared" si="873"/>
        <v>77.860234402653944</v>
      </c>
      <c r="GZ193" s="256">
        <f t="shared" si="874"/>
        <v>42.350762936215851</v>
      </c>
      <c r="HA193" s="427">
        <f t="shared" si="875"/>
        <v>75724.066110954736</v>
      </c>
      <c r="HB193" s="185">
        <f t="shared" si="876"/>
        <v>1.7046071303581456</v>
      </c>
      <c r="HC193" s="256">
        <f t="shared" si="671"/>
        <v>8.0503086970248897E-2</v>
      </c>
      <c r="HD193" s="256">
        <f t="shared" si="629"/>
        <v>0.13722613606532819</v>
      </c>
      <c r="HE193" s="256">
        <f t="shared" si="630"/>
        <v>77.860234402653944</v>
      </c>
      <c r="HF193" s="256">
        <f t="shared" si="631"/>
        <v>56.8</v>
      </c>
      <c r="HG193" s="256">
        <f t="shared" si="632"/>
        <v>32.230413193467157</v>
      </c>
      <c r="HH193" s="256">
        <f t="shared" si="877"/>
        <v>77.860234402653944</v>
      </c>
      <c r="HI193" s="256">
        <f t="shared" si="878"/>
        <v>42.350762936215851</v>
      </c>
      <c r="HJ193" s="427">
        <f t="shared" si="879"/>
        <v>441094.53193467157</v>
      </c>
      <c r="HK193" s="185">
        <f t="shared" si="880"/>
        <v>1.7046071303581456</v>
      </c>
      <c r="HL193" s="256">
        <f t="shared" si="672"/>
        <v>0.60929086249893782</v>
      </c>
      <c r="HM193" s="256">
        <f t="shared" si="636"/>
        <v>1.0386015486777538</v>
      </c>
      <c r="HN193" s="256">
        <f t="shared" si="637"/>
        <v>77.860234402653944</v>
      </c>
      <c r="HO193" s="256">
        <f t="shared" si="638"/>
        <v>56.8</v>
      </c>
      <c r="HP193" s="256">
        <f t="shared" si="639"/>
        <v>32.230413193467157</v>
      </c>
      <c r="HQ193" s="256">
        <f t="shared" si="881"/>
        <v>77.860234402653944</v>
      </c>
      <c r="HR193" s="256">
        <f t="shared" si="882"/>
        <v>42.350762936215851</v>
      </c>
      <c r="HS193" s="466">
        <f t="shared" si="883"/>
        <v>58280</v>
      </c>
    </row>
    <row r="194" spans="1:227" s="109" customFormat="1" collapsed="1" x14ac:dyDescent="0.3">
      <c r="A194" s="109" t="s">
        <v>368</v>
      </c>
      <c r="B194" s="105" t="s">
        <v>245</v>
      </c>
      <c r="C194" s="105" t="s">
        <v>304</v>
      </c>
      <c r="D194" s="127">
        <v>703</v>
      </c>
      <c r="E194" s="129">
        <v>16.7</v>
      </c>
      <c r="F194" s="127">
        <f t="shared" si="791"/>
        <v>103.21504583333332</v>
      </c>
      <c r="G194" s="127">
        <f t="shared" si="792"/>
        <v>12.318669</v>
      </c>
      <c r="H194" s="169">
        <f t="shared" ref="H194:H195" si="893">I194</f>
        <v>51.670499999999997</v>
      </c>
      <c r="I194" s="130">
        <f t="shared" si="888"/>
        <v>51.670499999999997</v>
      </c>
      <c r="J194" s="375">
        <f t="shared" si="794"/>
        <v>25.568013698630136</v>
      </c>
      <c r="K194" s="131">
        <v>1.2E-2</v>
      </c>
      <c r="L194" s="169">
        <f t="shared" si="795"/>
        <v>1997.5623582766439</v>
      </c>
      <c r="M194" s="375">
        <f t="shared" si="645"/>
        <v>481.8</v>
      </c>
      <c r="N194" s="375">
        <f t="shared" si="646"/>
        <v>23.970748299319723</v>
      </c>
      <c r="O194" s="130">
        <v>53.1</v>
      </c>
      <c r="P194" s="131">
        <v>0.11</v>
      </c>
      <c r="Q194" s="397">
        <f t="shared" si="796"/>
        <v>0.88065045264920394</v>
      </c>
      <c r="S194" s="285">
        <f t="shared" si="797"/>
        <v>1.0765220732970804</v>
      </c>
      <c r="T194" s="383">
        <f t="shared" si="507"/>
        <v>4.106223</v>
      </c>
      <c r="U194" s="384">
        <f t="shared" si="508"/>
        <v>103.21504583333332</v>
      </c>
      <c r="V194" s="436">
        <f t="shared" si="647"/>
        <v>19174.407191780821</v>
      </c>
      <c r="W194" s="192"/>
      <c r="X194" s="286"/>
      <c r="Y194" s="286"/>
      <c r="Z194" s="286"/>
      <c r="AA194" s="69"/>
      <c r="AB194" s="69"/>
      <c r="AC194" s="69"/>
      <c r="AD194" s="69"/>
      <c r="AE194" s="69"/>
      <c r="AF194" s="69"/>
      <c r="AG194" s="69"/>
      <c r="AH194" s="462"/>
      <c r="AI194" s="187">
        <f t="shared" si="798"/>
        <v>3.430362348967269</v>
      </c>
      <c r="AJ194" s="287">
        <f t="shared" si="799"/>
        <v>0.84101459971070069</v>
      </c>
      <c r="AK194" s="287">
        <f t="shared" si="510"/>
        <v>2.8849848177793667</v>
      </c>
      <c r="AL194" s="173">
        <f t="shared" si="800"/>
        <v>103.21504583333332</v>
      </c>
      <c r="AM194" s="173">
        <f t="shared" si="801"/>
        <v>12.318669</v>
      </c>
      <c r="AN194" s="173">
        <f t="shared" si="513"/>
        <v>65.092615374999994</v>
      </c>
      <c r="AO194" s="173">
        <f t="shared" si="649"/>
        <v>34</v>
      </c>
      <c r="AP194" s="173">
        <f t="shared" si="650"/>
        <v>48</v>
      </c>
      <c r="AQ194" s="173">
        <f t="shared" si="802"/>
        <v>0</v>
      </c>
      <c r="AR194" s="287">
        <f t="shared" si="803"/>
        <v>33.679740820416662</v>
      </c>
      <c r="AS194" s="287">
        <f t="shared" si="515"/>
        <v>0</v>
      </c>
      <c r="AT194" s="430">
        <f t="shared" si="804"/>
        <v>87562.722500000003</v>
      </c>
      <c r="AU194" s="113"/>
      <c r="AV194" s="287"/>
      <c r="AW194" s="287"/>
      <c r="AX194" s="172"/>
      <c r="AY194" s="172"/>
      <c r="AZ194" s="172"/>
      <c r="BA194" s="172"/>
      <c r="BB194" s="287"/>
      <c r="BC194" s="287"/>
      <c r="BD194" s="287"/>
      <c r="BE194" s="288"/>
      <c r="BF194" s="148">
        <f t="shared" si="805"/>
        <v>1.3107508545087636</v>
      </c>
      <c r="BG194" s="287">
        <f t="shared" si="806"/>
        <v>0.76858101360655262</v>
      </c>
      <c r="BH194" s="287">
        <f t="shared" si="519"/>
        <v>1.0074182203440005</v>
      </c>
      <c r="BI194" s="172">
        <f t="shared" si="807"/>
        <v>20.4797872125</v>
      </c>
      <c r="BJ194" s="172">
        <f t="shared" si="808"/>
        <v>12.318669</v>
      </c>
      <c r="BK194" s="287">
        <v>0</v>
      </c>
      <c r="BL194" s="173">
        <f t="shared" si="522"/>
        <v>10.252389432372224</v>
      </c>
      <c r="BM194" s="173">
        <f t="shared" si="651"/>
        <v>41.418110567627771</v>
      </c>
      <c r="BN194" s="173">
        <f t="shared" si="809"/>
        <v>0</v>
      </c>
      <c r="BO194" s="173">
        <f t="shared" si="810"/>
        <v>5.4078956909999993</v>
      </c>
      <c r="BP194" s="173">
        <f t="shared" si="811"/>
        <v>82.735258620833321</v>
      </c>
      <c r="BQ194" s="392">
        <f t="shared" si="812"/>
        <v>15382.504451995417</v>
      </c>
      <c r="BR194" s="430">
        <f t="shared" si="813"/>
        <v>24952.625919689388</v>
      </c>
      <c r="BS194" s="148">
        <f t="shared" si="814"/>
        <v>4.0147899320061811</v>
      </c>
      <c r="BT194" s="287">
        <f t="shared" si="527"/>
        <v>1.3022022673442637</v>
      </c>
      <c r="BU194" s="287">
        <f t="shared" si="528"/>
        <v>5.2280685523693711</v>
      </c>
      <c r="BV194" s="173">
        <f t="shared" si="529"/>
        <v>103.21504583333332</v>
      </c>
      <c r="BW194" s="173">
        <f t="shared" si="530"/>
        <v>12.318669</v>
      </c>
      <c r="BX194" s="173">
        <f t="shared" si="531"/>
        <v>70.253367666666662</v>
      </c>
      <c r="BY194" s="173">
        <f t="shared" si="653"/>
        <v>1359.6417233560089</v>
      </c>
      <c r="BZ194" s="287">
        <f t="shared" si="815"/>
        <v>28.777026143333334</v>
      </c>
      <c r="CA194" s="287">
        <v>0</v>
      </c>
      <c r="CB194" s="468">
        <f t="shared" si="816"/>
        <v>60316.468999999997</v>
      </c>
      <c r="CC194" s="148">
        <f t="shared" si="817"/>
        <v>1.3099392270499024</v>
      </c>
      <c r="CD194" s="287">
        <f t="shared" si="535"/>
        <v>1.2409344198762884</v>
      </c>
      <c r="CE194" s="287">
        <f t="shared" si="654"/>
        <v>1.6255486747923642</v>
      </c>
      <c r="CF194" s="172">
        <f t="shared" si="818"/>
        <v>21.845106360000003</v>
      </c>
      <c r="CG194" s="172">
        <f t="shared" si="819"/>
        <v>12.318669</v>
      </c>
      <c r="CH194" s="287">
        <v>0</v>
      </c>
      <c r="CI194" s="173">
        <f t="shared" si="655"/>
        <v>10.93588206119704</v>
      </c>
      <c r="CJ194" s="173">
        <f t="shared" si="656"/>
        <v>40.734617938802955</v>
      </c>
      <c r="CK194" s="173">
        <f t="shared" si="820"/>
        <v>0</v>
      </c>
      <c r="CL194" s="287">
        <f t="shared" si="821"/>
        <v>6.8278276044000012</v>
      </c>
      <c r="CM194" s="287">
        <f t="shared" si="499"/>
        <v>81.369939473333318</v>
      </c>
      <c r="CN194" s="392">
        <f t="shared" si="822"/>
        <v>5741.3380821284454</v>
      </c>
      <c r="CO194" s="430">
        <f t="shared" si="823"/>
        <v>15410.565981002017</v>
      </c>
      <c r="CP194" s="148">
        <f t="shared" si="824"/>
        <v>3.430362348967269</v>
      </c>
      <c r="CQ194" s="287">
        <f t="shared" si="540"/>
        <v>1.4635670880028697</v>
      </c>
      <c r="CR194" s="287">
        <f t="shared" si="541"/>
        <v>5.0205654338727097</v>
      </c>
      <c r="CS194" s="172">
        <f t="shared" si="542"/>
        <v>103.21504583333332</v>
      </c>
      <c r="CT194" s="172">
        <f t="shared" si="543"/>
        <v>12.318669</v>
      </c>
      <c r="CU194" s="287">
        <f t="shared" si="544"/>
        <v>65.092615374999994</v>
      </c>
      <c r="CV194" s="173">
        <f t="shared" si="659"/>
        <v>1259.7636054421769</v>
      </c>
      <c r="CW194" s="287">
        <f t="shared" si="825"/>
        <v>33.679740820416662</v>
      </c>
      <c r="CX194" s="287">
        <v>0</v>
      </c>
      <c r="CY194" s="468">
        <f t="shared" si="826"/>
        <v>50316.468999999997</v>
      </c>
      <c r="CZ194" s="148">
        <f t="shared" si="827"/>
        <v>4.0147899320061811</v>
      </c>
      <c r="DA194" s="287">
        <f t="shared" si="548"/>
        <v>1.3585098510599114</v>
      </c>
      <c r="DB194" s="287">
        <f t="shared" si="549"/>
        <v>5.4541316725665485</v>
      </c>
      <c r="DC194" s="172">
        <f t="shared" si="550"/>
        <v>103.21504583333332</v>
      </c>
      <c r="DD194" s="172">
        <f t="shared" si="551"/>
        <v>12.318669</v>
      </c>
      <c r="DE194" s="287">
        <f t="shared" si="552"/>
        <v>70.253367666666662</v>
      </c>
      <c r="DF194" s="173">
        <f t="shared" si="660"/>
        <v>1359.6417233560089</v>
      </c>
      <c r="DG194" s="287">
        <f t="shared" si="828"/>
        <v>28.777026143333334</v>
      </c>
      <c r="DH194" s="287">
        <v>0</v>
      </c>
      <c r="DI194" s="468">
        <f t="shared" si="829"/>
        <v>57816.468999999997</v>
      </c>
      <c r="DJ194" s="148">
        <f t="shared" si="830"/>
        <v>3.430362348967269</v>
      </c>
      <c r="DK194" s="287">
        <f t="shared" si="662"/>
        <v>1.6431800553701961</v>
      </c>
      <c r="DL194" s="287">
        <f t="shared" si="555"/>
        <v>5.6367029945158729</v>
      </c>
      <c r="DM194" s="172">
        <f t="shared" si="556"/>
        <v>103.21504583333332</v>
      </c>
      <c r="DN194" s="172">
        <f t="shared" si="557"/>
        <v>12.318669</v>
      </c>
      <c r="DO194" s="287">
        <f t="shared" si="558"/>
        <v>65.092615374999994</v>
      </c>
      <c r="DP194" s="173">
        <f t="shared" si="663"/>
        <v>1259.7636054421769</v>
      </c>
      <c r="DQ194" s="287">
        <f t="shared" si="831"/>
        <v>33.679740820416662</v>
      </c>
      <c r="DR194" s="287">
        <v>0</v>
      </c>
      <c r="DS194" s="436">
        <f t="shared" si="832"/>
        <v>44816.468999999997</v>
      </c>
      <c r="DT194" s="289">
        <f t="shared" si="833"/>
        <v>6.9790544778072112</v>
      </c>
      <c r="DU194" s="287">
        <f t="shared" si="562"/>
        <v>1.1068763808884805</v>
      </c>
      <c r="DV194" s="287">
        <f t="shared" si="563"/>
        <v>7.7249505624187904</v>
      </c>
      <c r="DW194" s="172">
        <f t="shared" si="564"/>
        <v>103.21504583333332</v>
      </c>
      <c r="DX194" s="172">
        <f t="shared" si="565"/>
        <v>12.318669</v>
      </c>
      <c r="DY194" s="287">
        <f t="shared" si="566"/>
        <v>80.574872249999984</v>
      </c>
      <c r="DZ194" s="287">
        <f t="shared" si="664"/>
        <v>53</v>
      </c>
      <c r="EA194" s="287">
        <f t="shared" si="665"/>
        <v>76</v>
      </c>
      <c r="EB194" s="173">
        <f t="shared" si="666"/>
        <v>1559.3979591836733</v>
      </c>
      <c r="EC194" s="287">
        <f t="shared" si="834"/>
        <v>16.554350621666664</v>
      </c>
      <c r="ED194" s="287">
        <v>0</v>
      </c>
      <c r="EE194" s="436">
        <f t="shared" si="674"/>
        <v>82002.759999999995</v>
      </c>
      <c r="EF194" s="290">
        <f t="shared" si="835"/>
        <v>1.3133540241081962</v>
      </c>
      <c r="EG194" s="287">
        <f t="shared" si="836"/>
        <v>0.79304345506038987</v>
      </c>
      <c r="EH194" s="287">
        <f t="shared" si="570"/>
        <v>1.0415468129962304</v>
      </c>
      <c r="EI194" s="475">
        <f t="shared" si="837"/>
        <v>25.80376145833333</v>
      </c>
      <c r="EJ194" s="475">
        <f t="shared" si="838"/>
        <v>12.917624999999999</v>
      </c>
      <c r="EK194" s="475">
        <f t="shared" si="573"/>
        <v>51.670499999999997</v>
      </c>
      <c r="EL194" s="475">
        <f t="shared" si="839"/>
        <v>12.650388698630136</v>
      </c>
      <c r="EM194" s="475">
        <f t="shared" si="840"/>
        <v>10.557163364583332</v>
      </c>
      <c r="EN194" s="475">
        <f t="shared" si="841"/>
        <v>77.411284374999994</v>
      </c>
      <c r="EO194" s="436">
        <f t="shared" si="842"/>
        <v>24403.229066780819</v>
      </c>
      <c r="EP194" s="291">
        <f t="shared" si="843"/>
        <v>1.3133540241081962</v>
      </c>
      <c r="EQ194" s="287">
        <f t="shared" si="844"/>
        <v>1.0356026050973384</v>
      </c>
      <c r="ER194" s="287">
        <f t="shared" si="580"/>
        <v>1.3601128487815206</v>
      </c>
      <c r="ES194" s="475">
        <f t="shared" si="581"/>
        <v>103.21504583333332</v>
      </c>
      <c r="ET194" s="475">
        <f t="shared" si="845"/>
        <v>12.917624999999999</v>
      </c>
      <c r="EU194" s="475">
        <f t="shared" si="583"/>
        <v>51.670499999999997</v>
      </c>
      <c r="EV194" s="475">
        <f t="shared" si="846"/>
        <v>12.650388698630136</v>
      </c>
      <c r="EW194" s="475">
        <f t="shared" si="847"/>
        <v>10.557163364583332</v>
      </c>
      <c r="EX194" s="475">
        <f t="shared" si="848"/>
        <v>77.411284374999994</v>
      </c>
      <c r="EY194" s="574">
        <f t="shared" si="849"/>
        <v>18687.497499999998</v>
      </c>
      <c r="EZ194" s="588"/>
      <c r="FA194" s="588"/>
      <c r="FB194" s="588"/>
      <c r="FC194" s="588"/>
      <c r="FD194" s="588"/>
      <c r="FE194" s="588"/>
      <c r="FF194" s="588"/>
      <c r="FG194" s="588"/>
      <c r="FH194" s="588"/>
      <c r="FI194" s="576"/>
      <c r="FJ194" s="292">
        <f t="shared" si="850"/>
        <v>1.0906674014313069</v>
      </c>
      <c r="FK194" s="287">
        <f t="shared" si="851"/>
        <v>6.0844128363248415E-2</v>
      </c>
      <c r="FL194" s="287">
        <f t="shared" si="589"/>
        <v>6.6360707374297029E-2</v>
      </c>
      <c r="FM194" s="487">
        <f t="shared" si="852"/>
        <v>1.2385805499999998</v>
      </c>
      <c r="FN194" s="487">
        <f t="shared" si="853"/>
        <v>2</v>
      </c>
      <c r="FO194" s="487">
        <f t="shared" si="592"/>
        <v>51.670499999999997</v>
      </c>
      <c r="FP194" s="487">
        <f t="shared" si="593"/>
        <v>25.568013698630136</v>
      </c>
      <c r="FQ194" s="487">
        <f t="shared" si="668"/>
        <v>300</v>
      </c>
      <c r="FR194" s="487">
        <f t="shared" si="854"/>
        <v>4.1309946110000002</v>
      </c>
      <c r="FS194" s="487">
        <f t="shared" si="855"/>
        <v>101.79837916666666</v>
      </c>
      <c r="FT194" s="488">
        <f t="shared" si="856"/>
        <v>3</v>
      </c>
      <c r="FU194" s="436">
        <f t="shared" si="857"/>
        <v>22876.407191780821</v>
      </c>
      <c r="FV194" s="292">
        <f t="shared" si="858"/>
        <v>1.6885546606046113</v>
      </c>
      <c r="FW194" s="287">
        <f t="shared" si="859"/>
        <v>1.0191572176606303</v>
      </c>
      <c r="FX194" s="287">
        <f t="shared" si="600"/>
        <v>1.7209026697696856</v>
      </c>
      <c r="FY194" s="487">
        <f t="shared" si="860"/>
        <v>41.905308608333328</v>
      </c>
      <c r="FZ194" s="487">
        <f t="shared" si="861"/>
        <v>22</v>
      </c>
      <c r="GA194" s="487">
        <f t="shared" si="603"/>
        <v>51.670499999999997</v>
      </c>
      <c r="GB194" s="487">
        <f t="shared" si="604"/>
        <v>25.568013698630136</v>
      </c>
      <c r="GC194" s="487">
        <f t="shared" si="605"/>
        <v>100</v>
      </c>
      <c r="GD194" s="487">
        <f t="shared" si="862"/>
        <v>7.1119239322199945</v>
      </c>
      <c r="GE194" s="487">
        <f t="shared" si="863"/>
        <v>61.309737224999992</v>
      </c>
      <c r="GF194" s="488">
        <f t="shared" si="864"/>
        <v>30</v>
      </c>
      <c r="GG194" s="495">
        <f t="shared" si="865"/>
        <v>1</v>
      </c>
      <c r="GH194" s="495">
        <f t="shared" si="866"/>
        <v>31</v>
      </c>
      <c r="GI194" s="436">
        <f t="shared" si="867"/>
        <v>38168.407191780818</v>
      </c>
      <c r="GJ194" s="186">
        <f t="shared" si="868"/>
        <v>1.0765220732970804</v>
      </c>
      <c r="GK194" s="287">
        <f t="shared" si="669"/>
        <v>1.9923963664906572</v>
      </c>
      <c r="GL194" s="287">
        <f t="shared" si="613"/>
        <v>2.1448586672840921</v>
      </c>
      <c r="GM194" s="287">
        <f t="shared" si="614"/>
        <v>103.21504583333332</v>
      </c>
      <c r="GN194" s="287">
        <f t="shared" si="615"/>
        <v>51.670499999999997</v>
      </c>
      <c r="GO194" s="287">
        <f t="shared" si="616"/>
        <v>25.568013698630136</v>
      </c>
      <c r="GP194" s="287">
        <f t="shared" si="869"/>
        <v>103.21504583333332</v>
      </c>
      <c r="GQ194" s="287">
        <f t="shared" si="870"/>
        <v>4.106223</v>
      </c>
      <c r="GR194" s="436">
        <f t="shared" si="871"/>
        <v>49743.52719178082</v>
      </c>
      <c r="GS194" s="186">
        <f t="shared" si="872"/>
        <v>1.0765220732970804</v>
      </c>
      <c r="GT194" s="287">
        <f t="shared" si="670"/>
        <v>1.3558216984954445</v>
      </c>
      <c r="GU194" s="287">
        <f t="shared" si="621"/>
        <v>1.459571985885485</v>
      </c>
      <c r="GV194" s="287">
        <f t="shared" si="622"/>
        <v>103.21504583333332</v>
      </c>
      <c r="GW194" s="287">
        <f t="shared" si="623"/>
        <v>51.670499999999997</v>
      </c>
      <c r="GX194" s="287">
        <f t="shared" si="624"/>
        <v>25.568013698630136</v>
      </c>
      <c r="GY194" s="287">
        <f t="shared" si="873"/>
        <v>103.21504583333332</v>
      </c>
      <c r="GZ194" s="287">
        <f t="shared" si="874"/>
        <v>4.106223</v>
      </c>
      <c r="HA194" s="436">
        <f t="shared" si="875"/>
        <v>73098.714191780819</v>
      </c>
      <c r="HB194" s="186">
        <f t="shared" si="876"/>
        <v>1.0765220732970804</v>
      </c>
      <c r="HC194" s="287">
        <f t="shared" si="671"/>
        <v>0.26585836083676295</v>
      </c>
      <c r="HD194" s="287">
        <f t="shared" si="629"/>
        <v>0.28620239381135537</v>
      </c>
      <c r="HE194" s="287">
        <f t="shared" si="630"/>
        <v>103.21504583333332</v>
      </c>
      <c r="HF194" s="287">
        <f t="shared" si="631"/>
        <v>51.670499999999997</v>
      </c>
      <c r="HG194" s="287">
        <f t="shared" si="632"/>
        <v>25.568013698630136</v>
      </c>
      <c r="HH194" s="287">
        <f t="shared" si="877"/>
        <v>103.21504583333332</v>
      </c>
      <c r="HI194" s="287">
        <f t="shared" si="878"/>
        <v>4.106223</v>
      </c>
      <c r="HJ194" s="436">
        <f t="shared" si="879"/>
        <v>372788.0609863014</v>
      </c>
      <c r="HK194" s="186">
        <f t="shared" si="880"/>
        <v>1.0765220732970804</v>
      </c>
      <c r="HL194" s="287">
        <f t="shared" si="672"/>
        <v>1.8380741967525609</v>
      </c>
      <c r="HM194" s="287">
        <f t="shared" si="636"/>
        <v>1.9787274451619326</v>
      </c>
      <c r="HN194" s="287">
        <f t="shared" si="637"/>
        <v>103.21504583333332</v>
      </c>
      <c r="HO194" s="287">
        <f t="shared" si="638"/>
        <v>51.670499999999997</v>
      </c>
      <c r="HP194" s="287">
        <f t="shared" si="639"/>
        <v>25.568013698630136</v>
      </c>
      <c r="HQ194" s="287">
        <f t="shared" si="881"/>
        <v>103.21504583333332</v>
      </c>
      <c r="HR194" s="287">
        <f t="shared" si="882"/>
        <v>4.106223</v>
      </c>
      <c r="HS194" s="468">
        <f t="shared" si="883"/>
        <v>53919.924999999996</v>
      </c>
    </row>
    <row r="195" spans="1:227" s="72" customFormat="1" hidden="1" outlineLevel="1" x14ac:dyDescent="0.3">
      <c r="B195" s="40" t="s">
        <v>245</v>
      </c>
      <c r="C195" s="40" t="s">
        <v>247</v>
      </c>
      <c r="D195" s="117">
        <v>500</v>
      </c>
      <c r="E195" s="132">
        <v>16.024198957209197</v>
      </c>
      <c r="F195" s="125">
        <f t="shared" si="791"/>
        <v>70.439707916065416</v>
      </c>
      <c r="G195" s="121">
        <f t="shared" si="792"/>
        <v>21.128544567476105</v>
      </c>
      <c r="H195" s="168">
        <f t="shared" si="893"/>
        <v>31.5</v>
      </c>
      <c r="I195" s="528">
        <f t="shared" ref="I195:I206" si="894">$L$10*$P$10*$D195/1000</f>
        <v>31.5</v>
      </c>
      <c r="J195" s="373">
        <f t="shared" si="794"/>
        <v>43.853351115558546</v>
      </c>
      <c r="K195" s="114">
        <v>1.2E-2</v>
      </c>
      <c r="L195" s="168">
        <f t="shared" si="795"/>
        <v>2236.1812036846163</v>
      </c>
      <c r="M195" s="373">
        <f t="shared" si="645"/>
        <v>481.8</v>
      </c>
      <c r="N195" s="373">
        <f t="shared" si="646"/>
        <v>26.8341744442154</v>
      </c>
      <c r="O195" s="121">
        <v>128.05178525743094</v>
      </c>
      <c r="P195" s="116">
        <v>0.11</v>
      </c>
      <c r="Q195" s="395">
        <f t="shared" si="796"/>
        <v>0.70004781120540038</v>
      </c>
      <c r="S195" s="189">
        <f t="shared" si="797"/>
        <v>1.1817918391745945</v>
      </c>
      <c r="T195" s="168">
        <f t="shared" si="507"/>
        <v>7.0428481891587014</v>
      </c>
      <c r="U195" s="382">
        <f t="shared" si="508"/>
        <v>70.439707916065416</v>
      </c>
      <c r="V195" s="427">
        <f t="shared" si="647"/>
        <v>21091.536178489368</v>
      </c>
      <c r="W195" s="132"/>
      <c r="X195" s="255"/>
      <c r="Y195" s="255"/>
      <c r="Z195" s="255"/>
      <c r="AA195" s="111"/>
      <c r="AB195" s="111"/>
      <c r="AC195" s="111"/>
      <c r="AD195" s="111"/>
      <c r="AE195" s="111"/>
      <c r="AF195" s="111"/>
      <c r="AG195" s="111"/>
      <c r="AH195" s="460"/>
      <c r="AI195" s="188">
        <f t="shared" si="798"/>
        <v>4.0060100877438769</v>
      </c>
      <c r="AJ195" s="256">
        <f t="shared" si="799"/>
        <v>1.0178383045304413</v>
      </c>
      <c r="AK195" s="256">
        <f t="shared" si="510"/>
        <v>4.077470515641072</v>
      </c>
      <c r="AL195" s="170">
        <f t="shared" si="800"/>
        <v>70.439707916065416</v>
      </c>
      <c r="AM195" s="170">
        <f t="shared" si="801"/>
        <v>21.128544567476105</v>
      </c>
      <c r="AN195" s="170">
        <f t="shared" si="513"/>
        <v>31.70123636957296</v>
      </c>
      <c r="AO195" s="170">
        <f t="shared" si="649"/>
        <v>16</v>
      </c>
      <c r="AP195" s="170">
        <f t="shared" si="650"/>
        <v>23</v>
      </c>
      <c r="AQ195" s="170">
        <f t="shared" si="802"/>
        <v>0</v>
      </c>
      <c r="AR195" s="256">
        <f t="shared" si="803"/>
        <v>22.857718896836666</v>
      </c>
      <c r="AS195" s="256">
        <f t="shared" si="515"/>
        <v>0</v>
      </c>
      <c r="AT195" s="428">
        <f t="shared" si="804"/>
        <v>53667.5</v>
      </c>
      <c r="AU195" s="112"/>
      <c r="AV195" s="256"/>
      <c r="AW195" s="256"/>
      <c r="AX195" s="120"/>
      <c r="AY195" s="120"/>
      <c r="AZ195" s="120"/>
      <c r="BA195" s="120"/>
      <c r="BB195" s="256"/>
      <c r="BC195" s="256"/>
      <c r="BD195" s="256"/>
      <c r="BE195" s="257"/>
      <c r="BF195" s="146">
        <f t="shared" si="805"/>
        <v>2.0536093827101647</v>
      </c>
      <c r="BG195" s="256">
        <f t="shared" si="806"/>
        <v>1.1918220457713238</v>
      </c>
      <c r="BH195" s="256">
        <f t="shared" si="519"/>
        <v>2.4475369357168137</v>
      </c>
      <c r="BI195" s="120">
        <f t="shared" si="807"/>
        <v>35.126205343429028</v>
      </c>
      <c r="BJ195" s="120">
        <f t="shared" si="808"/>
        <v>21.128544567476105</v>
      </c>
      <c r="BK195" s="256">
        <v>0</v>
      </c>
      <c r="BL195" s="170">
        <f t="shared" si="522"/>
        <v>15.70812118693719</v>
      </c>
      <c r="BM195" s="170">
        <f t="shared" si="651"/>
        <v>15.79187881306281</v>
      </c>
      <c r="BN195" s="170">
        <f t="shared" si="809"/>
        <v>0</v>
      </c>
      <c r="BO195" s="170">
        <f t="shared" si="810"/>
        <v>9.2754310651220102</v>
      </c>
      <c r="BP195" s="170">
        <f t="shared" si="811"/>
        <v>35.313502572636388</v>
      </c>
      <c r="BQ195" s="390">
        <f t="shared" si="812"/>
        <v>18246.763623142026</v>
      </c>
      <c r="BR195" s="428">
        <f t="shared" si="813"/>
        <v>27599.441195247917</v>
      </c>
      <c r="BS195" s="146">
        <f t="shared" si="814"/>
        <v>4.692960090374771</v>
      </c>
      <c r="BT195" s="256">
        <f t="shared" si="527"/>
        <v>1.3230189956957472</v>
      </c>
      <c r="BU195" s="256">
        <f t="shared" si="528"/>
        <v>6.2088753456078525</v>
      </c>
      <c r="BV195" s="170">
        <f t="shared" si="529"/>
        <v>70.439707916065416</v>
      </c>
      <c r="BW195" s="170">
        <f t="shared" si="530"/>
        <v>21.128544567476105</v>
      </c>
      <c r="BX195" s="170">
        <f t="shared" si="531"/>
        <v>35.223221765376231</v>
      </c>
      <c r="BY195" s="170">
        <f t="shared" si="653"/>
        <v>1118.1975163611501</v>
      </c>
      <c r="BZ195" s="256">
        <f t="shared" si="815"/>
        <v>19.511832770823556</v>
      </c>
      <c r="CA195" s="256">
        <v>0</v>
      </c>
      <c r="CB195" s="466">
        <f t="shared" si="816"/>
        <v>43817</v>
      </c>
      <c r="CC195" s="146">
        <f t="shared" si="817"/>
        <v>2.049304321429533</v>
      </c>
      <c r="CD195" s="256">
        <f t="shared" si="535"/>
        <v>1.7922422839972008</v>
      </c>
      <c r="CE195" s="256">
        <f t="shared" si="654"/>
        <v>3.6728498576441999</v>
      </c>
      <c r="CF195" s="120">
        <f t="shared" si="818"/>
        <v>37.467952366324297</v>
      </c>
      <c r="CG195" s="120">
        <f t="shared" si="819"/>
        <v>21.128544567476105</v>
      </c>
      <c r="CH195" s="256">
        <v>0</v>
      </c>
      <c r="CI195" s="170">
        <f t="shared" si="655"/>
        <v>16.755329266066337</v>
      </c>
      <c r="CJ195" s="170">
        <f t="shared" si="656"/>
        <v>14.744670733933663</v>
      </c>
      <c r="CK195" s="170">
        <f t="shared" si="820"/>
        <v>0</v>
      </c>
      <c r="CL195" s="256">
        <f t="shared" si="821"/>
        <v>11.710847968933091</v>
      </c>
      <c r="CM195" s="256">
        <f t="shared" si="499"/>
        <v>32.971755549741118</v>
      </c>
      <c r="CN195" s="390">
        <f t="shared" si="822"/>
        <v>8796.547864684826</v>
      </c>
      <c r="CO195" s="428">
        <f t="shared" si="823"/>
        <v>18301.070608264443</v>
      </c>
      <c r="CP195" s="146">
        <f t="shared" si="824"/>
        <v>4.0060100877438769</v>
      </c>
      <c r="CQ195" s="256">
        <f t="shared" si="540"/>
        <v>1.6153070115145476</v>
      </c>
      <c r="CR195" s="256">
        <f t="shared" si="541"/>
        <v>6.4709361829306919</v>
      </c>
      <c r="CS195" s="120">
        <f t="shared" si="542"/>
        <v>70.439707916065416</v>
      </c>
      <c r="CT195" s="120">
        <f t="shared" si="543"/>
        <v>21.128544567476105</v>
      </c>
      <c r="CU195" s="256">
        <f t="shared" si="544"/>
        <v>31.70123636957296</v>
      </c>
      <c r="CV195" s="170">
        <f t="shared" si="659"/>
        <v>1006.3884561769194</v>
      </c>
      <c r="CW195" s="256">
        <f t="shared" si="825"/>
        <v>22.857718896836666</v>
      </c>
      <c r="CX195" s="256">
        <v>0</v>
      </c>
      <c r="CY195" s="466">
        <f t="shared" si="826"/>
        <v>33817</v>
      </c>
      <c r="CZ195" s="146">
        <f t="shared" si="827"/>
        <v>4.692960090374771</v>
      </c>
      <c r="DA195" s="256">
        <f t="shared" si="548"/>
        <v>1.4030719397439446</v>
      </c>
      <c r="DB195" s="256">
        <f t="shared" si="549"/>
        <v>6.5845606171430475</v>
      </c>
      <c r="DC195" s="120">
        <f t="shared" si="550"/>
        <v>70.439707916065416</v>
      </c>
      <c r="DD195" s="120">
        <f t="shared" si="551"/>
        <v>21.128544567476105</v>
      </c>
      <c r="DE195" s="256">
        <f t="shared" si="552"/>
        <v>35.223221765376231</v>
      </c>
      <c r="DF195" s="170">
        <f t="shared" si="660"/>
        <v>1118.1975163611501</v>
      </c>
      <c r="DG195" s="256">
        <f t="shared" si="828"/>
        <v>19.511832770823556</v>
      </c>
      <c r="DH195" s="256">
        <v>0</v>
      </c>
      <c r="DI195" s="466">
        <f t="shared" si="829"/>
        <v>41317</v>
      </c>
      <c r="DJ195" s="146">
        <f t="shared" si="830"/>
        <v>4.0060100877438769</v>
      </c>
      <c r="DK195" s="256">
        <f t="shared" si="662"/>
        <v>1.9290474700140359</v>
      </c>
      <c r="DL195" s="256">
        <f t="shared" si="555"/>
        <v>7.7277836246130311</v>
      </c>
      <c r="DM195" s="120">
        <f t="shared" si="556"/>
        <v>70.439707916065416</v>
      </c>
      <c r="DN195" s="120">
        <f t="shared" si="557"/>
        <v>21.128544567476105</v>
      </c>
      <c r="DO195" s="256">
        <f t="shared" si="558"/>
        <v>31.70123636957296</v>
      </c>
      <c r="DP195" s="170">
        <f t="shared" si="663"/>
        <v>1006.3884561769194</v>
      </c>
      <c r="DQ195" s="256">
        <f t="shared" si="831"/>
        <v>22.857718896836666</v>
      </c>
      <c r="DR195" s="256">
        <v>0</v>
      </c>
      <c r="DS195" s="427">
        <f t="shared" si="832"/>
        <v>28317</v>
      </c>
      <c r="DT195" s="176">
        <f t="shared" si="833"/>
        <v>7.9265839535687208</v>
      </c>
      <c r="DU195" s="256">
        <f t="shared" si="562"/>
        <v>1.1510214972614572</v>
      </c>
      <c r="DV195" s="256">
        <f t="shared" si="563"/>
        <v>9.1236685304053093</v>
      </c>
      <c r="DW195" s="120">
        <f t="shared" si="564"/>
        <v>70.439707916065416</v>
      </c>
      <c r="DX195" s="120">
        <f t="shared" si="565"/>
        <v>21.128544567476105</v>
      </c>
      <c r="DY195" s="256">
        <f t="shared" si="566"/>
        <v>42.267192556982771</v>
      </c>
      <c r="DZ195" s="256">
        <f t="shared" si="664"/>
        <v>36</v>
      </c>
      <c r="EA195" s="256">
        <f t="shared" si="665"/>
        <v>52</v>
      </c>
      <c r="EB195" s="170">
        <f t="shared" si="666"/>
        <v>1341.8156367296117</v>
      </c>
      <c r="EC195" s="256">
        <f t="shared" si="834"/>
        <v>11.552044742087858</v>
      </c>
      <c r="ED195" s="256">
        <v>0</v>
      </c>
      <c r="EE195" s="427">
        <f t="shared" si="674"/>
        <v>57280</v>
      </c>
      <c r="EF195" s="275">
        <f t="shared" si="835"/>
        <v>1.4246300199679647</v>
      </c>
      <c r="EG195" s="256">
        <f t="shared" si="836"/>
        <v>0.50911121642454249</v>
      </c>
      <c r="EH195" s="256">
        <f t="shared" si="570"/>
        <v>0.72529512242081073</v>
      </c>
      <c r="EI195" s="473">
        <f t="shared" si="837"/>
        <v>17.609926979016354</v>
      </c>
      <c r="EJ195" s="473">
        <f t="shared" si="838"/>
        <v>7.875</v>
      </c>
      <c r="EK195" s="473">
        <f t="shared" si="573"/>
        <v>31.5</v>
      </c>
      <c r="EL195" s="473">
        <f t="shared" si="839"/>
        <v>35.978351115558546</v>
      </c>
      <c r="EM195" s="473">
        <f t="shared" si="840"/>
        <v>11.44532993391279</v>
      </c>
      <c r="EN195" s="473">
        <f t="shared" si="841"/>
        <v>52.829780937049065</v>
      </c>
      <c r="EO195" s="427">
        <f t="shared" si="842"/>
        <v>25942.161178489368</v>
      </c>
      <c r="EP195" s="261">
        <f t="shared" si="843"/>
        <v>1.4246300199679647</v>
      </c>
      <c r="EQ195" s="256">
        <f t="shared" si="844"/>
        <v>1.1593105318641446</v>
      </c>
      <c r="ER195" s="256">
        <f t="shared" si="580"/>
        <v>1.6515885861586881</v>
      </c>
      <c r="ES195" s="473">
        <f t="shared" si="581"/>
        <v>70.439707916065416</v>
      </c>
      <c r="ET195" s="473">
        <f t="shared" si="845"/>
        <v>7.875</v>
      </c>
      <c r="EU195" s="473">
        <f t="shared" si="583"/>
        <v>31.5</v>
      </c>
      <c r="EV195" s="473">
        <f t="shared" si="846"/>
        <v>35.978351115558546</v>
      </c>
      <c r="EW195" s="473">
        <f t="shared" si="847"/>
        <v>11.44532993391279</v>
      </c>
      <c r="EX195" s="473">
        <f t="shared" si="848"/>
        <v>52.829780937049065</v>
      </c>
      <c r="EY195" s="572">
        <f t="shared" si="849"/>
        <v>11392.5</v>
      </c>
      <c r="EZ195" s="589"/>
      <c r="FA195" s="589"/>
      <c r="FB195" s="589"/>
      <c r="FC195" s="589"/>
      <c r="FD195" s="589"/>
      <c r="FE195" s="589"/>
      <c r="FF195" s="589"/>
      <c r="FG195" s="589"/>
      <c r="FH195" s="589"/>
      <c r="FI195" s="577"/>
      <c r="FJ195" s="276">
        <f t="shared" si="850"/>
        <v>1.1961104032602821</v>
      </c>
      <c r="FK195" s="256">
        <f t="shared" si="851"/>
        <v>3.8964796776117888E-2</v>
      </c>
      <c r="FL195" s="256">
        <f t="shared" si="589"/>
        <v>4.6606198784837308E-2</v>
      </c>
      <c r="FM195" s="483">
        <f t="shared" si="852"/>
        <v>0.84527649499278501</v>
      </c>
      <c r="FN195" s="483">
        <f t="shared" si="853"/>
        <v>1</v>
      </c>
      <c r="FO195" s="483">
        <f t="shared" si="592"/>
        <v>31.5</v>
      </c>
      <c r="FP195" s="483">
        <f t="shared" si="593"/>
        <v>43.853351115558546</v>
      </c>
      <c r="FQ195" s="483">
        <f t="shared" si="668"/>
        <v>200</v>
      </c>
      <c r="FR195" s="483">
        <f t="shared" si="854"/>
        <v>7.0597537190585573</v>
      </c>
      <c r="FS195" s="483">
        <f t="shared" si="855"/>
        <v>69.495263471620973</v>
      </c>
      <c r="FT195" s="484">
        <f t="shared" si="856"/>
        <v>2</v>
      </c>
      <c r="FU195" s="427">
        <f t="shared" si="857"/>
        <v>23804.536178489368</v>
      </c>
      <c r="FV195" s="276">
        <f t="shared" si="858"/>
        <v>1.8067948885797473</v>
      </c>
      <c r="FW195" s="256">
        <f t="shared" si="859"/>
        <v>0.77485408769304698</v>
      </c>
      <c r="FX195" s="256">
        <f t="shared" si="600"/>
        <v>1.4000024050389206</v>
      </c>
      <c r="FY195" s="483">
        <f t="shared" si="860"/>
        <v>28.598521413922562</v>
      </c>
      <c r="FZ195" s="483">
        <f t="shared" si="861"/>
        <v>15</v>
      </c>
      <c r="GA195" s="483">
        <f t="shared" si="603"/>
        <v>31.5</v>
      </c>
      <c r="GB195" s="483">
        <f t="shared" si="604"/>
        <v>43.853351115558546</v>
      </c>
      <c r="GC195" s="483">
        <f t="shared" si="605"/>
        <v>100</v>
      </c>
      <c r="GD195" s="483">
        <f t="shared" si="862"/>
        <v>8.8387512496845488</v>
      </c>
      <c r="GE195" s="483">
        <f t="shared" si="863"/>
        <v>41.841186502142854</v>
      </c>
      <c r="GF195" s="484">
        <f t="shared" si="864"/>
        <v>21</v>
      </c>
      <c r="GG195" s="493">
        <f t="shared" si="865"/>
        <v>1</v>
      </c>
      <c r="GH195" s="493">
        <f t="shared" si="866"/>
        <v>22</v>
      </c>
      <c r="GI195" s="427">
        <f t="shared" si="867"/>
        <v>34590.536178489368</v>
      </c>
      <c r="GJ195" s="185">
        <f t="shared" si="868"/>
        <v>1.1817918391745945</v>
      </c>
      <c r="GK195" s="256">
        <f t="shared" si="669"/>
        <v>1.6359831371561921</v>
      </c>
      <c r="GL195" s="256">
        <f t="shared" si="613"/>
        <v>1.9333915205184393</v>
      </c>
      <c r="GM195" s="256">
        <f t="shared" si="614"/>
        <v>70.439707916065416</v>
      </c>
      <c r="GN195" s="256">
        <f t="shared" si="615"/>
        <v>31.5</v>
      </c>
      <c r="GO195" s="256">
        <f t="shared" si="616"/>
        <v>43.853351115558546</v>
      </c>
      <c r="GP195" s="256">
        <f t="shared" si="869"/>
        <v>70.439707916065416</v>
      </c>
      <c r="GQ195" s="256">
        <f t="shared" si="870"/>
        <v>7.0428481891587014</v>
      </c>
      <c r="GR195" s="427">
        <f t="shared" si="871"/>
        <v>38751.536178489368</v>
      </c>
      <c r="GS195" s="185">
        <f t="shared" si="872"/>
        <v>1.1817918391745945</v>
      </c>
      <c r="GT195" s="256">
        <f t="shared" si="670"/>
        <v>0.90706194385342953</v>
      </c>
      <c r="GU195" s="256">
        <f t="shared" si="621"/>
        <v>1.0719584028718272</v>
      </c>
      <c r="GV195" s="256">
        <f t="shared" si="622"/>
        <v>70.439707916065416</v>
      </c>
      <c r="GW195" s="256">
        <f t="shared" si="623"/>
        <v>31.5</v>
      </c>
      <c r="GX195" s="256">
        <f t="shared" si="624"/>
        <v>43.853351115558546</v>
      </c>
      <c r="GY195" s="256">
        <f t="shared" si="873"/>
        <v>70.439707916065416</v>
      </c>
      <c r="GZ195" s="256">
        <f t="shared" si="874"/>
        <v>7.0428481891587014</v>
      </c>
      <c r="HA195" s="427">
        <f t="shared" si="875"/>
        <v>69892.536178489361</v>
      </c>
      <c r="HB195" s="185">
        <f t="shared" si="876"/>
        <v>1.1817918391745945</v>
      </c>
      <c r="HC195" s="256">
        <f t="shared" si="671"/>
        <v>0.11547161004134288</v>
      </c>
      <c r="HD195" s="256">
        <f t="shared" si="629"/>
        <v>0.13646340640321017</v>
      </c>
      <c r="HE195" s="256">
        <f t="shared" si="630"/>
        <v>70.439707916065416</v>
      </c>
      <c r="HF195" s="256">
        <f t="shared" si="631"/>
        <v>31.5</v>
      </c>
      <c r="HG195" s="256">
        <f t="shared" si="632"/>
        <v>43.853351115558546</v>
      </c>
      <c r="HH195" s="256">
        <f t="shared" si="877"/>
        <v>70.439707916065416</v>
      </c>
      <c r="HI195" s="256">
        <f t="shared" si="878"/>
        <v>7.0428481891587014</v>
      </c>
      <c r="HJ195" s="427">
        <f t="shared" si="879"/>
        <v>549025.51115558553</v>
      </c>
      <c r="HK195" s="185">
        <f t="shared" si="880"/>
        <v>1.1817918391745945</v>
      </c>
      <c r="HL195" s="256">
        <f t="shared" si="672"/>
        <v>1.7239118892428744</v>
      </c>
      <c r="HM195" s="256">
        <f t="shared" si="636"/>
        <v>2.0373050021632864</v>
      </c>
      <c r="HN195" s="256">
        <f t="shared" si="637"/>
        <v>70.439707916065416</v>
      </c>
      <c r="HO195" s="256">
        <f t="shared" si="638"/>
        <v>31.5</v>
      </c>
      <c r="HP195" s="256">
        <f t="shared" si="639"/>
        <v>43.853351115558546</v>
      </c>
      <c r="HQ195" s="256">
        <f t="shared" si="881"/>
        <v>70.439707916065416</v>
      </c>
      <c r="HR195" s="256">
        <f t="shared" si="882"/>
        <v>7.0428481891587014</v>
      </c>
      <c r="HS195" s="466">
        <f t="shared" si="883"/>
        <v>36775</v>
      </c>
    </row>
    <row r="196" spans="1:227" s="72" customFormat="1" hidden="1" outlineLevel="1" x14ac:dyDescent="0.3">
      <c r="B196" s="40" t="s">
        <v>245</v>
      </c>
      <c r="C196" s="40" t="s">
        <v>247</v>
      </c>
      <c r="D196" s="117">
        <v>1000</v>
      </c>
      <c r="E196" s="132">
        <v>14.840521059620407</v>
      </c>
      <c r="F196" s="125">
        <f t="shared" si="791"/>
        <v>130.47291431582943</v>
      </c>
      <c r="G196" s="125">
        <f t="shared" si="792"/>
        <v>42.049146147039401</v>
      </c>
      <c r="H196" s="168">
        <f t="shared" si="690"/>
        <v>63</v>
      </c>
      <c r="I196" s="528">
        <f t="shared" si="894"/>
        <v>63</v>
      </c>
      <c r="J196" s="373">
        <f t="shared" si="794"/>
        <v>87.275106158238685</v>
      </c>
      <c r="K196" s="114">
        <v>1.2E-2</v>
      </c>
      <c r="L196" s="168">
        <f t="shared" si="795"/>
        <v>2070.9986399338004</v>
      </c>
      <c r="M196" s="373">
        <f t="shared" si="645"/>
        <v>481.8</v>
      </c>
      <c r="N196" s="373">
        <f t="shared" si="646"/>
        <v>24.851983679205606</v>
      </c>
      <c r="O196" s="121">
        <v>127.42165499102848</v>
      </c>
      <c r="P196" s="116">
        <v>0.11</v>
      </c>
      <c r="Q196" s="395">
        <f t="shared" si="796"/>
        <v>0.67771742995444184</v>
      </c>
      <c r="S196" s="189">
        <f t="shared" si="797"/>
        <v>1.1940127386823323</v>
      </c>
      <c r="T196" s="168">
        <f t="shared" si="507"/>
        <v>14.016382049013133</v>
      </c>
      <c r="U196" s="382">
        <f t="shared" si="508"/>
        <v>130.47291431582943</v>
      </c>
      <c r="V196" s="427">
        <f t="shared" si="647"/>
        <v>29614.016985318191</v>
      </c>
      <c r="W196" s="132"/>
      <c r="X196" s="255"/>
      <c r="Y196" s="255"/>
      <c r="Z196" s="255"/>
      <c r="AA196" s="111"/>
      <c r="AB196" s="111"/>
      <c r="AC196" s="111"/>
      <c r="AD196" s="111"/>
      <c r="AE196" s="111"/>
      <c r="AF196" s="111"/>
      <c r="AG196" s="111"/>
      <c r="AH196" s="460"/>
      <c r="AI196" s="188">
        <f t="shared" si="798"/>
        <v>4.0776307271757783</v>
      </c>
      <c r="AJ196" s="256">
        <f t="shared" si="799"/>
        <v>1.0476229905970045</v>
      </c>
      <c r="AK196" s="256">
        <f t="shared" si="510"/>
        <v>4.2718196969541271</v>
      </c>
      <c r="AL196" s="170">
        <f t="shared" si="800"/>
        <v>130.47291431582943</v>
      </c>
      <c r="AM196" s="170">
        <f t="shared" si="801"/>
        <v>42.049146147039401</v>
      </c>
      <c r="AN196" s="170">
        <f t="shared" si="513"/>
        <v>55.805539589832669</v>
      </c>
      <c r="AO196" s="170">
        <f t="shared" si="649"/>
        <v>29</v>
      </c>
      <c r="AP196" s="170">
        <f t="shared" si="650"/>
        <v>41</v>
      </c>
      <c r="AQ196" s="170">
        <f t="shared" si="802"/>
        <v>0</v>
      </c>
      <c r="AR196" s="256">
        <f t="shared" si="803"/>
        <v>42.309387976963748</v>
      </c>
      <c r="AS196" s="256">
        <f t="shared" si="515"/>
        <v>0</v>
      </c>
      <c r="AT196" s="428">
        <f t="shared" si="804"/>
        <v>97535</v>
      </c>
      <c r="AU196" s="112"/>
      <c r="AV196" s="256"/>
      <c r="AW196" s="256"/>
      <c r="AX196" s="120"/>
      <c r="AY196" s="120"/>
      <c r="AZ196" s="120"/>
      <c r="BA196" s="120"/>
      <c r="BB196" s="256"/>
      <c r="BC196" s="256"/>
      <c r="BD196" s="256"/>
      <c r="BE196" s="257"/>
      <c r="BF196" s="146">
        <f t="shared" si="805"/>
        <v>2.1831110268025089</v>
      </c>
      <c r="BG196" s="256">
        <f t="shared" si="806"/>
        <v>1.5863828622371214</v>
      </c>
      <c r="BH196" s="256">
        <f t="shared" si="519"/>
        <v>3.4632499192803854</v>
      </c>
      <c r="BI196" s="120">
        <f t="shared" si="807"/>
        <v>69.906705469453016</v>
      </c>
      <c r="BJ196" s="120">
        <f t="shared" si="808"/>
        <v>42.049146147039401</v>
      </c>
      <c r="BK196" s="256">
        <v>0</v>
      </c>
      <c r="BL196" s="170">
        <f t="shared" si="522"/>
        <v>33.755070680146652</v>
      </c>
      <c r="BM196" s="170">
        <f t="shared" si="651"/>
        <v>29.244929319853348</v>
      </c>
      <c r="BN196" s="170">
        <f t="shared" si="809"/>
        <v>0</v>
      </c>
      <c r="BO196" s="170">
        <f t="shared" si="810"/>
        <v>18.459575158550297</v>
      </c>
      <c r="BP196" s="170">
        <f t="shared" si="811"/>
        <v>60.566208846376412</v>
      </c>
      <c r="BQ196" s="390">
        <f t="shared" si="812"/>
        <v>27721.412107076991</v>
      </c>
      <c r="BR196" s="428">
        <f t="shared" si="813"/>
        <v>41265.89735569826</v>
      </c>
      <c r="BS196" s="146">
        <f t="shared" si="814"/>
        <v>4.7774263661442937</v>
      </c>
      <c r="BT196" s="256">
        <f t="shared" si="527"/>
        <v>1.5575041937497229</v>
      </c>
      <c r="BU196" s="256">
        <f t="shared" si="528"/>
        <v>7.440861600600237</v>
      </c>
      <c r="BV196" s="170">
        <f t="shared" si="529"/>
        <v>130.47291431582943</v>
      </c>
      <c r="BW196" s="170">
        <f t="shared" si="530"/>
        <v>42.049146147039401</v>
      </c>
      <c r="BX196" s="170">
        <f t="shared" si="531"/>
        <v>62.329185305624144</v>
      </c>
      <c r="BY196" s="170">
        <f t="shared" si="653"/>
        <v>989.35214770831965</v>
      </c>
      <c r="BZ196" s="256">
        <f t="shared" si="815"/>
        <v>36.111924546961845</v>
      </c>
      <c r="CA196" s="256">
        <v>0</v>
      </c>
      <c r="CB196" s="466">
        <f t="shared" si="816"/>
        <v>69584</v>
      </c>
      <c r="CC196" s="146">
        <f t="shared" si="817"/>
        <v>2.1779732964722887</v>
      </c>
      <c r="CD196" s="256">
        <f t="shared" si="535"/>
        <v>1.991756992917199</v>
      </c>
      <c r="CE196" s="256">
        <f t="shared" si="654"/>
        <v>4.337993543635605</v>
      </c>
      <c r="CF196" s="120">
        <f t="shared" si="818"/>
        <v>74.56715250074987</v>
      </c>
      <c r="CG196" s="120">
        <f t="shared" si="819"/>
        <v>42.049146147039401</v>
      </c>
      <c r="CH196" s="256">
        <v>0</v>
      </c>
      <c r="CI196" s="170">
        <f t="shared" si="655"/>
        <v>36.005408725489751</v>
      </c>
      <c r="CJ196" s="170">
        <f t="shared" si="656"/>
        <v>26.994591274510249</v>
      </c>
      <c r="CK196" s="170">
        <f t="shared" si="820"/>
        <v>0</v>
      </c>
      <c r="CL196" s="256">
        <f t="shared" si="821"/>
        <v>23.306440071099036</v>
      </c>
      <c r="CM196" s="256">
        <f t="shared" si="499"/>
        <v>55.905761815079558</v>
      </c>
      <c r="CN196" s="390">
        <f t="shared" si="822"/>
        <v>18902.839580882119</v>
      </c>
      <c r="CO196" s="428">
        <f t="shared" si="823"/>
        <v>32773.623846078131</v>
      </c>
      <c r="CP196" s="146">
        <f t="shared" si="824"/>
        <v>4.0776307271757783</v>
      </c>
      <c r="CQ196" s="256">
        <f t="shared" si="540"/>
        <v>1.7148883658008665</v>
      </c>
      <c r="CR196" s="256">
        <f t="shared" si="541"/>
        <v>6.9926814940658693</v>
      </c>
      <c r="CS196" s="120">
        <f t="shared" si="542"/>
        <v>130.47291431582943</v>
      </c>
      <c r="CT196" s="120">
        <f t="shared" si="543"/>
        <v>42.049146147039401</v>
      </c>
      <c r="CU196" s="256">
        <f t="shared" si="544"/>
        <v>55.805539589832669</v>
      </c>
      <c r="CV196" s="170">
        <f t="shared" si="659"/>
        <v>885.80221571162963</v>
      </c>
      <c r="CW196" s="256">
        <f t="shared" si="825"/>
        <v>42.309387976963748</v>
      </c>
      <c r="CX196" s="256">
        <v>0</v>
      </c>
      <c r="CY196" s="466">
        <f t="shared" si="826"/>
        <v>59584</v>
      </c>
      <c r="CZ196" s="146">
        <f t="shared" si="827"/>
        <v>4.7774263661442937</v>
      </c>
      <c r="DA196" s="256">
        <f t="shared" si="548"/>
        <v>1.6155472514739837</v>
      </c>
      <c r="DB196" s="256">
        <f t="shared" si="549"/>
        <v>7.7181580349437553</v>
      </c>
      <c r="DC196" s="120">
        <f t="shared" si="550"/>
        <v>130.47291431582943</v>
      </c>
      <c r="DD196" s="120">
        <f t="shared" si="551"/>
        <v>42.049146147039401</v>
      </c>
      <c r="DE196" s="256">
        <f t="shared" si="552"/>
        <v>62.329185305624144</v>
      </c>
      <c r="DF196" s="170">
        <f t="shared" si="660"/>
        <v>989.35214770831965</v>
      </c>
      <c r="DG196" s="256">
        <f t="shared" si="828"/>
        <v>36.111924546961845</v>
      </c>
      <c r="DH196" s="256">
        <v>0</v>
      </c>
      <c r="DI196" s="466">
        <f t="shared" si="829"/>
        <v>67084</v>
      </c>
      <c r="DJ196" s="146">
        <f t="shared" si="830"/>
        <v>4.0776307271757783</v>
      </c>
      <c r="DK196" s="256">
        <f t="shared" si="662"/>
        <v>1.8892816431454558</v>
      </c>
      <c r="DL196" s="256">
        <f t="shared" si="555"/>
        <v>7.7037928803790541</v>
      </c>
      <c r="DM196" s="120">
        <f t="shared" si="556"/>
        <v>130.47291431582943</v>
      </c>
      <c r="DN196" s="120">
        <f t="shared" si="557"/>
        <v>42.049146147039401</v>
      </c>
      <c r="DO196" s="256">
        <f t="shared" si="558"/>
        <v>55.805539589832669</v>
      </c>
      <c r="DP196" s="170">
        <f t="shared" si="663"/>
        <v>885.80221571162963</v>
      </c>
      <c r="DQ196" s="256">
        <f t="shared" si="831"/>
        <v>42.309387976963748</v>
      </c>
      <c r="DR196" s="256">
        <v>0</v>
      </c>
      <c r="DS196" s="427">
        <f t="shared" si="832"/>
        <v>54084</v>
      </c>
      <c r="DT196" s="176">
        <f t="shared" si="833"/>
        <v>8.0408485039345443</v>
      </c>
      <c r="DU196" s="256">
        <f t="shared" si="562"/>
        <v>1.2483116170860462</v>
      </c>
      <c r="DV196" s="256">
        <f t="shared" si="563"/>
        <v>10.037484598690446</v>
      </c>
      <c r="DW196" s="120">
        <f t="shared" si="564"/>
        <v>130.47291431582943</v>
      </c>
      <c r="DX196" s="120">
        <f t="shared" si="565"/>
        <v>42.049146147039401</v>
      </c>
      <c r="DY196" s="256">
        <f t="shared" si="566"/>
        <v>75.376476737207099</v>
      </c>
      <c r="DZ196" s="256">
        <f t="shared" si="664"/>
        <v>67</v>
      </c>
      <c r="EA196" s="256">
        <f t="shared" si="665"/>
        <v>96</v>
      </c>
      <c r="EB196" s="170">
        <f t="shared" si="666"/>
        <v>1196.4520117016998</v>
      </c>
      <c r="EC196" s="256">
        <f t="shared" si="834"/>
        <v>21.455703384841836</v>
      </c>
      <c r="ED196" s="256">
        <v>0</v>
      </c>
      <c r="EE196" s="427">
        <f t="shared" si="674"/>
        <v>98560</v>
      </c>
      <c r="EF196" s="275">
        <f t="shared" si="835"/>
        <v>1.4373768981631008</v>
      </c>
      <c r="EG196" s="256">
        <f t="shared" si="836"/>
        <v>0.69786008032584324</v>
      </c>
      <c r="EH196" s="256">
        <f t="shared" si="570"/>
        <v>1.0030879576106129</v>
      </c>
      <c r="EI196" s="473">
        <f t="shared" si="837"/>
        <v>32.618228578957357</v>
      </c>
      <c r="EJ196" s="473">
        <f t="shared" si="838"/>
        <v>15.75</v>
      </c>
      <c r="EK196" s="473">
        <f t="shared" si="573"/>
        <v>63</v>
      </c>
      <c r="EL196" s="473">
        <f t="shared" si="839"/>
        <v>71.525106158238685</v>
      </c>
      <c r="EM196" s="473">
        <f t="shared" si="840"/>
        <v>22.170939193752474</v>
      </c>
      <c r="EN196" s="473">
        <f t="shared" si="841"/>
        <v>97.854685736872071</v>
      </c>
      <c r="EO196" s="427">
        <f t="shared" si="842"/>
        <v>35055.266985318187</v>
      </c>
      <c r="EP196" s="261">
        <f t="shared" si="843"/>
        <v>1.4373768981631008</v>
      </c>
      <c r="EQ196" s="256">
        <f t="shared" si="844"/>
        <v>1.0736744101039293</v>
      </c>
      <c r="ER196" s="256">
        <f t="shared" si="580"/>
        <v>1.5432747932322828</v>
      </c>
      <c r="ES196" s="473">
        <f t="shared" si="581"/>
        <v>130.47291431582943</v>
      </c>
      <c r="ET196" s="473">
        <f t="shared" si="845"/>
        <v>15.75</v>
      </c>
      <c r="EU196" s="473">
        <f t="shared" si="583"/>
        <v>63</v>
      </c>
      <c r="EV196" s="473">
        <f t="shared" si="846"/>
        <v>71.525106158238685</v>
      </c>
      <c r="EW196" s="473">
        <f t="shared" si="847"/>
        <v>22.170939193752474</v>
      </c>
      <c r="EX196" s="473">
        <f t="shared" si="848"/>
        <v>97.854685736872071</v>
      </c>
      <c r="EY196" s="572">
        <f t="shared" si="849"/>
        <v>22785</v>
      </c>
      <c r="EZ196" s="589"/>
      <c r="FA196" s="589"/>
      <c r="FB196" s="589"/>
      <c r="FC196" s="589"/>
      <c r="FD196" s="589"/>
      <c r="FE196" s="589"/>
      <c r="FF196" s="589"/>
      <c r="FG196" s="589"/>
      <c r="FH196" s="589"/>
      <c r="FI196" s="577"/>
      <c r="FJ196" s="276">
        <f t="shared" si="850"/>
        <v>1.2055716747415812</v>
      </c>
      <c r="FK196" s="256">
        <f t="shared" si="851"/>
        <v>4.158219657053773E-2</v>
      </c>
      <c r="FL196" s="256">
        <f t="shared" si="589"/>
        <v>5.0130318358976807E-2</v>
      </c>
      <c r="FM196" s="483">
        <f t="shared" si="852"/>
        <v>1.5656749717899532</v>
      </c>
      <c r="FN196" s="483">
        <f t="shared" si="853"/>
        <v>2</v>
      </c>
      <c r="FO196" s="483">
        <f t="shared" si="592"/>
        <v>63</v>
      </c>
      <c r="FP196" s="483">
        <f t="shared" si="593"/>
        <v>87.275106158238685</v>
      </c>
      <c r="FQ196" s="483">
        <f t="shared" si="668"/>
        <v>300</v>
      </c>
      <c r="FR196" s="483">
        <f t="shared" si="854"/>
        <v>14.047695548448932</v>
      </c>
      <c r="FS196" s="483">
        <f t="shared" si="855"/>
        <v>129.05624764916277</v>
      </c>
      <c r="FT196" s="484">
        <f t="shared" si="856"/>
        <v>3</v>
      </c>
      <c r="FU196" s="427">
        <f t="shared" si="857"/>
        <v>33316.016985318187</v>
      </c>
      <c r="FV196" s="276">
        <f t="shared" si="858"/>
        <v>1.8146717807139876</v>
      </c>
      <c r="FW196" s="256">
        <f t="shared" si="859"/>
        <v>0.92015215140040307</v>
      </c>
      <c r="FX196" s="256">
        <f t="shared" si="600"/>
        <v>1.6697741431095761</v>
      </c>
      <c r="FY196" s="483">
        <f t="shared" si="860"/>
        <v>52.972003212226753</v>
      </c>
      <c r="FZ196" s="483">
        <f t="shared" si="861"/>
        <v>28</v>
      </c>
      <c r="GA196" s="483">
        <f t="shared" si="603"/>
        <v>63</v>
      </c>
      <c r="GB196" s="483">
        <f t="shared" si="604"/>
        <v>87.275106158238685</v>
      </c>
      <c r="GC196" s="483">
        <f t="shared" si="605"/>
        <v>200</v>
      </c>
      <c r="GD196" s="483">
        <f t="shared" si="862"/>
        <v>17.569758036901376</v>
      </c>
      <c r="GE196" s="483">
        <f t="shared" si="863"/>
        <v>77.500911103602675</v>
      </c>
      <c r="GF196" s="484">
        <f t="shared" si="864"/>
        <v>38</v>
      </c>
      <c r="GG196" s="493">
        <f t="shared" si="865"/>
        <v>2</v>
      </c>
      <c r="GH196" s="493">
        <f t="shared" si="866"/>
        <v>40</v>
      </c>
      <c r="GI196" s="427">
        <f t="shared" si="867"/>
        <v>53707.016985318187</v>
      </c>
      <c r="GJ196" s="185">
        <f t="shared" si="868"/>
        <v>1.1940127386823323</v>
      </c>
      <c r="GK196" s="256">
        <f t="shared" si="669"/>
        <v>1.7269701179476131</v>
      </c>
      <c r="GL196" s="256">
        <f t="shared" si="613"/>
        <v>2.06202432015318</v>
      </c>
      <c r="GM196" s="256">
        <f t="shared" si="614"/>
        <v>130.47291431582943</v>
      </c>
      <c r="GN196" s="256">
        <f t="shared" si="615"/>
        <v>63</v>
      </c>
      <c r="GO196" s="256">
        <f t="shared" si="616"/>
        <v>87.275106158238685</v>
      </c>
      <c r="GP196" s="256">
        <f t="shared" si="869"/>
        <v>130.47291431582943</v>
      </c>
      <c r="GQ196" s="256">
        <f t="shared" si="870"/>
        <v>14.016382049013133</v>
      </c>
      <c r="GR196" s="427">
        <f t="shared" si="871"/>
        <v>67434.016985318187</v>
      </c>
      <c r="GS196" s="185">
        <f t="shared" si="872"/>
        <v>1.1940127386823323</v>
      </c>
      <c r="GT196" s="256">
        <f t="shared" si="670"/>
        <v>1.3476267054358904</v>
      </c>
      <c r="GU196" s="256">
        <f t="shared" si="621"/>
        <v>1.6090834532789562</v>
      </c>
      <c r="GV196" s="256">
        <f t="shared" si="622"/>
        <v>130.47291431582943</v>
      </c>
      <c r="GW196" s="256">
        <f t="shared" si="623"/>
        <v>63</v>
      </c>
      <c r="GX196" s="256">
        <f t="shared" si="624"/>
        <v>87.275106158238685</v>
      </c>
      <c r="GY196" s="256">
        <f t="shared" si="873"/>
        <v>130.47291431582943</v>
      </c>
      <c r="GZ196" s="256">
        <f t="shared" si="874"/>
        <v>14.016382049013133</v>
      </c>
      <c r="HA196" s="427">
        <f t="shared" si="875"/>
        <v>86416.016985318187</v>
      </c>
      <c r="HB196" s="185">
        <f t="shared" si="876"/>
        <v>1.1940127386823323</v>
      </c>
      <c r="HC196" s="256">
        <f t="shared" si="671"/>
        <v>0.11720959670761599</v>
      </c>
      <c r="HD196" s="256">
        <f t="shared" si="629"/>
        <v>0.13994975156471226</v>
      </c>
      <c r="HE196" s="256">
        <f t="shared" si="630"/>
        <v>130.47291431582943</v>
      </c>
      <c r="HF196" s="256">
        <f t="shared" si="631"/>
        <v>63</v>
      </c>
      <c r="HG196" s="256">
        <f t="shared" si="632"/>
        <v>87.275106158238685</v>
      </c>
      <c r="HH196" s="256">
        <f t="shared" si="877"/>
        <v>130.47291431582943</v>
      </c>
      <c r="HI196" s="256">
        <f t="shared" si="878"/>
        <v>14.016382049013133</v>
      </c>
      <c r="HJ196" s="427">
        <f t="shared" si="879"/>
        <v>993575.06158238684</v>
      </c>
      <c r="HK196" s="185">
        <f t="shared" si="880"/>
        <v>1.1940127386823323</v>
      </c>
      <c r="HL196" s="256">
        <f t="shared" si="672"/>
        <v>1.8325182103354256</v>
      </c>
      <c r="HM196" s="256">
        <f t="shared" si="636"/>
        <v>2.1880500870078476</v>
      </c>
      <c r="HN196" s="256">
        <f t="shared" si="637"/>
        <v>130.47291431582943</v>
      </c>
      <c r="HO196" s="256">
        <f t="shared" si="638"/>
        <v>63</v>
      </c>
      <c r="HP196" s="256">
        <f t="shared" si="639"/>
        <v>87.275106158238685</v>
      </c>
      <c r="HQ196" s="256">
        <f t="shared" si="881"/>
        <v>130.47291431582943</v>
      </c>
      <c r="HR196" s="256">
        <f t="shared" si="882"/>
        <v>14.016382049013133</v>
      </c>
      <c r="HS196" s="466">
        <f t="shared" si="883"/>
        <v>63550</v>
      </c>
    </row>
    <row r="197" spans="1:227" s="72" customFormat="1" hidden="1" outlineLevel="1" x14ac:dyDescent="0.3">
      <c r="B197" s="40" t="s">
        <v>245</v>
      </c>
      <c r="C197" s="40" t="s">
        <v>247</v>
      </c>
      <c r="D197" s="117">
        <v>2000</v>
      </c>
      <c r="E197" s="132">
        <v>14.785775838154045</v>
      </c>
      <c r="F197" s="125">
        <f t="shared" si="791"/>
        <v>259.98322515420864</v>
      </c>
      <c r="G197" s="125">
        <f t="shared" si="792"/>
        <v>68.091343133303326</v>
      </c>
      <c r="H197" s="168">
        <f t="shared" si="690"/>
        <v>126</v>
      </c>
      <c r="I197" s="528">
        <f t="shared" si="894"/>
        <v>126</v>
      </c>
      <c r="J197" s="373">
        <f t="shared" si="794"/>
        <v>141.3269886535976</v>
      </c>
      <c r="K197" s="114">
        <v>1.2E-2</v>
      </c>
      <c r="L197" s="168">
        <f t="shared" si="795"/>
        <v>2063.3589297953067</v>
      </c>
      <c r="M197" s="373">
        <f t="shared" si="645"/>
        <v>481.8</v>
      </c>
      <c r="N197" s="373">
        <f t="shared" si="646"/>
        <v>24.760307157543679</v>
      </c>
      <c r="O197" s="121">
        <v>103.16870171712625</v>
      </c>
      <c r="P197" s="116">
        <v>0.11</v>
      </c>
      <c r="Q197" s="395">
        <f t="shared" si="796"/>
        <v>0.73809332085593193</v>
      </c>
      <c r="S197" s="189">
        <f t="shared" si="797"/>
        <v>1.1605850227528844</v>
      </c>
      <c r="T197" s="168">
        <f t="shared" si="507"/>
        <v>22.697114377767775</v>
      </c>
      <c r="U197" s="382">
        <f t="shared" si="508"/>
        <v>259.98322515420864</v>
      </c>
      <c r="V197" s="427">
        <f t="shared" si="647"/>
        <v>41412.318184575619</v>
      </c>
      <c r="W197" s="132"/>
      <c r="X197" s="255"/>
      <c r="Y197" s="255"/>
      <c r="Z197" s="255"/>
      <c r="AA197" s="111"/>
      <c r="AB197" s="111"/>
      <c r="AC197" s="111"/>
      <c r="AD197" s="111"/>
      <c r="AE197" s="111"/>
      <c r="AF197" s="111"/>
      <c r="AG197" s="111"/>
      <c r="AH197" s="460"/>
      <c r="AI197" s="262">
        <f t="shared" si="798"/>
        <v>3.5695887913958542</v>
      </c>
      <c r="AJ197" s="256">
        <f t="shared" si="799"/>
        <v>1.1710995393178369</v>
      </c>
      <c r="AK197" s="256">
        <f t="shared" si="510"/>
        <v>4.1803437891577993</v>
      </c>
      <c r="AL197" s="170">
        <f t="shared" si="800"/>
        <v>248.91314073721159</v>
      </c>
      <c r="AM197" s="170">
        <f t="shared" si="801"/>
        <v>68.091343133303326</v>
      </c>
      <c r="AN197" s="170">
        <f t="shared" si="513"/>
        <v>118.59351241960536</v>
      </c>
      <c r="AO197" s="170">
        <f t="shared" si="649"/>
        <v>61</v>
      </c>
      <c r="AP197" s="170">
        <f t="shared" si="650"/>
        <v>87</v>
      </c>
      <c r="AQ197" s="170">
        <f t="shared" si="802"/>
        <v>0</v>
      </c>
      <c r="AR197" s="256">
        <f t="shared" si="803"/>
        <v>80.838140160103748</v>
      </c>
      <c r="AS197" s="256">
        <f t="shared" si="515"/>
        <v>11.070084416997048</v>
      </c>
      <c r="AT197" s="428">
        <f t="shared" si="804"/>
        <v>162900</v>
      </c>
      <c r="AU197" s="112"/>
      <c r="AV197" s="256"/>
      <c r="AW197" s="256"/>
      <c r="AX197" s="120"/>
      <c r="AY197" s="120"/>
      <c r="AZ197" s="120"/>
      <c r="BA197" s="120"/>
      <c r="BB197" s="256"/>
      <c r="BC197" s="256"/>
      <c r="BD197" s="256"/>
      <c r="BE197" s="257"/>
      <c r="BF197" s="146">
        <f t="shared" si="805"/>
        <v>1.8569543812827181</v>
      </c>
      <c r="BG197" s="256">
        <f t="shared" si="806"/>
        <v>1.8102840239335951</v>
      </c>
      <c r="BH197" s="256">
        <f t="shared" si="519"/>
        <v>3.3616148496095981</v>
      </c>
      <c r="BI197" s="120">
        <f t="shared" si="807"/>
        <v>113.20185795911678</v>
      </c>
      <c r="BJ197" s="120">
        <f t="shared" si="808"/>
        <v>68.091343133303326</v>
      </c>
      <c r="BK197" s="256">
        <v>0</v>
      </c>
      <c r="BL197" s="170">
        <f t="shared" si="522"/>
        <v>54.862901613703656</v>
      </c>
      <c r="BM197" s="170">
        <f t="shared" si="651"/>
        <v>71.137098386296344</v>
      </c>
      <c r="BN197" s="170">
        <f t="shared" si="809"/>
        <v>0</v>
      </c>
      <c r="BO197" s="170">
        <f t="shared" si="810"/>
        <v>29.892099635520161</v>
      </c>
      <c r="BP197" s="170">
        <f t="shared" si="811"/>
        <v>146.78136719509186</v>
      </c>
      <c r="BQ197" s="390">
        <f t="shared" si="812"/>
        <v>38803.023347194423</v>
      </c>
      <c r="BR197" s="428">
        <f t="shared" si="813"/>
        <v>58558.144081181454</v>
      </c>
      <c r="BS197" s="147">
        <f t="shared" si="814"/>
        <v>4.5493634495607385</v>
      </c>
      <c r="BT197" s="256">
        <f t="shared" si="527"/>
        <v>1.5226435927365372</v>
      </c>
      <c r="BU197" s="256">
        <f t="shared" si="528"/>
        <v>6.9270591075034487</v>
      </c>
      <c r="BV197" s="170">
        <f t="shared" si="529"/>
        <v>259.98322515420864</v>
      </c>
      <c r="BW197" s="170">
        <f t="shared" si="530"/>
        <v>68.091343133303326</v>
      </c>
      <c r="BX197" s="170">
        <f t="shared" si="531"/>
        <v>139.89523699006361</v>
      </c>
      <c r="BY197" s="170">
        <f t="shared" si="653"/>
        <v>1110.2796586512984</v>
      </c>
      <c r="BZ197" s="256">
        <f t="shared" si="815"/>
        <v>72.114389611845382</v>
      </c>
      <c r="CA197" s="256">
        <v>0</v>
      </c>
      <c r="CB197" s="466">
        <f t="shared" si="816"/>
        <v>138289.71594179573</v>
      </c>
      <c r="CC197" s="146">
        <f t="shared" si="817"/>
        <v>1.8537869239718798</v>
      </c>
      <c r="CD197" s="256">
        <f t="shared" si="535"/>
        <v>2.0722940984316209</v>
      </c>
      <c r="CE197" s="256">
        <f t="shared" si="654"/>
        <v>3.8415917022966344</v>
      </c>
      <c r="CF197" s="120">
        <f t="shared" si="818"/>
        <v>120.74864848972457</v>
      </c>
      <c r="CG197" s="120">
        <f t="shared" si="819"/>
        <v>68.091343133303326</v>
      </c>
      <c r="CH197" s="256">
        <v>0</v>
      </c>
      <c r="CI197" s="170">
        <f t="shared" si="655"/>
        <v>58.520428387950567</v>
      </c>
      <c r="CJ197" s="170">
        <f t="shared" si="656"/>
        <v>67.479571612049426</v>
      </c>
      <c r="CK197" s="170">
        <f t="shared" si="820"/>
        <v>0</v>
      </c>
      <c r="CL197" s="256">
        <f t="shared" si="821"/>
        <v>37.740761787352263</v>
      </c>
      <c r="CM197" s="256">
        <f t="shared" si="499"/>
        <v>139.23457666448405</v>
      </c>
      <c r="CN197" s="390">
        <f t="shared" si="822"/>
        <v>30723.224903674047</v>
      </c>
      <c r="CO197" s="428">
        <f t="shared" si="823"/>
        <v>51008.687019926881</v>
      </c>
      <c r="CP197" s="147">
        <f t="shared" si="824"/>
        <v>3.8842127996904616</v>
      </c>
      <c r="CQ197" s="256">
        <f t="shared" si="540"/>
        <v>1.7496446617197177</v>
      </c>
      <c r="CR197" s="256">
        <f t="shared" si="541"/>
        <v>6.7959921899618152</v>
      </c>
      <c r="CS197" s="120">
        <f t="shared" si="542"/>
        <v>259.98322515420864</v>
      </c>
      <c r="CT197" s="120">
        <f t="shared" si="543"/>
        <v>68.091343133303326</v>
      </c>
      <c r="CU197" s="256">
        <f t="shared" si="544"/>
        <v>126.89607573235315</v>
      </c>
      <c r="CV197" s="170">
        <f t="shared" si="659"/>
        <v>1007.111712161533</v>
      </c>
      <c r="CW197" s="256">
        <f t="shared" si="825"/>
        <v>84.463592806670292</v>
      </c>
      <c r="CX197" s="256">
        <v>0</v>
      </c>
      <c r="CY197" s="466">
        <f t="shared" si="826"/>
        <v>113289.71594179573</v>
      </c>
      <c r="CZ197" s="147">
        <f t="shared" si="827"/>
        <v>4.5493634495607385</v>
      </c>
      <c r="DA197" s="256">
        <f t="shared" si="548"/>
        <v>1.7504900420748939</v>
      </c>
      <c r="DB197" s="256">
        <f t="shared" si="549"/>
        <v>7.9636154162355615</v>
      </c>
      <c r="DC197" s="120">
        <f t="shared" si="550"/>
        <v>259.98322515420864</v>
      </c>
      <c r="DD197" s="120">
        <f t="shared" si="551"/>
        <v>68.091343133303326</v>
      </c>
      <c r="DE197" s="256">
        <f t="shared" si="552"/>
        <v>139.89523699006361</v>
      </c>
      <c r="DF197" s="170">
        <f t="shared" si="660"/>
        <v>1110.2796586512984</v>
      </c>
      <c r="DG197" s="256">
        <f t="shared" si="828"/>
        <v>72.114389611845382</v>
      </c>
      <c r="DH197" s="256">
        <v>0</v>
      </c>
      <c r="DI197" s="466">
        <f t="shared" si="829"/>
        <v>120289.71594179573</v>
      </c>
      <c r="DJ197" s="147">
        <f t="shared" si="830"/>
        <v>3.8842127996904616</v>
      </c>
      <c r="DK197" s="256">
        <f t="shared" si="662"/>
        <v>1.8304300182285542</v>
      </c>
      <c r="DL197" s="256">
        <f t="shared" si="555"/>
        <v>7.109779705740995</v>
      </c>
      <c r="DM197" s="120">
        <f t="shared" si="556"/>
        <v>259.98322515420864</v>
      </c>
      <c r="DN197" s="120">
        <f t="shared" si="557"/>
        <v>68.091343133303326</v>
      </c>
      <c r="DO197" s="256">
        <f t="shared" si="558"/>
        <v>126.89607573235315</v>
      </c>
      <c r="DP197" s="170">
        <f t="shared" si="663"/>
        <v>1007.111712161533</v>
      </c>
      <c r="DQ197" s="256">
        <f t="shared" si="831"/>
        <v>84.463592806670292</v>
      </c>
      <c r="DR197" s="256">
        <v>0</v>
      </c>
      <c r="DS197" s="427">
        <f t="shared" si="832"/>
        <v>108289.71594179573</v>
      </c>
      <c r="DT197" s="176">
        <f t="shared" si="833"/>
        <v>7.730465005000541</v>
      </c>
      <c r="DU197" s="256">
        <f t="shared" si="562"/>
        <v>1.0986554957661159</v>
      </c>
      <c r="DV197" s="256">
        <f t="shared" si="563"/>
        <v>8.4931178625714789</v>
      </c>
      <c r="DW197" s="120">
        <f t="shared" si="564"/>
        <v>259.98322515420864</v>
      </c>
      <c r="DX197" s="120">
        <f t="shared" si="565"/>
        <v>68.091343133303326</v>
      </c>
      <c r="DY197" s="256">
        <f t="shared" si="566"/>
        <v>165.89355950548446</v>
      </c>
      <c r="DZ197" s="256">
        <f t="shared" si="664"/>
        <v>134</v>
      </c>
      <c r="EA197" s="256">
        <f t="shared" si="665"/>
        <v>191</v>
      </c>
      <c r="EB197" s="170">
        <f t="shared" si="666"/>
        <v>1316.615551630829</v>
      </c>
      <c r="EC197" s="256">
        <f t="shared" si="834"/>
        <v>42.439176437031037</v>
      </c>
      <c r="ED197" s="256">
        <v>0</v>
      </c>
      <c r="EE197" s="427">
        <f t="shared" si="674"/>
        <v>218668.33053742663</v>
      </c>
      <c r="EF197" s="275">
        <f t="shared" si="835"/>
        <v>1.402426713500089</v>
      </c>
      <c r="EG197" s="256">
        <f t="shared" si="836"/>
        <v>1.0148233418746895</v>
      </c>
      <c r="EH197" s="256">
        <f t="shared" si="570"/>
        <v>1.4232153641284979</v>
      </c>
      <c r="EI197" s="473">
        <f t="shared" si="837"/>
        <v>64.99580628855216</v>
      </c>
      <c r="EJ197" s="473">
        <f t="shared" si="838"/>
        <v>31.5</v>
      </c>
      <c r="EK197" s="473">
        <f t="shared" si="573"/>
        <v>126</v>
      </c>
      <c r="EL197" s="473">
        <f t="shared" si="839"/>
        <v>109.8269886535976</v>
      </c>
      <c r="EM197" s="473">
        <f t="shared" si="840"/>
        <v>38.946065949905815</v>
      </c>
      <c r="EN197" s="473">
        <f t="shared" si="841"/>
        <v>194.98741886565648</v>
      </c>
      <c r="EO197" s="427">
        <f t="shared" si="842"/>
        <v>48034.818184575619</v>
      </c>
      <c r="EP197" s="261">
        <f t="shared" si="843"/>
        <v>1.402426713500089</v>
      </c>
      <c r="EQ197" s="256">
        <f t="shared" si="844"/>
        <v>1.0697137308846638</v>
      </c>
      <c r="ER197" s="256">
        <f t="shared" si="580"/>
        <v>1.5001951119904977</v>
      </c>
      <c r="ES197" s="473">
        <f t="shared" si="581"/>
        <v>259.98322515420864</v>
      </c>
      <c r="ET197" s="473">
        <f t="shared" si="845"/>
        <v>31.5</v>
      </c>
      <c r="EU197" s="473">
        <f t="shared" si="583"/>
        <v>126</v>
      </c>
      <c r="EV197" s="473">
        <f t="shared" si="846"/>
        <v>109.8269886535976</v>
      </c>
      <c r="EW197" s="473">
        <f t="shared" si="847"/>
        <v>38.946065949905815</v>
      </c>
      <c r="EX197" s="473">
        <f t="shared" si="848"/>
        <v>194.98741886565648</v>
      </c>
      <c r="EY197" s="572">
        <f t="shared" si="849"/>
        <v>45570</v>
      </c>
      <c r="EZ197" s="589"/>
      <c r="FA197" s="589"/>
      <c r="FB197" s="589"/>
      <c r="FC197" s="589"/>
      <c r="FD197" s="589"/>
      <c r="FE197" s="589"/>
      <c r="FF197" s="589"/>
      <c r="FG197" s="589"/>
      <c r="FH197" s="589"/>
      <c r="FI197" s="577"/>
      <c r="FJ197" s="276">
        <f t="shared" si="850"/>
        <v>1.1740548210001158</v>
      </c>
      <c r="FK197" s="256">
        <f t="shared" si="851"/>
        <v>6.6910218521128204E-2</v>
      </c>
      <c r="FL197" s="256">
        <f t="shared" si="589"/>
        <v>7.8556264628901806E-2</v>
      </c>
      <c r="FM197" s="483">
        <f t="shared" si="852"/>
        <v>3.1197987018505038</v>
      </c>
      <c r="FN197" s="483">
        <f t="shared" si="853"/>
        <v>5</v>
      </c>
      <c r="FO197" s="483">
        <f t="shared" si="592"/>
        <v>126</v>
      </c>
      <c r="FP197" s="483">
        <f t="shared" si="593"/>
        <v>141.3269886535976</v>
      </c>
      <c r="FQ197" s="483">
        <f t="shared" si="668"/>
        <v>700</v>
      </c>
      <c r="FR197" s="483">
        <f t="shared" si="854"/>
        <v>22.759510351804785</v>
      </c>
      <c r="FS197" s="483">
        <f t="shared" si="855"/>
        <v>256.67766959865304</v>
      </c>
      <c r="FT197" s="484">
        <f t="shared" si="856"/>
        <v>7</v>
      </c>
      <c r="FU197" s="427">
        <f t="shared" si="857"/>
        <v>48470.318184575619</v>
      </c>
      <c r="FV197" s="276">
        <f t="shared" si="858"/>
        <v>1.7789438017885189</v>
      </c>
      <c r="FW197" s="256">
        <f t="shared" si="859"/>
        <v>1.1282595446019428</v>
      </c>
      <c r="FX197" s="256">
        <f t="shared" si="600"/>
        <v>2.0071103236783632</v>
      </c>
      <c r="FY197" s="483">
        <f t="shared" si="860"/>
        <v>105.55318941260872</v>
      </c>
      <c r="FZ197" s="483">
        <f t="shared" si="861"/>
        <v>55</v>
      </c>
      <c r="GA197" s="483">
        <f t="shared" si="603"/>
        <v>126</v>
      </c>
      <c r="GB197" s="483">
        <f t="shared" si="604"/>
        <v>141.3269886535976</v>
      </c>
      <c r="GC197" s="483">
        <f t="shared" si="605"/>
        <v>300</v>
      </c>
      <c r="GD197" s="483">
        <f t="shared" si="862"/>
        <v>29.990949315753547</v>
      </c>
      <c r="GE197" s="483">
        <f t="shared" si="863"/>
        <v>154.43003574159991</v>
      </c>
      <c r="GF197" s="484">
        <f t="shared" si="864"/>
        <v>76</v>
      </c>
      <c r="GG197" s="493">
        <f t="shared" si="865"/>
        <v>3</v>
      </c>
      <c r="GH197" s="493">
        <f t="shared" si="866"/>
        <v>79</v>
      </c>
      <c r="GI197" s="427">
        <f t="shared" si="867"/>
        <v>87089.318184575619</v>
      </c>
      <c r="GJ197" s="185">
        <f t="shared" si="868"/>
        <v>1.1605850227528844</v>
      </c>
      <c r="GK197" s="256">
        <f t="shared" si="669"/>
        <v>1.9847888721831159</v>
      </c>
      <c r="GL197" s="256">
        <f t="shared" si="613"/>
        <v>2.3035162383823136</v>
      </c>
      <c r="GM197" s="256">
        <f t="shared" si="614"/>
        <v>259.98322515420864</v>
      </c>
      <c r="GN197" s="256">
        <f t="shared" si="615"/>
        <v>126</v>
      </c>
      <c r="GO197" s="256">
        <f t="shared" si="616"/>
        <v>141.3269886535976</v>
      </c>
      <c r="GP197" s="256">
        <f t="shared" si="869"/>
        <v>259.98322515420864</v>
      </c>
      <c r="GQ197" s="256">
        <f t="shared" si="870"/>
        <v>22.697114377767775</v>
      </c>
      <c r="GR197" s="427">
        <f t="shared" si="871"/>
        <v>119552.31818457562</v>
      </c>
      <c r="GS197" s="185">
        <f t="shared" si="872"/>
        <v>1.1605850227528844</v>
      </c>
      <c r="GT197" s="256">
        <f t="shared" si="670"/>
        <v>2.077514969384517</v>
      </c>
      <c r="GU197" s="256">
        <f t="shared" si="621"/>
        <v>2.4111327580125876</v>
      </c>
      <c r="GV197" s="256">
        <f t="shared" si="622"/>
        <v>259.98322515420864</v>
      </c>
      <c r="GW197" s="256">
        <f t="shared" si="623"/>
        <v>126</v>
      </c>
      <c r="GX197" s="256">
        <f t="shared" si="624"/>
        <v>141.3269886535976</v>
      </c>
      <c r="GY197" s="256">
        <f t="shared" si="873"/>
        <v>259.98322515420864</v>
      </c>
      <c r="GZ197" s="256">
        <f t="shared" si="874"/>
        <v>22.697114377767775</v>
      </c>
      <c r="HA197" s="427">
        <f t="shared" si="875"/>
        <v>114216.31818457562</v>
      </c>
      <c r="HB197" s="185">
        <f t="shared" si="876"/>
        <v>1.1605850227528844</v>
      </c>
      <c r="HC197" s="256">
        <f t="shared" si="671"/>
        <v>0.15261933245768439</v>
      </c>
      <c r="HD197" s="256">
        <f t="shared" si="629"/>
        <v>0.17712771143293166</v>
      </c>
      <c r="HE197" s="256">
        <f t="shared" si="630"/>
        <v>259.98322515420864</v>
      </c>
      <c r="HF197" s="256">
        <f t="shared" si="631"/>
        <v>126</v>
      </c>
      <c r="HG197" s="256">
        <f t="shared" si="632"/>
        <v>141.3269886535976</v>
      </c>
      <c r="HH197" s="256">
        <f t="shared" si="877"/>
        <v>259.98322515420864</v>
      </c>
      <c r="HI197" s="256">
        <f t="shared" si="878"/>
        <v>22.697114377767775</v>
      </c>
      <c r="HJ197" s="427">
        <f t="shared" si="879"/>
        <v>1554757.8865359758</v>
      </c>
      <c r="HK197" s="185">
        <f t="shared" si="880"/>
        <v>1.1605850227528844</v>
      </c>
      <c r="HL197" s="256">
        <f t="shared" si="672"/>
        <v>2.026354489978146</v>
      </c>
      <c r="HM197" s="256">
        <f t="shared" si="636"/>
        <v>2.351756671856696</v>
      </c>
      <c r="HN197" s="256">
        <f t="shared" si="637"/>
        <v>259.98322515420864</v>
      </c>
      <c r="HO197" s="256">
        <f t="shared" si="638"/>
        <v>126</v>
      </c>
      <c r="HP197" s="256">
        <f t="shared" si="639"/>
        <v>141.3269886535976</v>
      </c>
      <c r="HQ197" s="256">
        <f t="shared" si="881"/>
        <v>259.98322515420864</v>
      </c>
      <c r="HR197" s="256">
        <f t="shared" si="882"/>
        <v>22.697114377767775</v>
      </c>
      <c r="HS197" s="466">
        <f t="shared" si="883"/>
        <v>117100</v>
      </c>
    </row>
    <row r="198" spans="1:227" s="72" customFormat="1" hidden="1" outlineLevel="1" x14ac:dyDescent="0.3">
      <c r="B198" s="40" t="s">
        <v>245</v>
      </c>
      <c r="C198" s="40" t="s">
        <v>247</v>
      </c>
      <c r="D198" s="117">
        <v>5000</v>
      </c>
      <c r="E198" s="132">
        <v>13.939274428311688</v>
      </c>
      <c r="F198" s="125">
        <f t="shared" si="791"/>
        <v>612.7472717445346</v>
      </c>
      <c r="G198" s="125">
        <f t="shared" si="792"/>
        <v>150.29193552365425</v>
      </c>
      <c r="H198" s="168">
        <f t="shared" si="690"/>
        <v>315</v>
      </c>
      <c r="I198" s="528">
        <f t="shared" si="894"/>
        <v>315</v>
      </c>
      <c r="J198" s="373">
        <f t="shared" si="794"/>
        <v>311.93842989550484</v>
      </c>
      <c r="K198" s="114">
        <v>1.2E-2</v>
      </c>
      <c r="L198" s="168">
        <f t="shared" si="795"/>
        <v>1945.2294341096338</v>
      </c>
      <c r="M198" s="373">
        <f t="shared" si="645"/>
        <v>481.8</v>
      </c>
      <c r="N198" s="373">
        <f t="shared" si="646"/>
        <v>23.342753209315603</v>
      </c>
      <c r="O198" s="121">
        <v>91.086021529487425</v>
      </c>
      <c r="P198" s="116">
        <v>0.11</v>
      </c>
      <c r="Q198" s="395">
        <f t="shared" si="796"/>
        <v>0.75472443133730716</v>
      </c>
      <c r="S198" s="189">
        <f t="shared" si="797"/>
        <v>1.1511585463072187</v>
      </c>
      <c r="T198" s="168">
        <f t="shared" si="507"/>
        <v>50.09731184121808</v>
      </c>
      <c r="U198" s="382">
        <f t="shared" si="508"/>
        <v>612.7472717445346</v>
      </c>
      <c r="V198" s="427">
        <f t="shared" si="647"/>
        <v>78160.148783280776</v>
      </c>
      <c r="W198" s="132"/>
      <c r="X198" s="255"/>
      <c r="Y198" s="255"/>
      <c r="Z198" s="255"/>
      <c r="AA198" s="111"/>
      <c r="AB198" s="111"/>
      <c r="AC198" s="111"/>
      <c r="AD198" s="111"/>
      <c r="AE198" s="111"/>
      <c r="AF198" s="111"/>
      <c r="AG198" s="111"/>
      <c r="AH198" s="460"/>
      <c r="AI198" s="262">
        <f t="shared" si="798"/>
        <v>1.9508079355715826</v>
      </c>
      <c r="AJ198" s="256">
        <f t="shared" si="799"/>
        <v>1.6451982167656309</v>
      </c>
      <c r="AK198" s="256">
        <f t="shared" si="510"/>
        <v>3.2094657368546096</v>
      </c>
      <c r="AL198" s="170">
        <f t="shared" si="800"/>
        <v>327.29257145336697</v>
      </c>
      <c r="AM198" s="170">
        <f t="shared" si="801"/>
        <v>150.29193552365425</v>
      </c>
      <c r="AN198" s="170">
        <f t="shared" si="513"/>
        <v>95.177493066370999</v>
      </c>
      <c r="AO198" s="170">
        <f t="shared" si="649"/>
        <v>49</v>
      </c>
      <c r="AP198" s="170">
        <f t="shared" si="650"/>
        <v>70</v>
      </c>
      <c r="AQ198" s="170">
        <f t="shared" si="802"/>
        <v>0</v>
      </c>
      <c r="AR198" s="256">
        <f t="shared" si="803"/>
        <v>105.68539779574115</v>
      </c>
      <c r="AS198" s="256">
        <f t="shared" si="515"/>
        <v>285.45470029116763</v>
      </c>
      <c r="AT198" s="428">
        <f t="shared" si="804"/>
        <v>165150</v>
      </c>
      <c r="AU198" s="112"/>
      <c r="AV198" s="256"/>
      <c r="AW198" s="256"/>
      <c r="AX198" s="120"/>
      <c r="AY198" s="120"/>
      <c r="AZ198" s="120"/>
      <c r="BA198" s="120"/>
      <c r="BB198" s="256"/>
      <c r="BC198" s="256"/>
      <c r="BD198" s="256"/>
      <c r="BE198" s="257"/>
      <c r="BF198" s="146">
        <f t="shared" si="805"/>
        <v>1.7792056931080824</v>
      </c>
      <c r="BG198" s="256">
        <f t="shared" si="806"/>
        <v>1.7390973818435911</v>
      </c>
      <c r="BH198" s="256">
        <f t="shared" si="519"/>
        <v>3.094211962645478</v>
      </c>
      <c r="BI198" s="120">
        <f t="shared" si="807"/>
        <v>249.86034280807519</v>
      </c>
      <c r="BJ198" s="120">
        <f t="shared" si="808"/>
        <v>150.29193552365425</v>
      </c>
      <c r="BK198" s="256">
        <v>0</v>
      </c>
      <c r="BL198" s="170">
        <f t="shared" si="522"/>
        <v>128.44774936404391</v>
      </c>
      <c r="BM198" s="170">
        <f t="shared" si="651"/>
        <v>186.55225063595609</v>
      </c>
      <c r="BN198" s="170">
        <f t="shared" si="809"/>
        <v>0</v>
      </c>
      <c r="BO198" s="170">
        <f t="shared" si="810"/>
        <v>65.978159694884212</v>
      </c>
      <c r="BP198" s="170">
        <f t="shared" si="811"/>
        <v>362.88692893645941</v>
      </c>
      <c r="BQ198" s="390">
        <f t="shared" si="812"/>
        <v>94665.842947457422</v>
      </c>
      <c r="BR198" s="428">
        <f t="shared" si="813"/>
        <v>134540.76660524379</v>
      </c>
      <c r="BS198" s="147">
        <f t="shared" si="814"/>
        <v>4.4867156643669537</v>
      </c>
      <c r="BT198" s="256">
        <f t="shared" si="527"/>
        <v>1.9123742144326197</v>
      </c>
      <c r="BU198" s="256">
        <f t="shared" si="528"/>
        <v>8.5802793440262821</v>
      </c>
      <c r="BV198" s="170">
        <f t="shared" si="529"/>
        <v>612.7472717445346</v>
      </c>
      <c r="BW198" s="170">
        <f t="shared" si="530"/>
        <v>150.29193552365425</v>
      </c>
      <c r="BX198" s="170">
        <f t="shared" si="531"/>
        <v>339.90588187197341</v>
      </c>
      <c r="BY198" s="170">
        <f t="shared" si="653"/>
        <v>1079.0662916570584</v>
      </c>
      <c r="BZ198" s="256">
        <f t="shared" si="815"/>
        <v>170.06631673323312</v>
      </c>
      <c r="CA198" s="256">
        <v>0</v>
      </c>
      <c r="CB198" s="466">
        <f t="shared" si="816"/>
        <v>257678.78647052427</v>
      </c>
      <c r="CC198" s="146">
        <f t="shared" si="817"/>
        <v>1.7764457678368</v>
      </c>
      <c r="CD198" s="256">
        <f t="shared" si="535"/>
        <v>2.0236880593811195</v>
      </c>
      <c r="CE198" s="256">
        <f t="shared" si="654"/>
        <v>3.5949720885094565</v>
      </c>
      <c r="CF198" s="120">
        <f t="shared" si="818"/>
        <v>266.51769899528023</v>
      </c>
      <c r="CG198" s="120">
        <f t="shared" si="819"/>
        <v>150.29193552365425</v>
      </c>
      <c r="CH198" s="256">
        <v>0</v>
      </c>
      <c r="CI198" s="170">
        <f t="shared" si="655"/>
        <v>137.01093265498019</v>
      </c>
      <c r="CJ198" s="170">
        <f t="shared" si="656"/>
        <v>177.98906734501981</v>
      </c>
      <c r="CK198" s="170">
        <f t="shared" si="820"/>
        <v>0</v>
      </c>
      <c r="CL198" s="256">
        <f t="shared" si="821"/>
        <v>83.301810129577433</v>
      </c>
      <c r="CM198" s="256">
        <f t="shared" si="499"/>
        <v>346.22957274925437</v>
      </c>
      <c r="CN198" s="390">
        <f t="shared" si="822"/>
        <v>74174.504034128156</v>
      </c>
      <c r="CO198" s="428">
        <f t="shared" si="823"/>
        <v>115291.08926910028</v>
      </c>
      <c r="CP198" s="147">
        <f t="shared" si="824"/>
        <v>3.8310602241628042</v>
      </c>
      <c r="CQ198" s="256">
        <f t="shared" si="540"/>
        <v>1.9927591100076165</v>
      </c>
      <c r="CR198" s="256">
        <f t="shared" si="541"/>
        <v>7.6343801626882497</v>
      </c>
      <c r="CS198" s="120">
        <f t="shared" si="542"/>
        <v>612.7472717445346</v>
      </c>
      <c r="CT198" s="120">
        <f t="shared" si="543"/>
        <v>150.29193552365425</v>
      </c>
      <c r="CU198" s="256">
        <f t="shared" si="544"/>
        <v>309.26851828474673</v>
      </c>
      <c r="CV198" s="170">
        <f t="shared" si="659"/>
        <v>981.80481995157697</v>
      </c>
      <c r="CW198" s="256">
        <f t="shared" si="825"/>
        <v>199.17181214109854</v>
      </c>
      <c r="CX198" s="256">
        <v>0</v>
      </c>
      <c r="CY198" s="466">
        <f t="shared" si="826"/>
        <v>232678.78647052427</v>
      </c>
      <c r="CZ198" s="147">
        <f t="shared" si="827"/>
        <v>4.4867156643669537</v>
      </c>
      <c r="DA198" s="256">
        <f t="shared" si="548"/>
        <v>2.055994500427436</v>
      </c>
      <c r="DB198" s="256">
        <f t="shared" si="549"/>
        <v>9.2246627309200875</v>
      </c>
      <c r="DC198" s="120">
        <f t="shared" si="550"/>
        <v>612.7472717445346</v>
      </c>
      <c r="DD198" s="120">
        <f t="shared" si="551"/>
        <v>150.29193552365425</v>
      </c>
      <c r="DE198" s="256">
        <f t="shared" si="552"/>
        <v>339.90588187197341</v>
      </c>
      <c r="DF198" s="170">
        <f t="shared" si="660"/>
        <v>1079.0662916570584</v>
      </c>
      <c r="DG198" s="256">
        <f t="shared" si="828"/>
        <v>170.06631673323312</v>
      </c>
      <c r="DH198" s="256">
        <v>0</v>
      </c>
      <c r="DI198" s="466">
        <f t="shared" si="829"/>
        <v>239678.78647052427</v>
      </c>
      <c r="DJ198" s="147">
        <f t="shared" si="830"/>
        <v>3.8310602241628042</v>
      </c>
      <c r="DK198" s="256">
        <f t="shared" si="662"/>
        <v>2.0365216216781015</v>
      </c>
      <c r="DL198" s="256">
        <f t="shared" si="555"/>
        <v>7.8020369804585048</v>
      </c>
      <c r="DM198" s="120">
        <f t="shared" si="556"/>
        <v>612.7472717445346</v>
      </c>
      <c r="DN198" s="120">
        <f t="shared" si="557"/>
        <v>150.29193552365425</v>
      </c>
      <c r="DO198" s="256">
        <f t="shared" si="558"/>
        <v>309.26851828474673</v>
      </c>
      <c r="DP198" s="170">
        <f t="shared" si="663"/>
        <v>981.80481995157697</v>
      </c>
      <c r="DQ198" s="256">
        <f t="shared" si="831"/>
        <v>199.17181214109854</v>
      </c>
      <c r="DR198" s="256">
        <v>0</v>
      </c>
      <c r="DS198" s="427">
        <f t="shared" si="832"/>
        <v>227678.78647052427</v>
      </c>
      <c r="DT198" s="176">
        <f t="shared" si="833"/>
        <v>7.6441586178719332</v>
      </c>
      <c r="DU198" s="256">
        <f t="shared" si="562"/>
        <v>1.2983893916729077</v>
      </c>
      <c r="DV198" s="256">
        <f t="shared" si="563"/>
        <v>9.9250944577099549</v>
      </c>
      <c r="DW198" s="120">
        <f t="shared" si="564"/>
        <v>612.7472717445346</v>
      </c>
      <c r="DX198" s="120">
        <f t="shared" si="565"/>
        <v>150.29193552365425</v>
      </c>
      <c r="DY198" s="256">
        <f t="shared" si="566"/>
        <v>401.18060904642687</v>
      </c>
      <c r="DZ198" s="256">
        <f t="shared" si="664"/>
        <v>315</v>
      </c>
      <c r="EA198" s="256">
        <f t="shared" si="665"/>
        <v>450</v>
      </c>
      <c r="EB198" s="170">
        <f t="shared" si="666"/>
        <v>1273.5892350680217</v>
      </c>
      <c r="EC198" s="256">
        <f t="shared" si="834"/>
        <v>99.819907646109556</v>
      </c>
      <c r="ED198" s="256">
        <v>0</v>
      </c>
      <c r="EE198" s="427">
        <f t="shared" si="674"/>
        <v>433633.14545740007</v>
      </c>
      <c r="EF198" s="275">
        <f t="shared" si="835"/>
        <v>1.3925230084938895</v>
      </c>
      <c r="EG198" s="256">
        <f t="shared" si="836"/>
        <v>1.3007449079181495</v>
      </c>
      <c r="EH198" s="256">
        <f t="shared" si="570"/>
        <v>1.8113172124572887</v>
      </c>
      <c r="EI198" s="473">
        <f t="shared" si="837"/>
        <v>153.18681793613365</v>
      </c>
      <c r="EJ198" s="473">
        <f t="shared" si="838"/>
        <v>78.75</v>
      </c>
      <c r="EK198" s="473">
        <f t="shared" si="573"/>
        <v>315</v>
      </c>
      <c r="EL198" s="473">
        <f t="shared" si="839"/>
        <v>233.18842989550484</v>
      </c>
      <c r="EM198" s="473">
        <f t="shared" si="840"/>
        <v>88.394016325251499</v>
      </c>
      <c r="EN198" s="473">
        <f t="shared" si="841"/>
        <v>459.56045380840095</v>
      </c>
      <c r="EO198" s="427">
        <f t="shared" si="842"/>
        <v>88326.398783280776</v>
      </c>
      <c r="EP198" s="261">
        <f t="shared" si="843"/>
        <v>1.3925230084938895</v>
      </c>
      <c r="EQ198" s="256">
        <f t="shared" si="844"/>
        <v>1.0084714808172071</v>
      </c>
      <c r="ER198" s="256">
        <f t="shared" si="580"/>
        <v>1.4043197404478649</v>
      </c>
      <c r="ES198" s="473">
        <f t="shared" si="581"/>
        <v>612.7472717445346</v>
      </c>
      <c r="ET198" s="473">
        <f t="shared" si="845"/>
        <v>78.75</v>
      </c>
      <c r="EU198" s="473">
        <f t="shared" si="583"/>
        <v>315</v>
      </c>
      <c r="EV198" s="473">
        <f t="shared" si="846"/>
        <v>233.18842989550484</v>
      </c>
      <c r="EW198" s="473">
        <f t="shared" si="847"/>
        <v>88.394016325251499</v>
      </c>
      <c r="EX198" s="473">
        <f t="shared" si="848"/>
        <v>459.56045380840095</v>
      </c>
      <c r="EY198" s="572">
        <f t="shared" si="849"/>
        <v>113925</v>
      </c>
      <c r="EZ198" s="589"/>
      <c r="FA198" s="589"/>
      <c r="FB198" s="589"/>
      <c r="FC198" s="589"/>
      <c r="FD198" s="589"/>
      <c r="FE198" s="589"/>
      <c r="FF198" s="589"/>
      <c r="FG198" s="589"/>
      <c r="FH198" s="589"/>
      <c r="FI198" s="577"/>
      <c r="FJ198" s="276">
        <f t="shared" si="850"/>
        <v>1.1641702707027497</v>
      </c>
      <c r="FK198" s="256">
        <f t="shared" si="851"/>
        <v>8.0248749127100033E-2</v>
      </c>
      <c r="FL198" s="256">
        <f t="shared" si="589"/>
        <v>9.3423207994853097E-2</v>
      </c>
      <c r="FM198" s="483">
        <f t="shared" si="852"/>
        <v>7.352967260934415</v>
      </c>
      <c r="FN198" s="483">
        <f t="shared" si="853"/>
        <v>11</v>
      </c>
      <c r="FO198" s="483">
        <f t="shared" si="592"/>
        <v>315</v>
      </c>
      <c r="FP198" s="483">
        <f t="shared" si="593"/>
        <v>311.93842989550484</v>
      </c>
      <c r="FQ198" s="483">
        <f t="shared" si="668"/>
        <v>1600</v>
      </c>
      <c r="FR198" s="483">
        <f t="shared" si="854"/>
        <v>50.244371186436766</v>
      </c>
      <c r="FS198" s="483">
        <f t="shared" si="855"/>
        <v>605.19171618897906</v>
      </c>
      <c r="FT198" s="484">
        <f t="shared" si="856"/>
        <v>16</v>
      </c>
      <c r="FU198" s="427">
        <f t="shared" si="857"/>
        <v>92319.148783280776</v>
      </c>
      <c r="FV198" s="276">
        <f t="shared" si="858"/>
        <v>1.7715722495377628</v>
      </c>
      <c r="FW198" s="256">
        <f t="shared" si="859"/>
        <v>1.2464969798907914</v>
      </c>
      <c r="FX198" s="256">
        <f t="shared" si="600"/>
        <v>2.2082594587071571</v>
      </c>
      <c r="FY198" s="483">
        <f t="shared" si="860"/>
        <v>248.77539232828104</v>
      </c>
      <c r="FZ198" s="483">
        <f t="shared" si="861"/>
        <v>132</v>
      </c>
      <c r="GA198" s="483">
        <f t="shared" si="603"/>
        <v>315</v>
      </c>
      <c r="GB198" s="483">
        <f t="shared" si="604"/>
        <v>311.93842989550484</v>
      </c>
      <c r="GC198" s="483">
        <f t="shared" si="605"/>
        <v>800</v>
      </c>
      <c r="GD198" s="483">
        <f t="shared" si="862"/>
        <v>66.741125637466595</v>
      </c>
      <c r="GE198" s="483">
        <f t="shared" si="863"/>
        <v>363.97187941625356</v>
      </c>
      <c r="GF198" s="484">
        <f t="shared" si="864"/>
        <v>180</v>
      </c>
      <c r="GG198" s="493">
        <f t="shared" si="865"/>
        <v>8</v>
      </c>
      <c r="GH198" s="493">
        <f t="shared" si="866"/>
        <v>188</v>
      </c>
      <c r="GI198" s="427">
        <f t="shared" si="867"/>
        <v>186227.14878328078</v>
      </c>
      <c r="GJ198" s="185">
        <f t="shared" si="868"/>
        <v>1.1511585463072187</v>
      </c>
      <c r="GK198" s="256">
        <f t="shared" si="669"/>
        <v>2.029321423841222</v>
      </c>
      <c r="GL198" s="256">
        <f t="shared" si="613"/>
        <v>2.3360707002591563</v>
      </c>
      <c r="GM198" s="256">
        <f t="shared" si="614"/>
        <v>612.7472717445346</v>
      </c>
      <c r="GN198" s="256">
        <f t="shared" si="615"/>
        <v>315</v>
      </c>
      <c r="GO198" s="256">
        <f t="shared" si="616"/>
        <v>311.93842989550484</v>
      </c>
      <c r="GP198" s="256">
        <f t="shared" si="869"/>
        <v>612.7472717445346</v>
      </c>
      <c r="GQ198" s="256">
        <f t="shared" si="870"/>
        <v>50.09731184121808</v>
      </c>
      <c r="GR198" s="427">
        <f t="shared" si="871"/>
        <v>277260.14878328075</v>
      </c>
      <c r="GS198" s="185">
        <f t="shared" si="872"/>
        <v>1.1511585463072187</v>
      </c>
      <c r="GT198" s="256">
        <f t="shared" si="670"/>
        <v>2.8278109221105194</v>
      </c>
      <c r="GU198" s="256">
        <f t="shared" si="621"/>
        <v>3.2552587103284214</v>
      </c>
      <c r="GV198" s="256">
        <f t="shared" si="622"/>
        <v>612.7472717445346</v>
      </c>
      <c r="GW198" s="256">
        <f t="shared" si="623"/>
        <v>315</v>
      </c>
      <c r="GX198" s="256">
        <f t="shared" si="624"/>
        <v>311.93842989550484</v>
      </c>
      <c r="GY198" s="256">
        <f t="shared" si="873"/>
        <v>612.7472717445346</v>
      </c>
      <c r="GZ198" s="256">
        <f t="shared" si="874"/>
        <v>50.09731184121808</v>
      </c>
      <c r="HA198" s="427">
        <f t="shared" si="875"/>
        <v>198970.14878328078</v>
      </c>
      <c r="HB198" s="185">
        <f t="shared" si="876"/>
        <v>1.1511585463072187</v>
      </c>
      <c r="HC198" s="256">
        <f t="shared" si="671"/>
        <v>0.16932679438045509</v>
      </c>
      <c r="HD198" s="256">
        <f t="shared" si="629"/>
        <v>0.194921986469866</v>
      </c>
      <c r="HE198" s="256">
        <f t="shared" si="630"/>
        <v>612.7472717445346</v>
      </c>
      <c r="HF198" s="256">
        <f t="shared" si="631"/>
        <v>315</v>
      </c>
      <c r="HG198" s="256">
        <f t="shared" si="632"/>
        <v>311.93842989550484</v>
      </c>
      <c r="HH198" s="256">
        <f t="shared" si="877"/>
        <v>612.7472717445346</v>
      </c>
      <c r="HI198" s="256">
        <f t="shared" si="878"/>
        <v>50.09731184121808</v>
      </c>
      <c r="HJ198" s="427">
        <f t="shared" si="879"/>
        <v>3322864.2989550484</v>
      </c>
      <c r="HK198" s="185">
        <f t="shared" si="880"/>
        <v>1.1511585463072187</v>
      </c>
      <c r="HL198" s="256">
        <f t="shared" si="672"/>
        <v>2.0257424298949287</v>
      </c>
      <c r="HM198" s="256">
        <f t="shared" si="636"/>
        <v>2.3319507107906992</v>
      </c>
      <c r="HN198" s="256">
        <f t="shared" si="637"/>
        <v>612.7472717445346</v>
      </c>
      <c r="HO198" s="256">
        <f t="shared" si="638"/>
        <v>315</v>
      </c>
      <c r="HP198" s="256">
        <f t="shared" si="639"/>
        <v>311.93842989550484</v>
      </c>
      <c r="HQ198" s="256">
        <f t="shared" si="881"/>
        <v>612.7472717445346</v>
      </c>
      <c r="HR198" s="256">
        <f t="shared" si="882"/>
        <v>50.09731184121808</v>
      </c>
      <c r="HS198" s="466">
        <f t="shared" si="883"/>
        <v>277750</v>
      </c>
    </row>
    <row r="199" spans="1:227" s="72" customFormat="1" hidden="1" outlineLevel="1" x14ac:dyDescent="0.3">
      <c r="B199" s="40" t="s">
        <v>245</v>
      </c>
      <c r="C199" s="40" t="s">
        <v>247</v>
      </c>
      <c r="D199" s="117">
        <v>10000</v>
      </c>
      <c r="E199" s="132">
        <v>15.71886214340558</v>
      </c>
      <c r="F199" s="125">
        <f t="shared" si="791"/>
        <v>1381.949963441074</v>
      </c>
      <c r="G199" s="125">
        <f t="shared" si="792"/>
        <v>464.56427301881541</v>
      </c>
      <c r="H199" s="168">
        <f t="shared" si="690"/>
        <v>630</v>
      </c>
      <c r="I199" s="528">
        <f t="shared" si="894"/>
        <v>630</v>
      </c>
      <c r="J199" s="373">
        <f t="shared" si="794"/>
        <v>964.22638650646627</v>
      </c>
      <c r="K199" s="114">
        <v>1.2E-2</v>
      </c>
      <c r="L199" s="168">
        <f t="shared" si="795"/>
        <v>2193.5713705413873</v>
      </c>
      <c r="M199" s="373">
        <f t="shared" si="645"/>
        <v>481.8</v>
      </c>
      <c r="N199" s="373">
        <f t="shared" si="646"/>
        <v>26.322856446496647</v>
      </c>
      <c r="O199" s="121">
        <v>140.77705242994406</v>
      </c>
      <c r="P199" s="116">
        <v>0.11</v>
      </c>
      <c r="Q199" s="395">
        <f t="shared" si="796"/>
        <v>0.66383423039279654</v>
      </c>
      <c r="S199" s="189">
        <f t="shared" si="797"/>
        <v>1.2015282170146979</v>
      </c>
      <c r="T199" s="168">
        <f t="shared" si="507"/>
        <v>154.85475767293846</v>
      </c>
      <c r="U199" s="382">
        <f t="shared" si="508"/>
        <v>1381.949963441074</v>
      </c>
      <c r="V199" s="427">
        <f t="shared" si="647"/>
        <v>198276.2218410346</v>
      </c>
      <c r="W199" s="132"/>
      <c r="X199" s="255"/>
      <c r="Y199" s="255"/>
      <c r="Z199" s="255"/>
      <c r="AA199" s="111"/>
      <c r="AB199" s="111"/>
      <c r="AC199" s="111"/>
      <c r="AD199" s="111"/>
      <c r="AE199" s="111"/>
      <c r="AF199" s="111"/>
      <c r="AG199" s="111"/>
      <c r="AH199" s="460"/>
      <c r="AI199" s="262">
        <f t="shared" si="798"/>
        <v>1.5902026153743698</v>
      </c>
      <c r="AJ199" s="256">
        <f t="shared" si="799"/>
        <v>1.7456259303722645</v>
      </c>
      <c r="AK199" s="256">
        <f t="shared" si="510"/>
        <v>2.7758989199432929</v>
      </c>
      <c r="AL199" s="170">
        <f t="shared" si="800"/>
        <v>403.89568092508085</v>
      </c>
      <c r="AM199" s="170">
        <f t="shared" si="801"/>
        <v>302.92176069381065</v>
      </c>
      <c r="AN199" s="170">
        <f t="shared" si="513"/>
        <v>0</v>
      </c>
      <c r="AO199" s="170">
        <f t="shared" si="649"/>
        <v>0</v>
      </c>
      <c r="AP199" s="170">
        <f t="shared" si="650"/>
        <v>0</v>
      </c>
      <c r="AQ199" s="170">
        <f t="shared" si="802"/>
        <v>335.49711981113484</v>
      </c>
      <c r="AR199" s="256">
        <f t="shared" si="803"/>
        <v>183.12745533769413</v>
      </c>
      <c r="AS199" s="256">
        <f t="shared" si="515"/>
        <v>978.05428251599324</v>
      </c>
      <c r="AT199" s="428">
        <f t="shared" si="804"/>
        <v>215179.53916978158</v>
      </c>
      <c r="AU199" s="112"/>
      <c r="AV199" s="256"/>
      <c r="AW199" s="256"/>
      <c r="AX199" s="120"/>
      <c r="AY199" s="120"/>
      <c r="AZ199" s="120"/>
      <c r="BA199" s="120"/>
      <c r="BB199" s="256"/>
      <c r="BC199" s="256"/>
      <c r="BD199" s="256"/>
      <c r="BE199" s="257"/>
      <c r="BF199" s="146">
        <f t="shared" si="805"/>
        <v>2.2696842014096212</v>
      </c>
      <c r="BG199" s="256">
        <f t="shared" si="806"/>
        <v>2.8568426354664664</v>
      </c>
      <c r="BH199" s="256">
        <f t="shared" si="519"/>
        <v>6.4841305956316644</v>
      </c>
      <c r="BI199" s="120">
        <f t="shared" si="807"/>
        <v>772.33810389378061</v>
      </c>
      <c r="BJ199" s="120">
        <f t="shared" si="808"/>
        <v>464.56427301881541</v>
      </c>
      <c r="BK199" s="256">
        <v>0</v>
      </c>
      <c r="BL199" s="170">
        <f t="shared" si="522"/>
        <v>352.09162294234483</v>
      </c>
      <c r="BM199" s="170">
        <f t="shared" si="651"/>
        <v>277.90837705765517</v>
      </c>
      <c r="BN199" s="170">
        <f t="shared" si="809"/>
        <v>0</v>
      </c>
      <c r="BO199" s="170">
        <f t="shared" si="810"/>
        <v>203.94371585526</v>
      </c>
      <c r="BP199" s="170">
        <f t="shared" si="811"/>
        <v>609.61185954729342</v>
      </c>
      <c r="BQ199" s="390">
        <f t="shared" si="812"/>
        <v>165110.51751382224</v>
      </c>
      <c r="BR199" s="428">
        <f t="shared" si="813"/>
        <v>253163.80284046225</v>
      </c>
      <c r="BS199" s="147">
        <f t="shared" si="814"/>
        <v>4.8300093128060624</v>
      </c>
      <c r="BT199" s="256">
        <f t="shared" si="527"/>
        <v>2.8978738131084003</v>
      </c>
      <c r="BU199" s="256">
        <f t="shared" si="528"/>
        <v>13.996757504650388</v>
      </c>
      <c r="BV199" s="170">
        <f t="shared" si="529"/>
        <v>1381.949963441074</v>
      </c>
      <c r="BW199" s="170">
        <f t="shared" si="530"/>
        <v>464.56427301881541</v>
      </c>
      <c r="BX199" s="170">
        <f t="shared" si="531"/>
        <v>640.99569773404392</v>
      </c>
      <c r="BY199" s="170">
        <f t="shared" si="653"/>
        <v>1017.4534884667363</v>
      </c>
      <c r="BZ199" s="256">
        <f t="shared" si="815"/>
        <v>382.30034703331262</v>
      </c>
      <c r="CA199" s="256">
        <v>0</v>
      </c>
      <c r="CB199" s="466">
        <f t="shared" si="816"/>
        <v>398397.04850444203</v>
      </c>
      <c r="CC199" s="146">
        <f t="shared" si="817"/>
        <v>2.2639528591014639</v>
      </c>
      <c r="CD199" s="256">
        <f t="shared" si="535"/>
        <v>3.0549040465516235</v>
      </c>
      <c r="CE199" s="256">
        <f t="shared" si="654"/>
        <v>6.9161587504711797</v>
      </c>
      <c r="CF199" s="120">
        <f t="shared" si="818"/>
        <v>823.82731082003272</v>
      </c>
      <c r="CG199" s="120">
        <f t="shared" si="819"/>
        <v>464.56427301881541</v>
      </c>
      <c r="CH199" s="256">
        <v>0</v>
      </c>
      <c r="CI199" s="170">
        <f t="shared" si="655"/>
        <v>375.5643978051678</v>
      </c>
      <c r="CJ199" s="170">
        <f t="shared" si="656"/>
        <v>254.4356021948322</v>
      </c>
      <c r="CK199" s="170">
        <f t="shared" si="820"/>
        <v>0</v>
      </c>
      <c r="CL199" s="256">
        <f t="shared" si="821"/>
        <v>257.49249105856211</v>
      </c>
      <c r="CM199" s="256">
        <f t="shared" si="499"/>
        <v>558.12265262104131</v>
      </c>
      <c r="CN199" s="390">
        <f t="shared" si="822"/>
        <v>144619.178600493</v>
      </c>
      <c r="CO199" s="428">
        <f t="shared" si="823"/>
        <v>236076.01628224232</v>
      </c>
      <c r="CP199" s="147">
        <f t="shared" si="824"/>
        <v>4.1222083142337702</v>
      </c>
      <c r="CQ199" s="256">
        <f t="shared" si="540"/>
        <v>2.9160962979713951</v>
      </c>
      <c r="CR199" s="256">
        <f t="shared" si="541"/>
        <v>12.020756404604002</v>
      </c>
      <c r="CS199" s="120">
        <f t="shared" si="542"/>
        <v>1381.949963441074</v>
      </c>
      <c r="CT199" s="120">
        <f t="shared" si="543"/>
        <v>464.56427301881541</v>
      </c>
      <c r="CU199" s="256">
        <f t="shared" si="544"/>
        <v>571.89819956199017</v>
      </c>
      <c r="CV199" s="170">
        <f t="shared" si="659"/>
        <v>907.77491993966692</v>
      </c>
      <c r="CW199" s="256">
        <f t="shared" si="825"/>
        <v>447.94297029676358</v>
      </c>
      <c r="CX199" s="256">
        <v>0</v>
      </c>
      <c r="CY199" s="466">
        <f t="shared" si="826"/>
        <v>373397.04850444203</v>
      </c>
      <c r="CZ199" s="147">
        <f t="shared" si="827"/>
        <v>4.8300093128060624</v>
      </c>
      <c r="DA199" s="256">
        <f t="shared" si="548"/>
        <v>3.0349982435976188</v>
      </c>
      <c r="DB199" s="256">
        <f t="shared" si="549"/>
        <v>14.659069780926542</v>
      </c>
      <c r="DC199" s="120">
        <f t="shared" si="550"/>
        <v>1381.949963441074</v>
      </c>
      <c r="DD199" s="120">
        <f t="shared" si="551"/>
        <v>464.56427301881541</v>
      </c>
      <c r="DE199" s="256">
        <f t="shared" si="552"/>
        <v>640.99569773404392</v>
      </c>
      <c r="DF199" s="170">
        <f t="shared" si="660"/>
        <v>1017.4534884667363</v>
      </c>
      <c r="DG199" s="256">
        <f t="shared" si="828"/>
        <v>382.30034703331262</v>
      </c>
      <c r="DH199" s="256">
        <v>0</v>
      </c>
      <c r="DI199" s="466">
        <f t="shared" si="829"/>
        <v>380397.04850444203</v>
      </c>
      <c r="DJ199" s="147">
        <f t="shared" si="830"/>
        <v>4.1222083142337702</v>
      </c>
      <c r="DK199" s="256">
        <f t="shared" si="662"/>
        <v>2.9556744692652432</v>
      </c>
      <c r="DL199" s="256">
        <f t="shared" si="555"/>
        <v>12.183905871373671</v>
      </c>
      <c r="DM199" s="120">
        <f t="shared" si="556"/>
        <v>1381.949963441074</v>
      </c>
      <c r="DN199" s="120">
        <f t="shared" si="557"/>
        <v>464.56427301881541</v>
      </c>
      <c r="DO199" s="256">
        <f t="shared" si="558"/>
        <v>571.89819956199017</v>
      </c>
      <c r="DP199" s="170">
        <f t="shared" si="663"/>
        <v>907.77491993966692</v>
      </c>
      <c r="DQ199" s="256">
        <f t="shared" si="831"/>
        <v>447.94297029676358</v>
      </c>
      <c r="DR199" s="256">
        <v>0</v>
      </c>
      <c r="DS199" s="427">
        <f t="shared" si="832"/>
        <v>368397.04850444203</v>
      </c>
      <c r="DT199" s="176">
        <f t="shared" si="833"/>
        <v>8.1115764725005501</v>
      </c>
      <c r="DU199" s="256">
        <f t="shared" si="562"/>
        <v>1.6672162103040267</v>
      </c>
      <c r="DV199" s="256">
        <f t="shared" si="563"/>
        <v>13.523751786073673</v>
      </c>
      <c r="DW199" s="120">
        <f t="shared" si="564"/>
        <v>1381.949963441074</v>
      </c>
      <c r="DX199" s="120">
        <f t="shared" si="565"/>
        <v>464.56427301881541</v>
      </c>
      <c r="DY199" s="256">
        <f t="shared" si="566"/>
        <v>779.19069407815141</v>
      </c>
      <c r="DZ199" s="256">
        <f t="shared" si="664"/>
        <v>711</v>
      </c>
      <c r="EA199" s="256">
        <f t="shared" si="665"/>
        <v>1015</v>
      </c>
      <c r="EB199" s="170">
        <f t="shared" si="666"/>
        <v>1236.8106255208752</v>
      </c>
      <c r="EC199" s="256">
        <f t="shared" si="834"/>
        <v>227.639379684066</v>
      </c>
      <c r="ED199" s="256">
        <v>0</v>
      </c>
      <c r="EE199" s="427">
        <f t="shared" si="674"/>
        <v>785240.29057467752</v>
      </c>
      <c r="EF199" s="275">
        <f t="shared" si="835"/>
        <v>1.4451983915096156</v>
      </c>
      <c r="EG199" s="256">
        <f t="shared" si="836"/>
        <v>1.2088507732617448</v>
      </c>
      <c r="EH199" s="256">
        <f t="shared" si="570"/>
        <v>1.7470291930930286</v>
      </c>
      <c r="EI199" s="473">
        <f t="shared" si="837"/>
        <v>345.48749086026851</v>
      </c>
      <c r="EJ199" s="473">
        <f t="shared" si="838"/>
        <v>157.5</v>
      </c>
      <c r="EK199" s="473">
        <f t="shared" si="573"/>
        <v>630</v>
      </c>
      <c r="EL199" s="473">
        <f t="shared" si="839"/>
        <v>806.72638650646627</v>
      </c>
      <c r="EM199" s="473">
        <f t="shared" si="840"/>
        <v>241.22663038800559</v>
      </c>
      <c r="EN199" s="473">
        <f t="shared" si="841"/>
        <v>1036.4624725808055</v>
      </c>
      <c r="EO199" s="427">
        <f t="shared" si="842"/>
        <v>214348.7218410346</v>
      </c>
      <c r="EP199" s="261">
        <f t="shared" si="843"/>
        <v>1.4451983915096156</v>
      </c>
      <c r="EQ199" s="256">
        <f t="shared" si="844"/>
        <v>1.137220180580212</v>
      </c>
      <c r="ER199" s="256">
        <f t="shared" si="580"/>
        <v>1.643508775766797</v>
      </c>
      <c r="ES199" s="473">
        <f t="shared" si="581"/>
        <v>1381.949963441074</v>
      </c>
      <c r="ET199" s="473">
        <f t="shared" si="845"/>
        <v>157.5</v>
      </c>
      <c r="EU199" s="473">
        <f t="shared" si="583"/>
        <v>630</v>
      </c>
      <c r="EV199" s="473">
        <f t="shared" si="846"/>
        <v>806.72638650646627</v>
      </c>
      <c r="EW199" s="473">
        <f t="shared" si="847"/>
        <v>241.22663038800559</v>
      </c>
      <c r="EX199" s="473">
        <f t="shared" si="848"/>
        <v>1036.4624725808055</v>
      </c>
      <c r="EY199" s="572">
        <f t="shared" si="849"/>
        <v>227850</v>
      </c>
      <c r="EZ199" s="589"/>
      <c r="FA199" s="589"/>
      <c r="FB199" s="589"/>
      <c r="FC199" s="589"/>
      <c r="FD199" s="589"/>
      <c r="FE199" s="589"/>
      <c r="FF199" s="589"/>
      <c r="FG199" s="589"/>
      <c r="FH199" s="589"/>
      <c r="FI199" s="577"/>
      <c r="FJ199" s="276">
        <f t="shared" si="850"/>
        <v>1.2143257789707766</v>
      </c>
      <c r="FK199" s="256">
        <f t="shared" si="851"/>
        <v>7.0965157534934431E-2</v>
      </c>
      <c r="FL199" s="256">
        <f t="shared" si="589"/>
        <v>8.6174820203393135E-2</v>
      </c>
      <c r="FM199" s="483">
        <f t="shared" si="852"/>
        <v>16.58339956129289</v>
      </c>
      <c r="FN199" s="483">
        <f t="shared" si="853"/>
        <v>25</v>
      </c>
      <c r="FO199" s="483">
        <f t="shared" si="592"/>
        <v>630</v>
      </c>
      <c r="FP199" s="483">
        <f t="shared" si="593"/>
        <v>964.22638650646627</v>
      </c>
      <c r="FQ199" s="483">
        <f t="shared" si="668"/>
        <v>3500</v>
      </c>
      <c r="FR199" s="483">
        <f t="shared" si="854"/>
        <v>155.18642566416432</v>
      </c>
      <c r="FS199" s="483">
        <f t="shared" si="855"/>
        <v>1365.4221856632962</v>
      </c>
      <c r="FT199" s="484">
        <f t="shared" si="856"/>
        <v>35</v>
      </c>
      <c r="FU199" s="427">
        <f t="shared" si="857"/>
        <v>228226.2218410346</v>
      </c>
      <c r="FV199" s="276">
        <f t="shared" si="858"/>
        <v>1.8223296173192258</v>
      </c>
      <c r="FW199" s="256">
        <f t="shared" si="859"/>
        <v>1.1905029404397842</v>
      </c>
      <c r="FX199" s="256">
        <f t="shared" si="600"/>
        <v>2.1694887678690451</v>
      </c>
      <c r="FY199" s="483">
        <f t="shared" si="860"/>
        <v>561.0716851570761</v>
      </c>
      <c r="FZ199" s="483">
        <f t="shared" si="861"/>
        <v>297</v>
      </c>
      <c r="GA199" s="483">
        <f t="shared" si="603"/>
        <v>630</v>
      </c>
      <c r="GB199" s="483">
        <f t="shared" si="604"/>
        <v>964.22638650646627</v>
      </c>
      <c r="GC199" s="483">
        <f t="shared" si="605"/>
        <v>1800</v>
      </c>
      <c r="GD199" s="483">
        <f t="shared" si="862"/>
        <v>192.39298664569182</v>
      </c>
      <c r="GE199" s="483">
        <f t="shared" si="863"/>
        <v>820.87827828399793</v>
      </c>
      <c r="GF199" s="484">
        <f t="shared" si="864"/>
        <v>406</v>
      </c>
      <c r="GG199" s="493">
        <f t="shared" si="865"/>
        <v>18</v>
      </c>
      <c r="GH199" s="493">
        <f t="shared" si="866"/>
        <v>424</v>
      </c>
      <c r="GI199" s="427">
        <f t="shared" si="867"/>
        <v>439758.2218410346</v>
      </c>
      <c r="GJ199" s="185">
        <f t="shared" si="868"/>
        <v>1.2015282170146979</v>
      </c>
      <c r="GK199" s="256">
        <f t="shared" si="669"/>
        <v>2.0486542888071453</v>
      </c>
      <c r="GL199" s="256">
        <f t="shared" si="613"/>
        <v>2.4615159349099631</v>
      </c>
      <c r="GM199" s="256">
        <f t="shared" si="614"/>
        <v>1381.949963441074</v>
      </c>
      <c r="GN199" s="256">
        <f t="shared" si="615"/>
        <v>630</v>
      </c>
      <c r="GO199" s="256">
        <f t="shared" si="616"/>
        <v>964.22638650646627</v>
      </c>
      <c r="GP199" s="256">
        <f t="shared" si="869"/>
        <v>1381.949963441074</v>
      </c>
      <c r="GQ199" s="256">
        <f t="shared" si="870"/>
        <v>154.85475767293846</v>
      </c>
      <c r="GR199" s="427">
        <f t="shared" si="871"/>
        <v>598976.2218410346</v>
      </c>
      <c r="GS199" s="185">
        <f t="shared" si="872"/>
        <v>1.2015282170146979</v>
      </c>
      <c r="GT199" s="256">
        <f t="shared" si="670"/>
        <v>3.0746850975124094</v>
      </c>
      <c r="GU199" s="256">
        <f t="shared" si="621"/>
        <v>3.6943209030957478</v>
      </c>
      <c r="GV199" s="256">
        <f t="shared" si="622"/>
        <v>1381.949963441074</v>
      </c>
      <c r="GW199" s="256">
        <f t="shared" si="623"/>
        <v>630</v>
      </c>
      <c r="GX199" s="256">
        <f t="shared" si="624"/>
        <v>964.22638650646627</v>
      </c>
      <c r="GY199" s="256">
        <f t="shared" si="873"/>
        <v>1381.949963441074</v>
      </c>
      <c r="GZ199" s="256">
        <f t="shared" si="874"/>
        <v>154.85475767293846</v>
      </c>
      <c r="HA199" s="427">
        <f t="shared" si="875"/>
        <v>399096.2218410346</v>
      </c>
      <c r="HB199" s="185">
        <f t="shared" si="876"/>
        <v>1.2015282170146979</v>
      </c>
      <c r="HC199" s="256">
        <f t="shared" si="671"/>
        <v>0.1233377554321449</v>
      </c>
      <c r="HD199" s="256">
        <f t="shared" si="629"/>
        <v>0.14819379337497993</v>
      </c>
      <c r="HE199" s="256">
        <f t="shared" si="630"/>
        <v>1381.949963441074</v>
      </c>
      <c r="HF199" s="256">
        <f t="shared" si="631"/>
        <v>630</v>
      </c>
      <c r="HG199" s="256">
        <f t="shared" si="632"/>
        <v>964.22638650646627</v>
      </c>
      <c r="HH199" s="256">
        <f t="shared" si="877"/>
        <v>1381.949963441074</v>
      </c>
      <c r="HI199" s="256">
        <f t="shared" si="878"/>
        <v>154.85475767293846</v>
      </c>
      <c r="HJ199" s="427">
        <f t="shared" si="879"/>
        <v>9949063.8650646619</v>
      </c>
      <c r="HK199" s="185">
        <f t="shared" si="880"/>
        <v>1.2015282170146979</v>
      </c>
      <c r="HL199" s="256">
        <f t="shared" si="672"/>
        <v>2.2494870866510275</v>
      </c>
      <c r="HM199" s="256">
        <f t="shared" si="636"/>
        <v>2.7028222084213964</v>
      </c>
      <c r="HN199" s="256">
        <f t="shared" si="637"/>
        <v>1381.949963441074</v>
      </c>
      <c r="HO199" s="256">
        <f t="shared" si="638"/>
        <v>630</v>
      </c>
      <c r="HP199" s="256">
        <f t="shared" si="639"/>
        <v>964.22638650646627</v>
      </c>
      <c r="HQ199" s="256">
        <f t="shared" si="881"/>
        <v>1381.949963441074</v>
      </c>
      <c r="HR199" s="256">
        <f t="shared" si="882"/>
        <v>154.85475767293846</v>
      </c>
      <c r="HS199" s="466">
        <f t="shared" si="883"/>
        <v>545500</v>
      </c>
    </row>
    <row r="200" spans="1:227" s="72" customFormat="1" hidden="1" outlineLevel="1" x14ac:dyDescent="0.3">
      <c r="B200" s="40" t="s">
        <v>245</v>
      </c>
      <c r="C200" s="40" t="s">
        <v>247</v>
      </c>
      <c r="D200" s="117">
        <v>20000</v>
      </c>
      <c r="E200" s="132">
        <v>12.78208929203837</v>
      </c>
      <c r="F200" s="125">
        <f t="shared" si="791"/>
        <v>2247.5173671834132</v>
      </c>
      <c r="G200" s="125">
        <f t="shared" si="792"/>
        <v>500.54217857228559</v>
      </c>
      <c r="H200" s="168">
        <f t="shared" si="690"/>
        <v>1260</v>
      </c>
      <c r="I200" s="528">
        <f t="shared" si="894"/>
        <v>1260</v>
      </c>
      <c r="J200" s="373">
        <f t="shared" si="794"/>
        <v>1038.9003291247107</v>
      </c>
      <c r="K200" s="114">
        <v>1.2E-2</v>
      </c>
      <c r="L200" s="168">
        <f t="shared" si="795"/>
        <v>1783.7439422090579</v>
      </c>
      <c r="M200" s="373">
        <f t="shared" si="645"/>
        <v>481.8</v>
      </c>
      <c r="N200" s="373">
        <f t="shared" si="646"/>
        <v>21.4049273065087</v>
      </c>
      <c r="O200" s="121">
        <v>75.83972402610388</v>
      </c>
      <c r="P200" s="116">
        <v>0.11</v>
      </c>
      <c r="Q200" s="395">
        <f t="shared" si="796"/>
        <v>0.77729107419554022</v>
      </c>
      <c r="S200" s="189">
        <f t="shared" si="797"/>
        <v>1.1382122499622684</v>
      </c>
      <c r="T200" s="168">
        <f t="shared" si="507"/>
        <v>166.84739285742853</v>
      </c>
      <c r="U200" s="382">
        <f t="shared" si="508"/>
        <v>2247.5173671834132</v>
      </c>
      <c r="V200" s="427">
        <f t="shared" si="647"/>
        <v>241724.05265995371</v>
      </c>
      <c r="W200" s="132"/>
      <c r="X200" s="255"/>
      <c r="Y200" s="255"/>
      <c r="Z200" s="255"/>
      <c r="AA200" s="111"/>
      <c r="AB200" s="111"/>
      <c r="AC200" s="111"/>
      <c r="AD200" s="111"/>
      <c r="AE200" s="111"/>
      <c r="AF200" s="111"/>
      <c r="AG200" s="111"/>
      <c r="AH200" s="460"/>
      <c r="AI200" s="262">
        <f t="shared" si="798"/>
        <v>1.3112509358438447</v>
      </c>
      <c r="AJ200" s="256">
        <f t="shared" si="799"/>
        <v>1.1632540536978992</v>
      </c>
      <c r="AK200" s="256">
        <f t="shared" si="510"/>
        <v>1.5253179665355163</v>
      </c>
      <c r="AL200" s="170">
        <f t="shared" si="800"/>
        <v>342.59209048777137</v>
      </c>
      <c r="AM200" s="170">
        <f t="shared" si="801"/>
        <v>256.94406786582852</v>
      </c>
      <c r="AN200" s="170">
        <f t="shared" si="513"/>
        <v>0</v>
      </c>
      <c r="AO200" s="170">
        <f t="shared" si="649"/>
        <v>0</v>
      </c>
      <c r="AP200" s="170">
        <f t="shared" si="650"/>
        <v>0</v>
      </c>
      <c r="AQ200" s="170">
        <f t="shared" si="802"/>
        <v>505.60006373278765</v>
      </c>
      <c r="AR200" s="256">
        <f t="shared" si="803"/>
        <v>190.82883919157251</v>
      </c>
      <c r="AS200" s="256">
        <f t="shared" si="515"/>
        <v>1904.9252766956417</v>
      </c>
      <c r="AT200" s="428">
        <f t="shared" si="804"/>
        <v>273896.01019724604</v>
      </c>
      <c r="AU200" s="112"/>
      <c r="AV200" s="256"/>
      <c r="AW200" s="256"/>
      <c r="AX200" s="120"/>
      <c r="AY200" s="120"/>
      <c r="AZ200" s="120"/>
      <c r="BA200" s="120"/>
      <c r="BB200" s="256"/>
      <c r="BC200" s="256"/>
      <c r="BD200" s="256"/>
      <c r="BE200" s="257"/>
      <c r="BF200" s="146">
        <f t="shared" si="805"/>
        <v>1.6806634477633007</v>
      </c>
      <c r="BG200" s="256">
        <f t="shared" si="806"/>
        <v>2.4282462575192203</v>
      </c>
      <c r="BH200" s="256">
        <f t="shared" si="519"/>
        <v>4.0810647271805847</v>
      </c>
      <c r="BI200" s="120">
        <f t="shared" si="807"/>
        <v>832.15137187642483</v>
      </c>
      <c r="BJ200" s="120">
        <f t="shared" si="808"/>
        <v>500.54217857228559</v>
      </c>
      <c r="BK200" s="256">
        <v>0</v>
      </c>
      <c r="BL200" s="170">
        <f t="shared" si="522"/>
        <v>466.51952232889221</v>
      </c>
      <c r="BM200" s="170">
        <f t="shared" si="651"/>
        <v>793.48047767110779</v>
      </c>
      <c r="BN200" s="170">
        <f t="shared" si="809"/>
        <v>0</v>
      </c>
      <c r="BO200" s="170">
        <f t="shared" si="810"/>
        <v>219.73801639323341</v>
      </c>
      <c r="BP200" s="170">
        <f t="shared" si="811"/>
        <v>1415.3659953069882</v>
      </c>
      <c r="BQ200" s="390">
        <f t="shared" si="812"/>
        <v>184769.71069502743</v>
      </c>
      <c r="BR200" s="428">
        <f t="shared" si="813"/>
        <v>320915.04143271677</v>
      </c>
      <c r="BS200" s="147">
        <f t="shared" si="814"/>
        <v>4.4018292587945265</v>
      </c>
      <c r="BT200" s="256">
        <f t="shared" si="527"/>
        <v>2.8350270642380613</v>
      </c>
      <c r="BU200" s="256">
        <f t="shared" si="528"/>
        <v>12.479305080837447</v>
      </c>
      <c r="BV200" s="170">
        <f t="shared" si="529"/>
        <v>2247.5173671834132</v>
      </c>
      <c r="BW200" s="170">
        <f t="shared" si="530"/>
        <v>500.54217857228559</v>
      </c>
      <c r="BX200" s="170">
        <f t="shared" si="531"/>
        <v>1297.4717151744451</v>
      </c>
      <c r="BY200" s="170">
        <f t="shared" si="653"/>
        <v>1029.7394564876547</v>
      </c>
      <c r="BZ200" s="256">
        <f t="shared" si="815"/>
        <v>624.29944102563286</v>
      </c>
      <c r="CA200" s="256">
        <v>0</v>
      </c>
      <c r="CB200" s="466">
        <f t="shared" si="816"/>
        <v>631410.3105383598</v>
      </c>
      <c r="CC200" s="146">
        <f t="shared" si="817"/>
        <v>1.6783856380724744</v>
      </c>
      <c r="CD200" s="256">
        <f t="shared" si="535"/>
        <v>2.5482341401443502</v>
      </c>
      <c r="CE200" s="256">
        <f t="shared" si="654"/>
        <v>4.2769195832642382</v>
      </c>
      <c r="CF200" s="120">
        <f t="shared" si="818"/>
        <v>887.62813000151982</v>
      </c>
      <c r="CG200" s="120">
        <f t="shared" si="819"/>
        <v>500.54217857228559</v>
      </c>
      <c r="CH200" s="256">
        <v>0</v>
      </c>
      <c r="CI200" s="170">
        <f t="shared" si="655"/>
        <v>497.62082381748507</v>
      </c>
      <c r="CJ200" s="170">
        <f t="shared" si="656"/>
        <v>762.37917618251493</v>
      </c>
      <c r="CK200" s="170">
        <f t="shared" si="820"/>
        <v>0</v>
      </c>
      <c r="CL200" s="256">
        <f t="shared" si="821"/>
        <v>277.43384484333217</v>
      </c>
      <c r="CM200" s="256">
        <f t="shared" si="499"/>
        <v>1359.8892371818933</v>
      </c>
      <c r="CN200" s="390">
        <f t="shared" si="822"/>
        <v>164278.37178169825</v>
      </c>
      <c r="CO200" s="428">
        <f t="shared" si="823"/>
        <v>304933.39123523358</v>
      </c>
      <c r="CP200" s="147">
        <f t="shared" si="824"/>
        <v>3.7590247617467774</v>
      </c>
      <c r="CQ200" s="256">
        <f t="shared" si="540"/>
        <v>2.7758568989032968</v>
      </c>
      <c r="CR200" s="256">
        <f t="shared" si="541"/>
        <v>10.434514818043114</v>
      </c>
      <c r="CS200" s="120">
        <f t="shared" si="542"/>
        <v>2247.5173671834132</v>
      </c>
      <c r="CT200" s="120">
        <f t="shared" si="543"/>
        <v>500.54217857228559</v>
      </c>
      <c r="CU200" s="256">
        <f t="shared" si="544"/>
        <v>1185.0958468152744</v>
      </c>
      <c r="CV200" s="170">
        <f t="shared" si="659"/>
        <v>940.55225937720184</v>
      </c>
      <c r="CW200" s="256">
        <f t="shared" si="825"/>
        <v>731.05651596684504</v>
      </c>
      <c r="CX200" s="256">
        <v>0</v>
      </c>
      <c r="CY200" s="466">
        <f t="shared" si="826"/>
        <v>606410.3105383598</v>
      </c>
      <c r="CZ200" s="147">
        <f t="shared" si="827"/>
        <v>4.4018292587945265</v>
      </c>
      <c r="DA200" s="256">
        <f t="shared" si="548"/>
        <v>2.9182185044202424</v>
      </c>
      <c r="DB200" s="256">
        <f t="shared" si="549"/>
        <v>12.845499596312628</v>
      </c>
      <c r="DC200" s="120">
        <f t="shared" si="550"/>
        <v>2247.5173671834132</v>
      </c>
      <c r="DD200" s="120">
        <f t="shared" si="551"/>
        <v>500.54217857228559</v>
      </c>
      <c r="DE200" s="256">
        <f t="shared" si="552"/>
        <v>1297.4717151744451</v>
      </c>
      <c r="DF200" s="170">
        <f t="shared" si="660"/>
        <v>1029.7394564876547</v>
      </c>
      <c r="DG200" s="256">
        <f t="shared" si="828"/>
        <v>624.29944102563286</v>
      </c>
      <c r="DH200" s="256">
        <v>0</v>
      </c>
      <c r="DI200" s="466">
        <f t="shared" si="829"/>
        <v>613410.3105383598</v>
      </c>
      <c r="DJ200" s="147">
        <f t="shared" si="830"/>
        <v>3.7590247617467774</v>
      </c>
      <c r="DK200" s="256">
        <f t="shared" si="662"/>
        <v>2.7989347947280163</v>
      </c>
      <c r="DL200" s="256">
        <f t="shared" si="555"/>
        <v>10.521265199897247</v>
      </c>
      <c r="DM200" s="120">
        <f t="shared" si="556"/>
        <v>2247.5173671834132</v>
      </c>
      <c r="DN200" s="120">
        <f t="shared" si="557"/>
        <v>500.54217857228559</v>
      </c>
      <c r="DO200" s="256">
        <f t="shared" si="558"/>
        <v>1185.0958468152744</v>
      </c>
      <c r="DP200" s="170">
        <f t="shared" si="663"/>
        <v>940.55225937720184</v>
      </c>
      <c r="DQ200" s="256">
        <f t="shared" si="831"/>
        <v>731.05651596684504</v>
      </c>
      <c r="DR200" s="256">
        <v>0</v>
      </c>
      <c r="DS200" s="427">
        <f t="shared" si="832"/>
        <v>601410.3105383598</v>
      </c>
      <c r="DT200" s="176">
        <f t="shared" si="833"/>
        <v>7.5264849262302285</v>
      </c>
      <c r="DU200" s="256">
        <f t="shared" si="562"/>
        <v>1.6692124974683469</v>
      </c>
      <c r="DV200" s="256">
        <f t="shared" si="563"/>
        <v>12.563302700870626</v>
      </c>
      <c r="DW200" s="120">
        <f t="shared" si="564"/>
        <v>2247.5173671834132</v>
      </c>
      <c r="DX200" s="120">
        <f t="shared" si="565"/>
        <v>500.54217857228559</v>
      </c>
      <c r="DY200" s="256">
        <f t="shared" si="566"/>
        <v>1522.2234518927862</v>
      </c>
      <c r="DZ200" s="256">
        <f t="shared" si="664"/>
        <v>1156</v>
      </c>
      <c r="EA200" s="256">
        <f t="shared" si="665"/>
        <v>1651</v>
      </c>
      <c r="EB200" s="170">
        <f t="shared" si="666"/>
        <v>1208.1138507085604</v>
      </c>
      <c r="EC200" s="256">
        <f t="shared" si="834"/>
        <v>365.11858758642495</v>
      </c>
      <c r="ED200" s="256">
        <v>0</v>
      </c>
      <c r="EE200" s="427">
        <f t="shared" si="674"/>
        <v>1227672.435691955</v>
      </c>
      <c r="EF200" s="275">
        <f t="shared" si="835"/>
        <v>1.3788867264642082</v>
      </c>
      <c r="EG200" s="256">
        <f t="shared" si="836"/>
        <v>1.563039156843133</v>
      </c>
      <c r="EH200" s="256">
        <f t="shared" si="570"/>
        <v>2.1552539463148035</v>
      </c>
      <c r="EI200" s="473">
        <f t="shared" si="837"/>
        <v>561.87934179585329</v>
      </c>
      <c r="EJ200" s="473">
        <f t="shared" si="838"/>
        <v>315</v>
      </c>
      <c r="EK200" s="473">
        <f t="shared" si="573"/>
        <v>1260</v>
      </c>
      <c r="EL200" s="473">
        <f t="shared" si="839"/>
        <v>723.90032912471065</v>
      </c>
      <c r="EM200" s="473">
        <f t="shared" si="840"/>
        <v>307.31722830639183</v>
      </c>
      <c r="EN200" s="473">
        <f t="shared" si="841"/>
        <v>1685.63802538756</v>
      </c>
      <c r="EO200" s="427">
        <f t="shared" si="842"/>
        <v>269609.05265995371</v>
      </c>
      <c r="EP200" s="261">
        <f t="shared" si="843"/>
        <v>1.3788867264642082</v>
      </c>
      <c r="EQ200" s="256">
        <f t="shared" si="844"/>
        <v>0.92475204377197695</v>
      </c>
      <c r="ER200" s="256">
        <f t="shared" si="580"/>
        <v>1.2751283184278275</v>
      </c>
      <c r="ES200" s="473">
        <f t="shared" si="581"/>
        <v>2247.5173671834132</v>
      </c>
      <c r="ET200" s="473">
        <f t="shared" si="845"/>
        <v>315</v>
      </c>
      <c r="EU200" s="473">
        <f t="shared" si="583"/>
        <v>1260</v>
      </c>
      <c r="EV200" s="473">
        <f t="shared" si="846"/>
        <v>723.90032912471065</v>
      </c>
      <c r="EW200" s="473">
        <f t="shared" si="847"/>
        <v>307.31722830639183</v>
      </c>
      <c r="EX200" s="473">
        <f t="shared" si="848"/>
        <v>1685.63802538756</v>
      </c>
      <c r="EY200" s="572">
        <f t="shared" si="849"/>
        <v>455700</v>
      </c>
      <c r="EZ200" s="589"/>
      <c r="FA200" s="589"/>
      <c r="FB200" s="589"/>
      <c r="FC200" s="589"/>
      <c r="FD200" s="589"/>
      <c r="FE200" s="589"/>
      <c r="FF200" s="589"/>
      <c r="FG200" s="589"/>
      <c r="FH200" s="589"/>
      <c r="FI200" s="577"/>
      <c r="FJ200" s="276">
        <f t="shared" si="850"/>
        <v>1.1507847292265907</v>
      </c>
      <c r="FK200" s="256">
        <f t="shared" si="851"/>
        <v>9.1197577363785726E-2</v>
      </c>
      <c r="FL200" s="256">
        <f t="shared" si="589"/>
        <v>0.10494877937270522</v>
      </c>
      <c r="FM200" s="483">
        <f t="shared" si="852"/>
        <v>26.97020840620096</v>
      </c>
      <c r="FN200" s="483">
        <f t="shared" si="853"/>
        <v>40</v>
      </c>
      <c r="FO200" s="483">
        <f t="shared" si="592"/>
        <v>1260</v>
      </c>
      <c r="FP200" s="483">
        <f t="shared" si="593"/>
        <v>1038.9003291247107</v>
      </c>
      <c r="FQ200" s="483">
        <f t="shared" si="668"/>
        <v>5700</v>
      </c>
      <c r="FR200" s="483">
        <f t="shared" si="854"/>
        <v>167.38679702555254</v>
      </c>
      <c r="FS200" s="483">
        <f t="shared" si="855"/>
        <v>2220.6007005167467</v>
      </c>
      <c r="FT200" s="484">
        <f t="shared" si="856"/>
        <v>57</v>
      </c>
      <c r="FU200" s="427">
        <f t="shared" si="857"/>
        <v>289232.05265995371</v>
      </c>
      <c r="FV200" s="276">
        <f t="shared" si="858"/>
        <v>1.7580895501796714</v>
      </c>
      <c r="FW200" s="256">
        <f t="shared" si="859"/>
        <v>1.3454355203497994</v>
      </c>
      <c r="FX200" s="256">
        <f t="shared" si="600"/>
        <v>2.3653961287675309</v>
      </c>
      <c r="FY200" s="483">
        <f t="shared" si="860"/>
        <v>912.49205107646583</v>
      </c>
      <c r="FZ200" s="483">
        <f t="shared" si="861"/>
        <v>482</v>
      </c>
      <c r="GA200" s="483">
        <f t="shared" si="603"/>
        <v>1260</v>
      </c>
      <c r="GB200" s="483">
        <f t="shared" si="604"/>
        <v>1038.9003291247107</v>
      </c>
      <c r="GC200" s="483">
        <f t="shared" si="605"/>
        <v>2900</v>
      </c>
      <c r="GD200" s="483">
        <f t="shared" si="862"/>
        <v>228.06886500280058</v>
      </c>
      <c r="GE200" s="483">
        <f t="shared" si="863"/>
        <v>1335.0253161069475</v>
      </c>
      <c r="GF200" s="484">
        <f t="shared" si="864"/>
        <v>660</v>
      </c>
      <c r="GG200" s="493">
        <f t="shared" si="865"/>
        <v>29</v>
      </c>
      <c r="GH200" s="493">
        <f t="shared" si="866"/>
        <v>689</v>
      </c>
      <c r="GI200" s="427">
        <f t="shared" si="867"/>
        <v>632710.05265995371</v>
      </c>
      <c r="GJ200" s="185">
        <f t="shared" si="868"/>
        <v>1.1382122499622684</v>
      </c>
      <c r="GK200" s="256">
        <f t="shared" si="669"/>
        <v>1.989883428018882</v>
      </c>
      <c r="GL200" s="256">
        <f t="shared" si="613"/>
        <v>2.2649096937680033</v>
      </c>
      <c r="GM200" s="256">
        <f t="shared" si="614"/>
        <v>2247.5173671834132</v>
      </c>
      <c r="GN200" s="256">
        <f t="shared" si="615"/>
        <v>1260</v>
      </c>
      <c r="GO200" s="256">
        <f t="shared" si="616"/>
        <v>1038.9003291247107</v>
      </c>
      <c r="GP200" s="256">
        <f t="shared" si="869"/>
        <v>2247.5173671834132</v>
      </c>
      <c r="GQ200" s="256">
        <f t="shared" si="870"/>
        <v>166.84739285742853</v>
      </c>
      <c r="GR200" s="427">
        <f t="shared" si="871"/>
        <v>1045624.0526599537</v>
      </c>
      <c r="GS200" s="185">
        <f t="shared" si="872"/>
        <v>1.1382122499622684</v>
      </c>
      <c r="GT200" s="256">
        <f t="shared" si="670"/>
        <v>3.4530270518811941</v>
      </c>
      <c r="GU200" s="256">
        <f t="shared" si="621"/>
        <v>3.9302776899022724</v>
      </c>
      <c r="GV200" s="256">
        <f t="shared" si="622"/>
        <v>2247.5173671834132</v>
      </c>
      <c r="GW200" s="256">
        <f t="shared" si="623"/>
        <v>1260</v>
      </c>
      <c r="GX200" s="256">
        <f t="shared" si="624"/>
        <v>1038.9003291247107</v>
      </c>
      <c r="GY200" s="256">
        <f t="shared" si="873"/>
        <v>2247.5173671834132</v>
      </c>
      <c r="GZ200" s="256">
        <f t="shared" si="874"/>
        <v>166.84739285742853</v>
      </c>
      <c r="HA200" s="427">
        <f t="shared" si="875"/>
        <v>602564.05265995371</v>
      </c>
      <c r="HB200" s="185">
        <f t="shared" si="876"/>
        <v>1.1382122499622684</v>
      </c>
      <c r="HC200" s="256">
        <f t="shared" si="671"/>
        <v>0.19084437485645306</v>
      </c>
      <c r="HD200" s="256">
        <f t="shared" si="629"/>
        <v>0.21722140529800602</v>
      </c>
      <c r="HE200" s="256">
        <f t="shared" si="630"/>
        <v>2247.5173671834132</v>
      </c>
      <c r="HF200" s="256">
        <f t="shared" si="631"/>
        <v>1260</v>
      </c>
      <c r="HG200" s="256">
        <f t="shared" si="632"/>
        <v>1038.9003291247107</v>
      </c>
      <c r="HH200" s="256">
        <f t="shared" si="877"/>
        <v>2247.5173671834132</v>
      </c>
      <c r="HI200" s="256">
        <f t="shared" si="878"/>
        <v>166.84739285742853</v>
      </c>
      <c r="HJ200" s="427">
        <f t="shared" si="879"/>
        <v>10902443.291247107</v>
      </c>
      <c r="HK200" s="185">
        <f t="shared" si="880"/>
        <v>1.1382122499622684</v>
      </c>
      <c r="HL200" s="256">
        <f t="shared" si="672"/>
        <v>1.9247640835578026</v>
      </c>
      <c r="HM200" s="256">
        <f t="shared" si="636"/>
        <v>2.1907900581928903</v>
      </c>
      <c r="HN200" s="256">
        <f t="shared" si="637"/>
        <v>2247.5173671834132</v>
      </c>
      <c r="HO200" s="256">
        <f t="shared" si="638"/>
        <v>1260</v>
      </c>
      <c r="HP200" s="256">
        <f t="shared" si="639"/>
        <v>1038.9003291247107</v>
      </c>
      <c r="HQ200" s="256">
        <f t="shared" si="881"/>
        <v>2247.5173671834132</v>
      </c>
      <c r="HR200" s="256">
        <f t="shared" si="882"/>
        <v>166.84739285742853</v>
      </c>
      <c r="HS200" s="466">
        <f t="shared" si="883"/>
        <v>1081000</v>
      </c>
    </row>
    <row r="201" spans="1:227" s="304" customFormat="1" hidden="1" outlineLevel="1" x14ac:dyDescent="0.3">
      <c r="B201" s="305" t="s">
        <v>245</v>
      </c>
      <c r="C201" s="305" t="s">
        <v>247</v>
      </c>
      <c r="D201" s="306">
        <v>50000</v>
      </c>
      <c r="E201" s="315">
        <v>11.587285586227999</v>
      </c>
      <c r="F201" s="313">
        <f t="shared" si="791"/>
        <v>5093.5776222793911</v>
      </c>
      <c r="G201" s="313">
        <f t="shared" si="792"/>
        <v>1185.9198389049147</v>
      </c>
      <c r="H201" s="311">
        <f t="shared" si="690"/>
        <v>3150</v>
      </c>
      <c r="I201" s="529">
        <f t="shared" si="894"/>
        <v>3150</v>
      </c>
      <c r="J201" s="374">
        <f t="shared" si="794"/>
        <v>2461.4359462534549</v>
      </c>
      <c r="K201" s="310">
        <v>1.2E-2</v>
      </c>
      <c r="L201" s="311">
        <f t="shared" si="795"/>
        <v>1617.0087689775844</v>
      </c>
      <c r="M201" s="374">
        <f t="shared" si="645"/>
        <v>481.8</v>
      </c>
      <c r="N201" s="374">
        <f t="shared" si="646"/>
        <v>19.404105227731012</v>
      </c>
      <c r="O201" s="309">
        <v>71.873929630600898</v>
      </c>
      <c r="P201" s="312">
        <v>0.11</v>
      </c>
      <c r="Q201" s="396">
        <f t="shared" si="796"/>
        <v>0.76717350223197112</v>
      </c>
      <c r="S201" s="314">
        <f t="shared" si="797"/>
        <v>1.1440389689510244</v>
      </c>
      <c r="T201" s="311">
        <f t="shared" si="507"/>
        <v>395.30661296830493</v>
      </c>
      <c r="U201" s="381">
        <f t="shared" si="508"/>
        <v>5093.5776222793911</v>
      </c>
      <c r="V201" s="435">
        <f t="shared" si="647"/>
        <v>563829.75140055281</v>
      </c>
      <c r="W201" s="315"/>
      <c r="X201" s="316"/>
      <c r="Y201" s="316"/>
      <c r="Z201" s="316"/>
      <c r="AA201" s="317"/>
      <c r="AB201" s="317"/>
      <c r="AC201" s="317"/>
      <c r="AD201" s="317"/>
      <c r="AE201" s="317"/>
      <c r="AF201" s="317"/>
      <c r="AG201" s="317"/>
      <c r="AH201" s="461"/>
      <c r="AI201" s="318">
        <f t="shared" si="798"/>
        <v>1.2092480029880064</v>
      </c>
      <c r="AJ201" s="319">
        <f t="shared" si="799"/>
        <v>0.49162815477642025</v>
      </c>
      <c r="AK201" s="319">
        <f t="shared" si="510"/>
        <v>0.59450036437606468</v>
      </c>
      <c r="AL201" s="333">
        <f t="shared" si="800"/>
        <v>318.26839262415945</v>
      </c>
      <c r="AM201" s="333">
        <f t="shared" si="801"/>
        <v>238.70129446811958</v>
      </c>
      <c r="AN201" s="333">
        <f t="shared" si="513"/>
        <v>0</v>
      </c>
      <c r="AO201" s="333">
        <f t="shared" si="649"/>
        <v>0</v>
      </c>
      <c r="AP201" s="333">
        <f t="shared" si="650"/>
        <v>0</v>
      </c>
      <c r="AQ201" s="333">
        <f t="shared" si="802"/>
        <v>1965.9994695657847</v>
      </c>
      <c r="AR201" s="319">
        <f t="shared" si="803"/>
        <v>417.58540045199607</v>
      </c>
      <c r="AS201" s="319">
        <f t="shared" si="515"/>
        <v>4775.3092296552313</v>
      </c>
      <c r="AT201" s="429">
        <f t="shared" si="804"/>
        <v>602059.91513052559</v>
      </c>
      <c r="AU201" s="321"/>
      <c r="AV201" s="319"/>
      <c r="AW201" s="319"/>
      <c r="AX201" s="308"/>
      <c r="AY201" s="308"/>
      <c r="AZ201" s="308"/>
      <c r="BA201" s="308"/>
      <c r="BB201" s="319"/>
      <c r="BC201" s="319"/>
      <c r="BD201" s="319"/>
      <c r="BE201" s="320"/>
      <c r="BF201" s="322">
        <f t="shared" si="805"/>
        <v>1.723903080192714</v>
      </c>
      <c r="BG201" s="319">
        <f t="shared" si="806"/>
        <v>3.1203937703759643</v>
      </c>
      <c r="BH201" s="319">
        <f t="shared" si="519"/>
        <v>5.3792564321652812</v>
      </c>
      <c r="BI201" s="308">
        <f t="shared" si="807"/>
        <v>1971.5917321794209</v>
      </c>
      <c r="BJ201" s="308">
        <f t="shared" si="808"/>
        <v>1185.9198389049147</v>
      </c>
      <c r="BK201" s="319">
        <v>0</v>
      </c>
      <c r="BL201" s="333">
        <f t="shared" si="522"/>
        <v>1219.2832654989468</v>
      </c>
      <c r="BM201" s="333">
        <f t="shared" si="651"/>
        <v>1930.7167345010532</v>
      </c>
      <c r="BN201" s="333">
        <f t="shared" si="809"/>
        <v>0</v>
      </c>
      <c r="BO201" s="333">
        <f t="shared" si="810"/>
        <v>520.61880927925756</v>
      </c>
      <c r="BP201" s="333">
        <f t="shared" si="811"/>
        <v>3121.9858900999702</v>
      </c>
      <c r="BQ201" s="391">
        <f t="shared" si="812"/>
        <v>251885.51278078987</v>
      </c>
      <c r="BR201" s="429">
        <f t="shared" si="813"/>
        <v>591681.58627813717</v>
      </c>
      <c r="BS201" s="323">
        <f t="shared" si="814"/>
        <v>4.4398703298660651</v>
      </c>
      <c r="BT201" s="319">
        <f t="shared" si="527"/>
        <v>3.2617407543888075</v>
      </c>
      <c r="BU201" s="319">
        <f t="shared" si="528"/>
        <v>14.481705999125824</v>
      </c>
      <c r="BV201" s="333">
        <f t="shared" si="529"/>
        <v>5093.5776222793911</v>
      </c>
      <c r="BW201" s="333">
        <f t="shared" si="530"/>
        <v>1185.9198389049147</v>
      </c>
      <c r="BX201" s="333">
        <f t="shared" si="531"/>
        <v>2888.9422589185983</v>
      </c>
      <c r="BY201" s="333">
        <f t="shared" si="653"/>
        <v>917.12452664082491</v>
      </c>
      <c r="BZ201" s="319">
        <f t="shared" si="815"/>
        <v>1414.3425358491802</v>
      </c>
      <c r="CA201" s="319">
        <v>0</v>
      </c>
      <c r="CB201" s="467">
        <f t="shared" si="816"/>
        <v>1249192.3810670883</v>
      </c>
      <c r="CC201" s="322">
        <f t="shared" si="817"/>
        <v>1.7214184593003761</v>
      </c>
      <c r="CD201" s="319">
        <f t="shared" si="535"/>
        <v>3.1579685923344551</v>
      </c>
      <c r="CE201" s="319">
        <f t="shared" si="654"/>
        <v>5.4361854287353548</v>
      </c>
      <c r="CF201" s="308">
        <f t="shared" si="818"/>
        <v>2103.0311809913824</v>
      </c>
      <c r="CG201" s="308">
        <f t="shared" si="819"/>
        <v>1185.9198389049147</v>
      </c>
      <c r="CH201" s="319">
        <v>0</v>
      </c>
      <c r="CI201" s="333">
        <f t="shared" si="655"/>
        <v>1300.5688165322099</v>
      </c>
      <c r="CJ201" s="333">
        <f t="shared" si="656"/>
        <v>1849.4311834677901</v>
      </c>
      <c r="CK201" s="333">
        <f t="shared" si="820"/>
        <v>0</v>
      </c>
      <c r="CL201" s="319">
        <f t="shared" si="821"/>
        <v>657.31583604369746</v>
      </c>
      <c r="CM201" s="319">
        <f t="shared" si="499"/>
        <v>2990.5464412880087</v>
      </c>
      <c r="CN201" s="391">
        <f t="shared" si="822"/>
        <v>231394.17386746057</v>
      </c>
      <c r="CO201" s="429">
        <f t="shared" si="823"/>
        <v>582976.652264631</v>
      </c>
      <c r="CP201" s="323">
        <f t="shared" si="824"/>
        <v>3.7913089146060259</v>
      </c>
      <c r="CQ201" s="319">
        <f t="shared" si="540"/>
        <v>3.1307144380358718</v>
      </c>
      <c r="CR201" s="319">
        <f t="shared" si="541"/>
        <v>11.869505558011195</v>
      </c>
      <c r="CS201" s="308">
        <f t="shared" si="542"/>
        <v>5093.5776222793911</v>
      </c>
      <c r="CT201" s="308">
        <f t="shared" si="543"/>
        <v>1185.9198389049147</v>
      </c>
      <c r="CU201" s="319">
        <f t="shared" si="544"/>
        <v>2634.2633778046288</v>
      </c>
      <c r="CV201" s="333">
        <f t="shared" si="659"/>
        <v>836.27408819194568</v>
      </c>
      <c r="CW201" s="319">
        <f t="shared" si="825"/>
        <v>1656.2874729074513</v>
      </c>
      <c r="CX201" s="319">
        <v>0</v>
      </c>
      <c r="CY201" s="467">
        <f t="shared" si="826"/>
        <v>1224192.3810670883</v>
      </c>
      <c r="CZ201" s="323">
        <f t="shared" si="827"/>
        <v>4.4398703298660651</v>
      </c>
      <c r="DA201" s="319">
        <f t="shared" si="548"/>
        <v>3.309427317822633</v>
      </c>
      <c r="DB201" s="319">
        <f t="shared" si="549"/>
        <v>14.69342815724894</v>
      </c>
      <c r="DC201" s="308">
        <f t="shared" si="550"/>
        <v>5093.5776222793911</v>
      </c>
      <c r="DD201" s="308">
        <f t="shared" si="551"/>
        <v>1185.9198389049147</v>
      </c>
      <c r="DE201" s="319">
        <f t="shared" si="552"/>
        <v>2888.9422589185983</v>
      </c>
      <c r="DF201" s="333">
        <f t="shared" si="660"/>
        <v>917.12452664082491</v>
      </c>
      <c r="DG201" s="319">
        <f t="shared" si="828"/>
        <v>1414.3425358491802</v>
      </c>
      <c r="DH201" s="319">
        <v>0</v>
      </c>
      <c r="DI201" s="467">
        <f t="shared" si="829"/>
        <v>1231192.3810670883</v>
      </c>
      <c r="DJ201" s="323">
        <f t="shared" si="830"/>
        <v>3.7913089146060259</v>
      </c>
      <c r="DK201" s="319">
        <f t="shared" si="662"/>
        <v>3.1435537343054878</v>
      </c>
      <c r="DL201" s="319">
        <f t="shared" si="555"/>
        <v>11.918183296415458</v>
      </c>
      <c r="DM201" s="308">
        <f t="shared" si="556"/>
        <v>5093.5776222793911</v>
      </c>
      <c r="DN201" s="308">
        <f t="shared" si="557"/>
        <v>1185.9198389049147</v>
      </c>
      <c r="DO201" s="319">
        <f t="shared" si="558"/>
        <v>2634.2633778046288</v>
      </c>
      <c r="DP201" s="333">
        <f t="shared" si="663"/>
        <v>836.27408819194568</v>
      </c>
      <c r="DQ201" s="319">
        <f t="shared" si="831"/>
        <v>1656.2874729074513</v>
      </c>
      <c r="DR201" s="319">
        <v>0</v>
      </c>
      <c r="DS201" s="435">
        <f t="shared" si="832"/>
        <v>1219192.3810670883</v>
      </c>
      <c r="DT201" s="324">
        <f t="shared" si="833"/>
        <v>7.5793237326922291</v>
      </c>
      <c r="DU201" s="319">
        <f t="shared" si="562"/>
        <v>1.83224748694586</v>
      </c>
      <c r="DV201" s="319">
        <f t="shared" si="563"/>
        <v>13.887196861974452</v>
      </c>
      <c r="DW201" s="308">
        <f t="shared" si="564"/>
        <v>5093.5776222793911</v>
      </c>
      <c r="DX201" s="308">
        <f t="shared" si="565"/>
        <v>1185.9198389049147</v>
      </c>
      <c r="DY201" s="319">
        <f t="shared" si="566"/>
        <v>3398.3000211465373</v>
      </c>
      <c r="DZ201" s="319">
        <f t="shared" si="664"/>
        <v>2619</v>
      </c>
      <c r="EA201" s="319">
        <f t="shared" si="665"/>
        <v>3742</v>
      </c>
      <c r="EB201" s="333">
        <f t="shared" si="666"/>
        <v>1078.8254035385833</v>
      </c>
      <c r="EC201" s="319">
        <f t="shared" si="834"/>
        <v>828.50366109824211</v>
      </c>
      <c r="ED201" s="319">
        <v>0</v>
      </c>
      <c r="EE201" s="435">
        <f t="shared" si="674"/>
        <v>2543532.2506119283</v>
      </c>
      <c r="EF201" s="325">
        <f t="shared" si="835"/>
        <v>1.3850289454849178</v>
      </c>
      <c r="EG201" s="256">
        <f t="shared" si="836"/>
        <v>1.5228292684026608</v>
      </c>
      <c r="EH201" s="319">
        <f t="shared" si="570"/>
        <v>2.1091626157693062</v>
      </c>
      <c r="EI201" s="474">
        <f t="shared" si="837"/>
        <v>1273.3944055698478</v>
      </c>
      <c r="EJ201" s="474">
        <f t="shared" si="838"/>
        <v>787.5</v>
      </c>
      <c r="EK201" s="474">
        <f t="shared" si="573"/>
        <v>3150</v>
      </c>
      <c r="EL201" s="474">
        <f t="shared" si="839"/>
        <v>1673.9359462534549</v>
      </c>
      <c r="EM201" s="474">
        <f t="shared" si="840"/>
        <v>713.65521436076688</v>
      </c>
      <c r="EN201" s="474">
        <f t="shared" si="841"/>
        <v>3820.1832167095436</v>
      </c>
      <c r="EO201" s="435">
        <f t="shared" si="842"/>
        <v>627152.25140055281</v>
      </c>
      <c r="EP201" s="326">
        <f t="shared" si="843"/>
        <v>1.3850289454849178</v>
      </c>
      <c r="EQ201" s="256">
        <f t="shared" si="844"/>
        <v>0.83831099774183493</v>
      </c>
      <c r="ER201" s="256">
        <f t="shared" si="580"/>
        <v>1.1610849971907831</v>
      </c>
      <c r="ES201" s="474">
        <f t="shared" si="581"/>
        <v>5093.5776222793911</v>
      </c>
      <c r="ET201" s="474">
        <f t="shared" si="845"/>
        <v>787.5</v>
      </c>
      <c r="EU201" s="474">
        <f t="shared" si="583"/>
        <v>3150</v>
      </c>
      <c r="EV201" s="474">
        <f t="shared" si="846"/>
        <v>1673.9359462534549</v>
      </c>
      <c r="EW201" s="474">
        <f t="shared" si="847"/>
        <v>713.65521436076688</v>
      </c>
      <c r="EX201" s="474">
        <f t="shared" si="848"/>
        <v>3820.1832167095436</v>
      </c>
      <c r="EY201" s="573">
        <f t="shared" si="849"/>
        <v>1139250</v>
      </c>
      <c r="EZ201" s="590"/>
      <c r="FA201" s="590"/>
      <c r="FB201" s="590"/>
      <c r="FC201" s="590"/>
      <c r="FD201" s="590"/>
      <c r="FE201" s="590"/>
      <c r="FF201" s="590"/>
      <c r="FG201" s="590"/>
      <c r="FH201" s="590"/>
      <c r="FI201" s="578"/>
      <c r="FJ201" s="327">
        <f t="shared" si="850"/>
        <v>1.1566177329790086</v>
      </c>
      <c r="FK201" s="256">
        <f t="shared" si="851"/>
        <v>8.9182919160112256E-2</v>
      </c>
      <c r="FL201" s="256">
        <f t="shared" si="589"/>
        <v>0.10315054577941923</v>
      </c>
      <c r="FM201" s="485">
        <f t="shared" si="852"/>
        <v>61.122931467352693</v>
      </c>
      <c r="FN201" s="485">
        <f t="shared" si="853"/>
        <v>90</v>
      </c>
      <c r="FO201" s="485">
        <f t="shared" si="592"/>
        <v>3150</v>
      </c>
      <c r="FP201" s="485">
        <f t="shared" si="593"/>
        <v>2461.4359462534549</v>
      </c>
      <c r="FQ201" s="485">
        <f t="shared" si="668"/>
        <v>12900</v>
      </c>
      <c r="FR201" s="485">
        <f t="shared" si="854"/>
        <v>396.52907159765198</v>
      </c>
      <c r="FS201" s="485">
        <f t="shared" si="855"/>
        <v>5032.6609556127241</v>
      </c>
      <c r="FT201" s="486">
        <f t="shared" si="856"/>
        <v>129</v>
      </c>
      <c r="FU201" s="435">
        <f t="shared" si="857"/>
        <v>669345.75140055281</v>
      </c>
      <c r="FV201" s="327">
        <f t="shared" si="858"/>
        <v>1.7641593442678893</v>
      </c>
      <c r="FW201" s="256">
        <f t="shared" si="859"/>
        <v>1.3320401958940908</v>
      </c>
      <c r="FX201" s="256">
        <f t="shared" si="600"/>
        <v>2.34993115852699</v>
      </c>
      <c r="FY201" s="485">
        <f t="shared" si="860"/>
        <v>2067.9925146454329</v>
      </c>
      <c r="FZ201" s="485">
        <f t="shared" si="861"/>
        <v>1093</v>
      </c>
      <c r="GA201" s="485">
        <f t="shared" si="603"/>
        <v>3150</v>
      </c>
      <c r="GB201" s="485">
        <f t="shared" si="604"/>
        <v>2461.4359462534549</v>
      </c>
      <c r="GC201" s="485">
        <f t="shared" si="605"/>
        <v>6500</v>
      </c>
      <c r="GD201" s="485">
        <f t="shared" si="862"/>
        <v>533.89917681441887</v>
      </c>
      <c r="GE201" s="485">
        <f t="shared" si="863"/>
        <v>3025.5851076339582</v>
      </c>
      <c r="GF201" s="486">
        <f t="shared" si="864"/>
        <v>1497</v>
      </c>
      <c r="GG201" s="494">
        <f t="shared" si="865"/>
        <v>65</v>
      </c>
      <c r="GH201" s="494">
        <f t="shared" si="866"/>
        <v>1562</v>
      </c>
      <c r="GI201" s="435">
        <f t="shared" si="867"/>
        <v>1448454.7514005527</v>
      </c>
      <c r="GJ201" s="328">
        <f t="shared" si="868"/>
        <v>1.1440389689510244</v>
      </c>
      <c r="GK201" s="319">
        <f t="shared" si="669"/>
        <v>1.8229219628407998</v>
      </c>
      <c r="GL201" s="256">
        <f t="shared" si="613"/>
        <v>2.0854937628465664</v>
      </c>
      <c r="GM201" s="319">
        <f t="shared" si="614"/>
        <v>5093.5776222793911</v>
      </c>
      <c r="GN201" s="319">
        <f t="shared" si="615"/>
        <v>3150</v>
      </c>
      <c r="GO201" s="319">
        <f t="shared" si="616"/>
        <v>2461.4359462534549</v>
      </c>
      <c r="GP201" s="319">
        <f t="shared" si="869"/>
        <v>5093.5776222793911</v>
      </c>
      <c r="GQ201" s="319">
        <f t="shared" si="870"/>
        <v>395.30661296830493</v>
      </c>
      <c r="GR201" s="435">
        <f t="shared" si="871"/>
        <v>2577329.7514005527</v>
      </c>
      <c r="GS201" s="328">
        <f t="shared" si="872"/>
        <v>1.1440389689510244</v>
      </c>
      <c r="GT201" s="319">
        <f t="shared" si="670"/>
        <v>3.3446084591194754</v>
      </c>
      <c r="GU201" s="256">
        <f t="shared" si="621"/>
        <v>3.8263624131159193</v>
      </c>
      <c r="GV201" s="319">
        <f t="shared" si="622"/>
        <v>5093.5776222793911</v>
      </c>
      <c r="GW201" s="319">
        <f t="shared" si="623"/>
        <v>3150</v>
      </c>
      <c r="GX201" s="319">
        <f t="shared" si="624"/>
        <v>2461.4359462534549</v>
      </c>
      <c r="GY201" s="319">
        <f t="shared" si="873"/>
        <v>5093.5776222793911</v>
      </c>
      <c r="GZ201" s="319">
        <f t="shared" si="874"/>
        <v>395.30661296830493</v>
      </c>
      <c r="HA201" s="435">
        <f t="shared" si="875"/>
        <v>1404729.7514005527</v>
      </c>
      <c r="HB201" s="328">
        <f t="shared" si="876"/>
        <v>1.1440389689510244</v>
      </c>
      <c r="HC201" s="319">
        <f t="shared" si="671"/>
        <v>0.18247328724190626</v>
      </c>
      <c r="HD201" s="256">
        <f t="shared" si="629"/>
        <v>0.20875655139733454</v>
      </c>
      <c r="HE201" s="319">
        <f t="shared" si="630"/>
        <v>5093.5776222793911</v>
      </c>
      <c r="HF201" s="319">
        <f t="shared" si="631"/>
        <v>3150</v>
      </c>
      <c r="HG201" s="319">
        <f t="shared" si="632"/>
        <v>2461.4359462534549</v>
      </c>
      <c r="HH201" s="319">
        <f t="shared" si="877"/>
        <v>5093.5776222793911</v>
      </c>
      <c r="HI201" s="319">
        <f t="shared" si="878"/>
        <v>395.30661296830493</v>
      </c>
      <c r="HJ201" s="435">
        <f t="shared" si="879"/>
        <v>25747719.462534547</v>
      </c>
      <c r="HK201" s="328">
        <f t="shared" si="880"/>
        <v>1.1440389689510244</v>
      </c>
      <c r="HL201" s="319">
        <f t="shared" si="672"/>
        <v>1.7481938639297065</v>
      </c>
      <c r="HM201" s="256">
        <f t="shared" si="636"/>
        <v>2.0000019056166489</v>
      </c>
      <c r="HN201" s="319">
        <f t="shared" si="637"/>
        <v>5093.5776222793911</v>
      </c>
      <c r="HO201" s="319">
        <f t="shared" si="638"/>
        <v>3150</v>
      </c>
      <c r="HP201" s="319">
        <f t="shared" si="639"/>
        <v>2461.4359462534549</v>
      </c>
      <c r="HQ201" s="319">
        <f t="shared" si="881"/>
        <v>5093.5776222793911</v>
      </c>
      <c r="HR201" s="319">
        <f t="shared" si="882"/>
        <v>395.30661296830493</v>
      </c>
      <c r="HS201" s="467">
        <f t="shared" si="883"/>
        <v>2687500</v>
      </c>
    </row>
    <row r="202" spans="1:227" s="72" customFormat="1" hidden="1" outlineLevel="1" x14ac:dyDescent="0.3">
      <c r="B202" s="40" t="s">
        <v>247</v>
      </c>
      <c r="C202" s="40" t="s">
        <v>264</v>
      </c>
      <c r="D202" s="125">
        <v>2213</v>
      </c>
      <c r="E202" s="123">
        <v>15.747649296324333</v>
      </c>
      <c r="F202" s="125">
        <f t="shared" si="791"/>
        <v>306.38560855723216</v>
      </c>
      <c r="G202" s="125">
        <f t="shared" si="792"/>
        <v>76.784604465633748</v>
      </c>
      <c r="H202" s="168">
        <f t="shared" ref="H202" si="895">ROUND($I202+$I202*0.55,1)</f>
        <v>216.1</v>
      </c>
      <c r="I202" s="121">
        <f t="shared" si="894"/>
        <v>139.41900000000001</v>
      </c>
      <c r="J202" s="373">
        <f t="shared" si="794"/>
        <v>159.37028739234898</v>
      </c>
      <c r="K202" s="114">
        <v>1.2E-2</v>
      </c>
      <c r="L202" s="168">
        <f t="shared" si="795"/>
        <v>1417.7955046609541</v>
      </c>
      <c r="M202" s="373">
        <f t="shared" si="645"/>
        <v>481.8</v>
      </c>
      <c r="N202" s="373">
        <f t="shared" si="646"/>
        <v>17.01354605593145</v>
      </c>
      <c r="O202" s="121">
        <v>105.14262069264778</v>
      </c>
      <c r="P202" s="116">
        <v>0.11</v>
      </c>
      <c r="Q202" s="395">
        <f t="shared" si="796"/>
        <v>0.74938573379078754</v>
      </c>
      <c r="S202" s="189">
        <f t="shared" si="797"/>
        <v>1.1541950201931974</v>
      </c>
      <c r="T202" s="168">
        <f t="shared" si="507"/>
        <v>25.594868155211248</v>
      </c>
      <c r="U202" s="382">
        <f t="shared" si="508"/>
        <v>306.38560855723216</v>
      </c>
      <c r="V202" s="427">
        <f t="shared" si="647"/>
        <v>48804.245982775836</v>
      </c>
      <c r="W202" s="132"/>
      <c r="X202" s="255"/>
      <c r="Y202" s="255"/>
      <c r="Z202" s="255"/>
      <c r="AA202" s="111"/>
      <c r="AB202" s="111"/>
      <c r="AC202" s="111"/>
      <c r="AD202" s="111"/>
      <c r="AE202" s="111"/>
      <c r="AF202" s="111"/>
      <c r="AG202" s="111"/>
      <c r="AH202" s="460"/>
      <c r="AI202" s="262">
        <f t="shared" si="798"/>
        <v>2.4091807808042405</v>
      </c>
      <c r="AJ202" s="256">
        <f t="shared" si="799"/>
        <v>1.0958754375228796</v>
      </c>
      <c r="AK202" s="256">
        <f t="shared" si="510"/>
        <v>2.6401620422355596</v>
      </c>
      <c r="AL202" s="170">
        <f t="shared" si="800"/>
        <v>217.95079437684819</v>
      </c>
      <c r="AM202" s="170">
        <f t="shared" si="801"/>
        <v>76.784604465633748</v>
      </c>
      <c r="AN202" s="170">
        <f t="shared" si="513"/>
        <v>86.678491317002397</v>
      </c>
      <c r="AO202" s="170">
        <f t="shared" si="649"/>
        <v>45</v>
      </c>
      <c r="AP202" s="170">
        <f t="shared" si="650"/>
        <v>64</v>
      </c>
      <c r="AQ202" s="170">
        <f t="shared" si="802"/>
        <v>0</v>
      </c>
      <c r="AR202" s="256">
        <f t="shared" si="803"/>
        <v>70.61103911376145</v>
      </c>
      <c r="AS202" s="256">
        <f t="shared" si="515"/>
        <v>88.434814180383967</v>
      </c>
      <c r="AT202" s="428">
        <f t="shared" si="804"/>
        <v>157805</v>
      </c>
      <c r="AU202" s="112"/>
      <c r="AV202" s="256"/>
      <c r="AW202" s="256"/>
      <c r="AX202" s="120"/>
      <c r="AY202" s="120"/>
      <c r="AZ202" s="120"/>
      <c r="BA202" s="120"/>
      <c r="BB202" s="256"/>
      <c r="BC202" s="256"/>
      <c r="BD202" s="256"/>
      <c r="BE202" s="257"/>
      <c r="BF202" s="146">
        <f t="shared" si="805"/>
        <v>1.8036662273397086</v>
      </c>
      <c r="BG202" s="256">
        <f t="shared" si="806"/>
        <v>1.3799017957688633</v>
      </c>
      <c r="BH202" s="256">
        <f t="shared" si="519"/>
        <v>2.4888822660737149</v>
      </c>
      <c r="BI202" s="120">
        <f t="shared" si="807"/>
        <v>127.65440492411611</v>
      </c>
      <c r="BJ202" s="120">
        <f t="shared" si="808"/>
        <v>76.784604465633748</v>
      </c>
      <c r="BK202" s="256">
        <v>0</v>
      </c>
      <c r="BL202" s="170">
        <f t="shared" si="522"/>
        <v>90.037247617485477</v>
      </c>
      <c r="BM202" s="170">
        <f t="shared" si="651"/>
        <v>126.06275238251452</v>
      </c>
      <c r="BN202" s="170">
        <f t="shared" si="809"/>
        <v>0</v>
      </c>
      <c r="BO202" s="170">
        <f t="shared" si="810"/>
        <v>33.708441360413211</v>
      </c>
      <c r="BP202" s="170">
        <f t="shared" si="811"/>
        <v>178.73120363311605</v>
      </c>
      <c r="BQ202" s="390">
        <f t="shared" si="812"/>
        <v>57269.554999179876</v>
      </c>
      <c r="BR202" s="428">
        <f t="shared" si="813"/>
        <v>86629.955903715265</v>
      </c>
      <c r="BS202" s="147">
        <f t="shared" si="814"/>
        <v>4.5068178380839736</v>
      </c>
      <c r="BT202" s="256">
        <f t="shared" si="527"/>
        <v>1.2203066748439828</v>
      </c>
      <c r="BU202" s="256">
        <f t="shared" si="528"/>
        <v>5.4996998901198015</v>
      </c>
      <c r="BV202" s="170">
        <f t="shared" si="529"/>
        <v>306.38560855723216</v>
      </c>
      <c r="BW202" s="170">
        <f t="shared" si="530"/>
        <v>76.784604465633748</v>
      </c>
      <c r="BX202" s="170">
        <f t="shared" si="531"/>
        <v>168.32388238015199</v>
      </c>
      <c r="BY202" s="170">
        <f t="shared" si="653"/>
        <v>778.91662369343817</v>
      </c>
      <c r="BZ202" s="256">
        <f t="shared" si="815"/>
        <v>85.020124351368665</v>
      </c>
      <c r="CA202" s="256">
        <v>0</v>
      </c>
      <c r="CB202" s="466">
        <f t="shared" si="816"/>
        <v>202375.64659117252</v>
      </c>
      <c r="CC202" s="146">
        <f t="shared" si="817"/>
        <v>1.8007806694547528</v>
      </c>
      <c r="CD202" s="256">
        <f t="shared" si="535"/>
        <v>1.4779668470189065</v>
      </c>
      <c r="CE202" s="256">
        <f t="shared" si="654"/>
        <v>2.6614941282066367</v>
      </c>
      <c r="CF202" s="120">
        <f t="shared" si="818"/>
        <v>136.16469858572384</v>
      </c>
      <c r="CG202" s="120">
        <f t="shared" si="819"/>
        <v>76.784604465633748</v>
      </c>
      <c r="CH202" s="256">
        <v>0</v>
      </c>
      <c r="CI202" s="170">
        <f t="shared" si="655"/>
        <v>96.03973079198451</v>
      </c>
      <c r="CJ202" s="170">
        <f t="shared" si="656"/>
        <v>120.06026920801548</v>
      </c>
      <c r="CK202" s="170">
        <f t="shared" si="820"/>
        <v>0</v>
      </c>
      <c r="CL202" s="256">
        <f t="shared" si="821"/>
        <v>42.559146768485263</v>
      </c>
      <c r="CM202" s="256">
        <f t="shared" si="499"/>
        <v>170.22090997150832</v>
      </c>
      <c r="CN202" s="390">
        <f t="shared" si="822"/>
        <v>50420.858665791871</v>
      </c>
      <c r="CO202" s="428">
        <f t="shared" si="823"/>
        <v>80651.619630629633</v>
      </c>
      <c r="CP202" s="147">
        <f t="shared" si="824"/>
        <v>3.8481166273518319</v>
      </c>
      <c r="CQ202" s="256">
        <f t="shared" si="540"/>
        <v>1.3102533545108015</v>
      </c>
      <c r="CR202" s="256">
        <f t="shared" si="541"/>
        <v>5.0420077195365298</v>
      </c>
      <c r="CS202" s="120">
        <f t="shared" si="542"/>
        <v>306.38560855723216</v>
      </c>
      <c r="CT202" s="120">
        <f t="shared" si="543"/>
        <v>76.784604465633748</v>
      </c>
      <c r="CU202" s="256">
        <f t="shared" si="544"/>
        <v>153.00460195229036</v>
      </c>
      <c r="CV202" s="170">
        <f t="shared" si="659"/>
        <v>708.0268484603904</v>
      </c>
      <c r="CW202" s="256">
        <f t="shared" si="825"/>
        <v>99.573440757837204</v>
      </c>
      <c r="CX202" s="256">
        <v>0</v>
      </c>
      <c r="CY202" s="466">
        <f t="shared" si="826"/>
        <v>177375.64659117252</v>
      </c>
      <c r="CZ202" s="147">
        <f t="shared" si="827"/>
        <v>4.5068178380839736</v>
      </c>
      <c r="DA202" s="256">
        <f t="shared" si="548"/>
        <v>1.3394412815737815</v>
      </c>
      <c r="DB202" s="256">
        <f t="shared" si="549"/>
        <v>6.0366178608627772</v>
      </c>
      <c r="DC202" s="120">
        <f t="shared" si="550"/>
        <v>306.38560855723216</v>
      </c>
      <c r="DD202" s="120">
        <f t="shared" si="551"/>
        <v>76.784604465633748</v>
      </c>
      <c r="DE202" s="256">
        <f t="shared" si="552"/>
        <v>168.32388238015199</v>
      </c>
      <c r="DF202" s="170">
        <f t="shared" si="660"/>
        <v>778.91662369343817</v>
      </c>
      <c r="DG202" s="256">
        <f t="shared" si="828"/>
        <v>85.020124351368665</v>
      </c>
      <c r="DH202" s="256">
        <v>0</v>
      </c>
      <c r="DI202" s="466">
        <f t="shared" si="829"/>
        <v>184375.64659117252</v>
      </c>
      <c r="DJ202" s="147">
        <f t="shared" si="830"/>
        <v>3.8481166273518319</v>
      </c>
      <c r="DK202" s="256">
        <f t="shared" si="662"/>
        <v>1.3482591105564441</v>
      </c>
      <c r="DL202" s="256">
        <f t="shared" si="555"/>
        <v>5.1882583013108441</v>
      </c>
      <c r="DM202" s="120">
        <f t="shared" si="556"/>
        <v>306.38560855723216</v>
      </c>
      <c r="DN202" s="120">
        <f t="shared" si="557"/>
        <v>76.784604465633748</v>
      </c>
      <c r="DO202" s="256">
        <f t="shared" si="558"/>
        <v>153.00460195229036</v>
      </c>
      <c r="DP202" s="170">
        <f t="shared" si="663"/>
        <v>708.0268484603904</v>
      </c>
      <c r="DQ202" s="256">
        <f t="shared" si="831"/>
        <v>99.573440757837204</v>
      </c>
      <c r="DR202" s="256">
        <v>0</v>
      </c>
      <c r="DS202" s="427">
        <f t="shared" si="832"/>
        <v>172375.64659117252</v>
      </c>
      <c r="DT202" s="176">
        <f t="shared" si="833"/>
        <v>7.6719019288767267</v>
      </c>
      <c r="DU202" s="256">
        <f t="shared" si="562"/>
        <v>0.9673298151844818</v>
      </c>
      <c r="DV202" s="256">
        <f t="shared" si="563"/>
        <v>7.4212594749737937</v>
      </c>
      <c r="DW202" s="120">
        <f t="shared" si="564"/>
        <v>306.38560855723216</v>
      </c>
      <c r="DX202" s="120">
        <f t="shared" si="565"/>
        <v>76.784604465633748</v>
      </c>
      <c r="DY202" s="256">
        <f t="shared" si="566"/>
        <v>198.96244323587521</v>
      </c>
      <c r="DZ202" s="256">
        <f t="shared" si="664"/>
        <v>158</v>
      </c>
      <c r="EA202" s="256">
        <f t="shared" si="665"/>
        <v>225</v>
      </c>
      <c r="EB202" s="170">
        <f t="shared" si="666"/>
        <v>920.6961741595336</v>
      </c>
      <c r="EC202" s="256">
        <f t="shared" si="834"/>
        <v>49.944618241355357</v>
      </c>
      <c r="ED202" s="256">
        <v>0</v>
      </c>
      <c r="EE202" s="427">
        <f t="shared" si="674"/>
        <v>291561.21732617158</v>
      </c>
      <c r="EF202" s="275">
        <f t="shared" si="835"/>
        <v>1.3957155191615045</v>
      </c>
      <c r="EG202" s="256">
        <f t="shared" si="836"/>
        <v>1.0057983738392364</v>
      </c>
      <c r="EH202" s="256">
        <f t="shared" si="570"/>
        <v>1.4038083995148269</v>
      </c>
      <c r="EI202" s="473">
        <f t="shared" si="837"/>
        <v>76.59640213930804</v>
      </c>
      <c r="EJ202" s="473">
        <f t="shared" si="838"/>
        <v>54.024999999999999</v>
      </c>
      <c r="EK202" s="473">
        <f t="shared" si="573"/>
        <v>216.1</v>
      </c>
      <c r="EL202" s="473">
        <f t="shared" si="839"/>
        <v>105.34528739234898</v>
      </c>
      <c r="EM202" s="473">
        <f t="shared" si="840"/>
        <v>44.743968690038258</v>
      </c>
      <c r="EN202" s="473">
        <f t="shared" si="841"/>
        <v>229.78920641792411</v>
      </c>
      <c r="EO202" s="427">
        <f t="shared" si="842"/>
        <v>57116.120982775836</v>
      </c>
      <c r="EP202" s="261">
        <f t="shared" si="843"/>
        <v>1.3957155191615045</v>
      </c>
      <c r="EQ202" s="256">
        <f t="shared" si="844"/>
        <v>0.73503223167906595</v>
      </c>
      <c r="ER202" s="256">
        <f t="shared" si="580"/>
        <v>1.0258958928383868</v>
      </c>
      <c r="ES202" s="473">
        <f t="shared" si="581"/>
        <v>306.38560855723216</v>
      </c>
      <c r="ET202" s="473">
        <f t="shared" si="845"/>
        <v>54.024999999999999</v>
      </c>
      <c r="EU202" s="473">
        <f t="shared" si="583"/>
        <v>216.1</v>
      </c>
      <c r="EV202" s="473">
        <f t="shared" si="846"/>
        <v>105.34528739234898</v>
      </c>
      <c r="EW202" s="473">
        <f t="shared" si="847"/>
        <v>44.743968690038258</v>
      </c>
      <c r="EX202" s="473">
        <f t="shared" si="848"/>
        <v>229.78920641792411</v>
      </c>
      <c r="EY202" s="572">
        <f t="shared" si="849"/>
        <v>78156.166666666672</v>
      </c>
      <c r="EZ202" s="589"/>
      <c r="FA202" s="589"/>
      <c r="FB202" s="589"/>
      <c r="FC202" s="589"/>
      <c r="FD202" s="589"/>
      <c r="FE202" s="589"/>
      <c r="FF202" s="589"/>
      <c r="FG202" s="589"/>
      <c r="FH202" s="589"/>
      <c r="FI202" s="577"/>
      <c r="FJ202" s="276">
        <f t="shared" si="850"/>
        <v>1.1672188732475157</v>
      </c>
      <c r="FK202" s="256">
        <f t="shared" si="851"/>
        <v>6.5156799427866563E-2</v>
      </c>
      <c r="FL202" s="256">
        <f t="shared" si="589"/>
        <v>7.6052246012608793E-2</v>
      </c>
      <c r="FM202" s="483">
        <f t="shared" si="852"/>
        <v>3.6766273026867862</v>
      </c>
      <c r="FN202" s="483">
        <f t="shared" si="853"/>
        <v>6</v>
      </c>
      <c r="FO202" s="483">
        <f t="shared" si="592"/>
        <v>216.1</v>
      </c>
      <c r="FP202" s="483">
        <f t="shared" si="593"/>
        <v>159.37028739234898</v>
      </c>
      <c r="FQ202" s="483">
        <f t="shared" si="668"/>
        <v>800</v>
      </c>
      <c r="FR202" s="483">
        <f t="shared" si="854"/>
        <v>25.668400701264986</v>
      </c>
      <c r="FS202" s="483">
        <f t="shared" si="855"/>
        <v>302.60783077945439</v>
      </c>
      <c r="FT202" s="484">
        <f t="shared" si="856"/>
        <v>8</v>
      </c>
      <c r="FU202" s="427">
        <f t="shared" si="857"/>
        <v>56851.245982775836</v>
      </c>
      <c r="FV202" s="276">
        <f t="shared" si="858"/>
        <v>1.7746652357921628</v>
      </c>
      <c r="FW202" s="256">
        <f t="shared" si="859"/>
        <v>1.1213848370135968</v>
      </c>
      <c r="FX202" s="256">
        <f t="shared" si="600"/>
        <v>1.990082686192491</v>
      </c>
      <c r="FY202" s="483">
        <f t="shared" si="860"/>
        <v>124.39255707423627</v>
      </c>
      <c r="FZ202" s="483">
        <f t="shared" si="861"/>
        <v>66</v>
      </c>
      <c r="GA202" s="483">
        <f t="shared" si="603"/>
        <v>216.1</v>
      </c>
      <c r="GB202" s="483">
        <f t="shared" si="604"/>
        <v>159.37028739234898</v>
      </c>
      <c r="GC202" s="483">
        <f t="shared" si="605"/>
        <v>400</v>
      </c>
      <c r="GD202" s="483">
        <f t="shared" si="862"/>
        <v>33.918211833000186</v>
      </c>
      <c r="GE202" s="483">
        <f t="shared" si="863"/>
        <v>181.9930514829959</v>
      </c>
      <c r="GF202" s="484">
        <f t="shared" si="864"/>
        <v>90</v>
      </c>
      <c r="GG202" s="493">
        <f t="shared" si="865"/>
        <v>4</v>
      </c>
      <c r="GH202" s="493">
        <f t="shared" si="866"/>
        <v>94</v>
      </c>
      <c r="GI202" s="427">
        <f t="shared" si="867"/>
        <v>103505.24598277584</v>
      </c>
      <c r="GJ202" s="185">
        <f t="shared" si="868"/>
        <v>1.1541950201931974</v>
      </c>
      <c r="GK202" s="256">
        <f t="shared" si="669"/>
        <v>1.5210086575884534</v>
      </c>
      <c r="GL202" s="256">
        <f t="shared" si="613"/>
        <v>1.7555406182593329</v>
      </c>
      <c r="GM202" s="256">
        <f t="shared" si="614"/>
        <v>306.38560855723216</v>
      </c>
      <c r="GN202" s="256">
        <f t="shared" si="615"/>
        <v>216.1</v>
      </c>
      <c r="GO202" s="256">
        <f t="shared" si="616"/>
        <v>159.37028739234898</v>
      </c>
      <c r="GP202" s="256">
        <f t="shared" si="869"/>
        <v>306.38560855723216</v>
      </c>
      <c r="GQ202" s="256">
        <f t="shared" si="870"/>
        <v>25.594868155211248</v>
      </c>
      <c r="GR202" s="427">
        <f t="shared" si="871"/>
        <v>184608.24598277584</v>
      </c>
      <c r="GS202" s="185">
        <f t="shared" si="872"/>
        <v>1.1541950201931974</v>
      </c>
      <c r="GT202" s="256">
        <f t="shared" si="670"/>
        <v>1.9432739653859392</v>
      </c>
      <c r="GU202" s="256">
        <f t="shared" si="621"/>
        <v>2.2429171337195388</v>
      </c>
      <c r="GV202" s="256">
        <f t="shared" si="622"/>
        <v>306.38560855723216</v>
      </c>
      <c r="GW202" s="256">
        <f t="shared" si="623"/>
        <v>216.1</v>
      </c>
      <c r="GX202" s="256">
        <f t="shared" si="624"/>
        <v>159.37028739234898</v>
      </c>
      <c r="GY202" s="256">
        <f t="shared" si="873"/>
        <v>306.38560855723216</v>
      </c>
      <c r="GZ202" s="256">
        <f t="shared" si="874"/>
        <v>25.594868155211248</v>
      </c>
      <c r="HA202" s="427">
        <f t="shared" si="875"/>
        <v>144493.64598277584</v>
      </c>
      <c r="HB202" s="185">
        <f t="shared" si="876"/>
        <v>1.1541950201931974</v>
      </c>
      <c r="HC202" s="256">
        <f t="shared" si="671"/>
        <v>0.15911134548948355</v>
      </c>
      <c r="HD202" s="256">
        <f t="shared" si="629"/>
        <v>0.18364552262020128</v>
      </c>
      <c r="HE202" s="256">
        <f t="shared" si="630"/>
        <v>306.38560855723216</v>
      </c>
      <c r="HF202" s="256">
        <f t="shared" si="631"/>
        <v>216.1</v>
      </c>
      <c r="HG202" s="256">
        <f t="shared" si="632"/>
        <v>159.37028739234898</v>
      </c>
      <c r="HH202" s="256">
        <f t="shared" si="877"/>
        <v>306.38560855723216</v>
      </c>
      <c r="HI202" s="256">
        <f t="shared" si="878"/>
        <v>25.594868155211248</v>
      </c>
      <c r="HJ202" s="427">
        <f t="shared" si="879"/>
        <v>1764743.6739234899</v>
      </c>
      <c r="HK202" s="185">
        <f t="shared" si="880"/>
        <v>1.1541950201931974</v>
      </c>
      <c r="HL202" s="256">
        <f t="shared" si="672"/>
        <v>1.4497288917676685</v>
      </c>
      <c r="HM202" s="256">
        <f t="shared" si="636"/>
        <v>1.6732698675084459</v>
      </c>
      <c r="HN202" s="256">
        <f t="shared" si="637"/>
        <v>306.38560855723216</v>
      </c>
      <c r="HO202" s="256">
        <f t="shared" si="638"/>
        <v>216.1</v>
      </c>
      <c r="HP202" s="256">
        <f t="shared" si="639"/>
        <v>159.37028739234898</v>
      </c>
      <c r="HQ202" s="256">
        <f t="shared" si="881"/>
        <v>306.38560855723216</v>
      </c>
      <c r="HR202" s="256">
        <f t="shared" si="882"/>
        <v>25.594868155211248</v>
      </c>
      <c r="HS202" s="466">
        <f t="shared" si="883"/>
        <v>193685</v>
      </c>
    </row>
    <row r="203" spans="1:227" s="72" customFormat="1" hidden="1" outlineLevel="1" x14ac:dyDescent="0.3">
      <c r="B203" s="40" t="s">
        <v>247</v>
      </c>
      <c r="C203" s="40" t="s">
        <v>265</v>
      </c>
      <c r="D203" s="125">
        <v>2213</v>
      </c>
      <c r="E203" s="123">
        <v>14.601193500845989</v>
      </c>
      <c r="F203" s="125">
        <f t="shared" si="791"/>
        <v>284.08021236939697</v>
      </c>
      <c r="G203" s="125">
        <f t="shared" si="792"/>
        <v>78.150381058027833</v>
      </c>
      <c r="H203" s="168">
        <f t="shared" ref="H203" si="896">ROUND($I203+$I203*0.35,1)</f>
        <v>188.2</v>
      </c>
      <c r="I203" s="121">
        <f t="shared" si="894"/>
        <v>139.41900000000001</v>
      </c>
      <c r="J203" s="373">
        <f t="shared" si="794"/>
        <v>162.20502502703994</v>
      </c>
      <c r="K203" s="114">
        <v>1.2E-2</v>
      </c>
      <c r="L203" s="168">
        <f t="shared" si="795"/>
        <v>1509.4591518033847</v>
      </c>
      <c r="M203" s="373">
        <f t="shared" si="645"/>
        <v>481.8</v>
      </c>
      <c r="N203" s="373">
        <f t="shared" si="646"/>
        <v>18.113509821640616</v>
      </c>
      <c r="O203" s="121">
        <v>107.01280458177962</v>
      </c>
      <c r="P203" s="116">
        <v>0.11</v>
      </c>
      <c r="Q203" s="395">
        <f t="shared" si="796"/>
        <v>0.72490030049538667</v>
      </c>
      <c r="S203" s="189">
        <f t="shared" si="797"/>
        <v>1.1679947022963757</v>
      </c>
      <c r="T203" s="168">
        <f t="shared" si="507"/>
        <v>26.050127019342611</v>
      </c>
      <c r="U203" s="382">
        <f t="shared" si="508"/>
        <v>284.08021236939697</v>
      </c>
      <c r="V203" s="427">
        <f t="shared" si="647"/>
        <v>47862.80400432639</v>
      </c>
      <c r="W203" s="132"/>
      <c r="X203" s="255"/>
      <c r="Y203" s="255"/>
      <c r="Z203" s="255"/>
      <c r="AA203" s="111"/>
      <c r="AB203" s="111"/>
      <c r="AC203" s="111"/>
      <c r="AD203" s="111"/>
      <c r="AE203" s="111"/>
      <c r="AF203" s="111"/>
      <c r="AG203" s="111"/>
      <c r="AH203" s="460"/>
      <c r="AI203" s="262">
        <f t="shared" si="798"/>
        <v>2.69889610217714</v>
      </c>
      <c r="AJ203" s="256">
        <f t="shared" si="799"/>
        <v>1.1204126276231559</v>
      </c>
      <c r="AK203" s="256">
        <f t="shared" si="510"/>
        <v>3.0238772735221828</v>
      </c>
      <c r="AL203" s="170">
        <f t="shared" si="800"/>
        <v>221.68677447314323</v>
      </c>
      <c r="AM203" s="170">
        <f t="shared" si="801"/>
        <v>78.150381058027833</v>
      </c>
      <c r="AN203" s="170">
        <f t="shared" si="513"/>
        <v>88.114699796829584</v>
      </c>
      <c r="AO203" s="170">
        <f t="shared" si="649"/>
        <v>46</v>
      </c>
      <c r="AP203" s="170">
        <f t="shared" si="650"/>
        <v>65</v>
      </c>
      <c r="AQ203" s="170">
        <f t="shared" si="802"/>
        <v>0</v>
      </c>
      <c r="AR203" s="256">
        <f t="shared" si="803"/>
        <v>71.820914829374132</v>
      </c>
      <c r="AS203" s="256">
        <f t="shared" si="515"/>
        <v>62.393437896253744</v>
      </c>
      <c r="AT203" s="428">
        <f t="shared" si="804"/>
        <v>157010</v>
      </c>
      <c r="AU203" s="112"/>
      <c r="AV203" s="256"/>
      <c r="AW203" s="256"/>
      <c r="AX203" s="120"/>
      <c r="AY203" s="120"/>
      <c r="AZ203" s="120"/>
      <c r="BA203" s="120"/>
      <c r="BB203" s="256"/>
      <c r="BC203" s="256"/>
      <c r="BD203" s="256"/>
      <c r="BE203" s="257"/>
      <c r="BF203" s="146">
        <f t="shared" si="805"/>
        <v>1.9220227226665294</v>
      </c>
      <c r="BG203" s="256">
        <f t="shared" si="806"/>
        <v>1.4733331774251905</v>
      </c>
      <c r="BH203" s="256">
        <f t="shared" si="519"/>
        <v>2.8317798450696934</v>
      </c>
      <c r="BI203" s="120">
        <f t="shared" si="807"/>
        <v>129.92500850897127</v>
      </c>
      <c r="BJ203" s="120">
        <f t="shared" si="808"/>
        <v>78.150381058027833</v>
      </c>
      <c r="BK203" s="256">
        <v>0</v>
      </c>
      <c r="BL203" s="170">
        <f t="shared" si="522"/>
        <v>86.073881730252154</v>
      </c>
      <c r="BM203" s="170">
        <f t="shared" si="651"/>
        <v>102.12611826974783</v>
      </c>
      <c r="BN203" s="170">
        <f t="shared" si="809"/>
        <v>0</v>
      </c>
      <c r="BO203" s="170">
        <f t="shared" si="810"/>
        <v>34.308017284474218</v>
      </c>
      <c r="BP203" s="170">
        <f t="shared" si="811"/>
        <v>154.1552038604257</v>
      </c>
      <c r="BQ203" s="390">
        <f t="shared" si="812"/>
        <v>55188.787908382379</v>
      </c>
      <c r="BR203" s="428">
        <f t="shared" si="813"/>
        <v>82579.500759268936</v>
      </c>
      <c r="BS203" s="147">
        <f t="shared" si="814"/>
        <v>4.5991137413822551</v>
      </c>
      <c r="BT203" s="256">
        <f t="shared" si="527"/>
        <v>1.2537371207150292</v>
      </c>
      <c r="BU203" s="256">
        <f t="shared" si="528"/>
        <v>5.7660796199615136</v>
      </c>
      <c r="BV203" s="170">
        <f t="shared" si="529"/>
        <v>284.08021236939697</v>
      </c>
      <c r="BW203" s="170">
        <f t="shared" si="530"/>
        <v>78.150381058027833</v>
      </c>
      <c r="BX203" s="170">
        <f t="shared" si="531"/>
        <v>149.11378883748978</v>
      </c>
      <c r="BY203" s="170">
        <f t="shared" si="653"/>
        <v>792.31556236710833</v>
      </c>
      <c r="BZ203" s="256">
        <f t="shared" si="815"/>
        <v>78.760955652850868</v>
      </c>
      <c r="CA203" s="256">
        <v>0</v>
      </c>
      <c r="CB203" s="466">
        <f t="shared" si="816"/>
        <v>184543.7770909539</v>
      </c>
      <c r="CC203" s="146">
        <f t="shared" si="817"/>
        <v>1.9184958016847193</v>
      </c>
      <c r="CD203" s="256">
        <f t="shared" si="535"/>
        <v>1.5874651759498553</v>
      </c>
      <c r="CE203" s="256">
        <f t="shared" si="654"/>
        <v>3.0455452753804915</v>
      </c>
      <c r="CF203" s="120">
        <f t="shared" si="818"/>
        <v>138.58667574290268</v>
      </c>
      <c r="CG203" s="120">
        <f t="shared" si="819"/>
        <v>78.150381058027833</v>
      </c>
      <c r="CH203" s="256">
        <v>0</v>
      </c>
      <c r="CI203" s="170">
        <f t="shared" si="655"/>
        <v>91.812140512268968</v>
      </c>
      <c r="CJ203" s="170">
        <f t="shared" si="656"/>
        <v>96.387859487731021</v>
      </c>
      <c r="CK203" s="170">
        <f t="shared" si="820"/>
        <v>0</v>
      </c>
      <c r="CL203" s="256">
        <f t="shared" si="821"/>
        <v>43.316151207762886</v>
      </c>
      <c r="CM203" s="256">
        <f t="shared" si="499"/>
        <v>145.49353662649429</v>
      </c>
      <c r="CN203" s="390">
        <f t="shared" si="822"/>
        <v>48201.373768941208</v>
      </c>
      <c r="CO203" s="428">
        <f t="shared" si="823"/>
        <v>76424.134143220203</v>
      </c>
      <c r="CP203" s="147">
        <f t="shared" si="824"/>
        <v>3.9264160558028331</v>
      </c>
      <c r="CQ203" s="256">
        <f t="shared" si="540"/>
        <v>1.3656162441493047</v>
      </c>
      <c r="CR203" s="256">
        <f t="shared" si="541"/>
        <v>5.3619775470929918</v>
      </c>
      <c r="CS203" s="120">
        <f t="shared" si="542"/>
        <v>284.08021236939697</v>
      </c>
      <c r="CT203" s="120">
        <f t="shared" si="543"/>
        <v>78.150381058027833</v>
      </c>
      <c r="CU203" s="256">
        <f t="shared" si="544"/>
        <v>134.90977821901987</v>
      </c>
      <c r="CV203" s="170">
        <f t="shared" si="659"/>
        <v>716.84260477693874</v>
      </c>
      <c r="CW203" s="256">
        <f t="shared" si="825"/>
        <v>92.254765740397232</v>
      </c>
      <c r="CX203" s="256">
        <v>0</v>
      </c>
      <c r="CY203" s="466">
        <f t="shared" si="826"/>
        <v>159543.7770909539</v>
      </c>
      <c r="CZ203" s="147">
        <f t="shared" si="827"/>
        <v>4.5991137413822551</v>
      </c>
      <c r="DA203" s="256">
        <f t="shared" si="548"/>
        <v>1.3892406415733676</v>
      </c>
      <c r="DB203" s="256">
        <f t="shared" si="549"/>
        <v>6.3892757247467751</v>
      </c>
      <c r="DC203" s="120">
        <f t="shared" si="550"/>
        <v>284.08021236939697</v>
      </c>
      <c r="DD203" s="120">
        <f t="shared" si="551"/>
        <v>78.150381058027833</v>
      </c>
      <c r="DE203" s="256">
        <f t="shared" si="552"/>
        <v>149.11378883748978</v>
      </c>
      <c r="DF203" s="170">
        <f t="shared" si="660"/>
        <v>792.31556236710833</v>
      </c>
      <c r="DG203" s="256">
        <f t="shared" si="828"/>
        <v>78.760955652850868</v>
      </c>
      <c r="DH203" s="256">
        <v>0</v>
      </c>
      <c r="DI203" s="466">
        <f t="shared" si="829"/>
        <v>166543.7770909539</v>
      </c>
      <c r="DJ203" s="147">
        <f t="shared" si="830"/>
        <v>3.9264160558028331</v>
      </c>
      <c r="DK203" s="256">
        <f t="shared" si="662"/>
        <v>1.4097984257244838</v>
      </c>
      <c r="DL203" s="256">
        <f t="shared" si="555"/>
        <v>5.5354551742101714</v>
      </c>
      <c r="DM203" s="120">
        <f t="shared" si="556"/>
        <v>284.08021236939697</v>
      </c>
      <c r="DN203" s="120">
        <f t="shared" si="557"/>
        <v>78.150381058027833</v>
      </c>
      <c r="DO203" s="256">
        <f t="shared" si="558"/>
        <v>134.90977821901987</v>
      </c>
      <c r="DP203" s="170">
        <f t="shared" si="663"/>
        <v>716.84260477693874</v>
      </c>
      <c r="DQ203" s="256">
        <f t="shared" si="831"/>
        <v>92.254765740397232</v>
      </c>
      <c r="DR203" s="256">
        <v>0</v>
      </c>
      <c r="DS203" s="427">
        <f t="shared" si="832"/>
        <v>154543.7770909539</v>
      </c>
      <c r="DT203" s="176">
        <f t="shared" si="833"/>
        <v>7.7986798104852513</v>
      </c>
      <c r="DU203" s="256">
        <f t="shared" si="562"/>
        <v>0.98229929492903745</v>
      </c>
      <c r="DV203" s="256">
        <f t="shared" si="563"/>
        <v>7.6606376792169817</v>
      </c>
      <c r="DW203" s="120">
        <f t="shared" si="564"/>
        <v>284.08021236939697</v>
      </c>
      <c r="DX203" s="120">
        <f t="shared" si="565"/>
        <v>78.150381058027833</v>
      </c>
      <c r="DY203" s="256">
        <f t="shared" si="566"/>
        <v>177.52181007442942</v>
      </c>
      <c r="DZ203" s="256">
        <f t="shared" si="664"/>
        <v>146</v>
      </c>
      <c r="EA203" s="256">
        <f t="shared" si="665"/>
        <v>209</v>
      </c>
      <c r="EB203" s="170">
        <f t="shared" si="666"/>
        <v>943.26147754744648</v>
      </c>
      <c r="EC203" s="256">
        <f t="shared" si="834"/>
        <v>46.447681175525275</v>
      </c>
      <c r="ED203" s="256">
        <v>0</v>
      </c>
      <c r="EE203" s="427">
        <f t="shared" si="674"/>
        <v>268434.13160778361</v>
      </c>
      <c r="EF203" s="275">
        <f t="shared" si="835"/>
        <v>1.4101966829873323</v>
      </c>
      <c r="EG203" s="256">
        <f t="shared" si="836"/>
        <v>0.95711684556231902</v>
      </c>
      <c r="EH203" s="256">
        <f t="shared" si="570"/>
        <v>1.349723000843281</v>
      </c>
      <c r="EI203" s="473">
        <f t="shared" si="837"/>
        <v>71.020053092349244</v>
      </c>
      <c r="EJ203" s="473">
        <f t="shared" si="838"/>
        <v>47.05</v>
      </c>
      <c r="EK203" s="473">
        <f t="shared" si="573"/>
        <v>188.2</v>
      </c>
      <c r="EL203" s="473">
        <f t="shared" si="839"/>
        <v>115.15502502703994</v>
      </c>
      <c r="EM203" s="473">
        <f t="shared" si="840"/>
        <v>43.805140292429925</v>
      </c>
      <c r="EN203" s="473">
        <f t="shared" si="841"/>
        <v>213.06015927704772</v>
      </c>
      <c r="EO203" s="427">
        <f t="shared" si="842"/>
        <v>55651.55400432639</v>
      </c>
      <c r="EP203" s="261">
        <f t="shared" si="843"/>
        <v>1.4101966829873323</v>
      </c>
      <c r="EQ203" s="256">
        <f t="shared" si="844"/>
        <v>0.78255370773216926</v>
      </c>
      <c r="ER203" s="256">
        <f t="shared" si="580"/>
        <v>1.1035546429033434</v>
      </c>
      <c r="ES203" s="473">
        <f t="shared" si="581"/>
        <v>284.08021236939697</v>
      </c>
      <c r="ET203" s="473">
        <f t="shared" si="845"/>
        <v>47.05</v>
      </c>
      <c r="EU203" s="473">
        <f t="shared" si="583"/>
        <v>188.2</v>
      </c>
      <c r="EV203" s="473">
        <f t="shared" si="846"/>
        <v>115.15502502703994</v>
      </c>
      <c r="EW203" s="473">
        <f t="shared" si="847"/>
        <v>43.805140292429925</v>
      </c>
      <c r="EX203" s="473">
        <f t="shared" si="848"/>
        <v>213.06015927704772</v>
      </c>
      <c r="EY203" s="572">
        <f t="shared" si="849"/>
        <v>68065.666666666657</v>
      </c>
      <c r="EZ203" s="589"/>
      <c r="FA203" s="589"/>
      <c r="FB203" s="589"/>
      <c r="FC203" s="589"/>
      <c r="FD203" s="589"/>
      <c r="FE203" s="589"/>
      <c r="FF203" s="589"/>
      <c r="FG203" s="589"/>
      <c r="FH203" s="589"/>
      <c r="FI203" s="577"/>
      <c r="FJ203" s="276">
        <f t="shared" si="850"/>
        <v>1.1803157354510541</v>
      </c>
      <c r="FK203" s="256">
        <f t="shared" si="851"/>
        <v>5.8946265687077198E-2</v>
      </c>
      <c r="FL203" s="256">
        <f t="shared" si="589"/>
        <v>6.9575204936535753E-2</v>
      </c>
      <c r="FM203" s="483">
        <f t="shared" si="852"/>
        <v>3.4089625484327639</v>
      </c>
      <c r="FN203" s="483">
        <f t="shared" si="853"/>
        <v>5</v>
      </c>
      <c r="FO203" s="483">
        <f t="shared" si="592"/>
        <v>188.2</v>
      </c>
      <c r="FP203" s="483">
        <f t="shared" si="593"/>
        <v>162.20502502703994</v>
      </c>
      <c r="FQ203" s="483">
        <f t="shared" si="668"/>
        <v>700</v>
      </c>
      <c r="FR203" s="483">
        <f t="shared" si="854"/>
        <v>26.118306270311265</v>
      </c>
      <c r="FS203" s="483">
        <f t="shared" si="855"/>
        <v>280.77465681384137</v>
      </c>
      <c r="FT203" s="484">
        <f t="shared" si="856"/>
        <v>7</v>
      </c>
      <c r="FU203" s="427">
        <f t="shared" si="857"/>
        <v>54920.80400432639</v>
      </c>
      <c r="FV203" s="276">
        <f t="shared" si="858"/>
        <v>1.7882758913207157</v>
      </c>
      <c r="FW203" s="256">
        <f t="shared" si="859"/>
        <v>1.0905624641181777</v>
      </c>
      <c r="FX203" s="256">
        <f t="shared" si="600"/>
        <v>1.9502265625618502</v>
      </c>
      <c r="FY203" s="483">
        <f t="shared" si="860"/>
        <v>115.33656622197518</v>
      </c>
      <c r="FZ203" s="483">
        <f t="shared" si="861"/>
        <v>61</v>
      </c>
      <c r="GA203" s="483">
        <f t="shared" si="603"/>
        <v>188.2</v>
      </c>
      <c r="GB203" s="483">
        <f t="shared" si="604"/>
        <v>162.20502502703994</v>
      </c>
      <c r="GC203" s="483">
        <f t="shared" si="605"/>
        <v>400</v>
      </c>
      <c r="GD203" s="483">
        <f t="shared" si="862"/>
        <v>33.814916088689628</v>
      </c>
      <c r="GE203" s="483">
        <f t="shared" si="863"/>
        <v>168.7436461474218</v>
      </c>
      <c r="GF203" s="484">
        <f t="shared" si="864"/>
        <v>83</v>
      </c>
      <c r="GG203" s="493">
        <f t="shared" si="865"/>
        <v>4</v>
      </c>
      <c r="GH203" s="493">
        <f t="shared" si="866"/>
        <v>87</v>
      </c>
      <c r="GI203" s="427">
        <f t="shared" si="867"/>
        <v>98638.80400432639</v>
      </c>
      <c r="GJ203" s="185">
        <f t="shared" si="868"/>
        <v>1.1679947022963757</v>
      </c>
      <c r="GK203" s="256">
        <f t="shared" si="669"/>
        <v>1.5561717277682448</v>
      </c>
      <c r="GL203" s="256">
        <f t="shared" si="613"/>
        <v>1.8176003338967077</v>
      </c>
      <c r="GM203" s="256">
        <f t="shared" si="614"/>
        <v>284.08021236939697</v>
      </c>
      <c r="GN203" s="256">
        <f t="shared" si="615"/>
        <v>188.2</v>
      </c>
      <c r="GO203" s="256">
        <f t="shared" si="616"/>
        <v>162.20502502703994</v>
      </c>
      <c r="GP203" s="256">
        <f t="shared" si="869"/>
        <v>284.08021236939697</v>
      </c>
      <c r="GQ203" s="256">
        <f t="shared" si="870"/>
        <v>26.050127019342611</v>
      </c>
      <c r="GR203" s="427">
        <f t="shared" si="871"/>
        <v>165810.80400432638</v>
      </c>
      <c r="GS203" s="185">
        <f t="shared" si="872"/>
        <v>1.1679947022963757</v>
      </c>
      <c r="GT203" s="256">
        <f t="shared" si="670"/>
        <v>1.8908067511420241</v>
      </c>
      <c r="GU203" s="256">
        <f t="shared" si="621"/>
        <v>2.208452268400106</v>
      </c>
      <c r="GV203" s="256">
        <f t="shared" si="622"/>
        <v>284.08021236939697</v>
      </c>
      <c r="GW203" s="256">
        <f t="shared" si="623"/>
        <v>188.2</v>
      </c>
      <c r="GX203" s="256">
        <f t="shared" si="624"/>
        <v>162.20502502703994</v>
      </c>
      <c r="GY203" s="256">
        <f t="shared" si="873"/>
        <v>284.08021236939697</v>
      </c>
      <c r="GZ203" s="256">
        <f t="shared" si="874"/>
        <v>26.050127019342611</v>
      </c>
      <c r="HA203" s="427">
        <f t="shared" si="875"/>
        <v>136465.60400432639</v>
      </c>
      <c r="HB203" s="185">
        <f t="shared" si="876"/>
        <v>1.1679947022963757</v>
      </c>
      <c r="HC203" s="256">
        <f t="shared" si="671"/>
        <v>0.14464057479905706</v>
      </c>
      <c r="HD203" s="256">
        <f t="shared" si="629"/>
        <v>0.16893942510240131</v>
      </c>
      <c r="HE203" s="256">
        <f t="shared" si="630"/>
        <v>284.08021236939697</v>
      </c>
      <c r="HF203" s="256">
        <f t="shared" si="631"/>
        <v>188.2</v>
      </c>
      <c r="HG203" s="256">
        <f t="shared" si="632"/>
        <v>162.20502502703994</v>
      </c>
      <c r="HH203" s="256">
        <f t="shared" si="877"/>
        <v>284.08021236939697</v>
      </c>
      <c r="HI203" s="256">
        <f t="shared" si="878"/>
        <v>26.050127019342611</v>
      </c>
      <c r="HJ203" s="427">
        <f t="shared" si="879"/>
        <v>1783939.8502703994</v>
      </c>
      <c r="HK203" s="185">
        <f t="shared" si="880"/>
        <v>1.1679947022963757</v>
      </c>
      <c r="HL203" s="256">
        <f t="shared" si="672"/>
        <v>1.5180919300467988</v>
      </c>
      <c r="HM203" s="256">
        <f t="shared" si="636"/>
        <v>1.7731233318935411</v>
      </c>
      <c r="HN203" s="256">
        <f t="shared" si="637"/>
        <v>284.08021236939697</v>
      </c>
      <c r="HO203" s="256">
        <f t="shared" si="638"/>
        <v>188.2</v>
      </c>
      <c r="HP203" s="256">
        <f t="shared" si="639"/>
        <v>162.20502502703994</v>
      </c>
      <c r="HQ203" s="256">
        <f t="shared" si="881"/>
        <v>284.08021236939697</v>
      </c>
      <c r="HR203" s="256">
        <f t="shared" si="882"/>
        <v>26.050127019342611</v>
      </c>
      <c r="HS203" s="466">
        <f t="shared" si="883"/>
        <v>169970</v>
      </c>
    </row>
    <row r="204" spans="1:227" s="72" customFormat="1" hidden="1" outlineLevel="1" x14ac:dyDescent="0.3">
      <c r="B204" s="40" t="s">
        <v>247</v>
      </c>
      <c r="C204" s="40" t="s">
        <v>266</v>
      </c>
      <c r="D204" s="125">
        <v>2213</v>
      </c>
      <c r="E204" s="123">
        <v>12.625446534493685</v>
      </c>
      <c r="F204" s="120">
        <f t="shared" si="791"/>
        <v>245.64016171483686</v>
      </c>
      <c r="G204" s="120">
        <f t="shared" si="792"/>
        <v>417.78630797954054</v>
      </c>
      <c r="H204" s="170">
        <f t="shared" ref="H204" si="897">ROUND($I204+$I204*0.2,1)</f>
        <v>167.3</v>
      </c>
      <c r="I204" s="531">
        <f t="shared" si="894"/>
        <v>139.41900000000001</v>
      </c>
      <c r="J204" s="377">
        <f t="shared" si="794"/>
        <v>161.66949461324222</v>
      </c>
      <c r="K204" s="171">
        <v>1.2E-2</v>
      </c>
      <c r="L204" s="170">
        <f t="shared" si="795"/>
        <v>1468.2615762990845</v>
      </c>
      <c r="M204" s="377">
        <f t="shared" si="645"/>
        <v>2584.1999999999998</v>
      </c>
      <c r="N204" s="377">
        <f t="shared" si="646"/>
        <v>17.619138915589016</v>
      </c>
      <c r="O204" s="159">
        <v>106.6594948645882</v>
      </c>
      <c r="P204" s="158">
        <v>0.59</v>
      </c>
      <c r="Q204" s="395">
        <f t="shared" si="796"/>
        <v>-0.70080619171936454</v>
      </c>
      <c r="S204" s="189">
        <f t="shared" si="797"/>
        <v>1.7236231924283092</v>
      </c>
      <c r="T204" s="168">
        <f t="shared" si="507"/>
        <v>139.26210265984685</v>
      </c>
      <c r="U204" s="382">
        <f t="shared" si="508"/>
        <v>245.64016171483686</v>
      </c>
      <c r="V204" s="427">
        <f t="shared" si="647"/>
        <v>46732.119138118753</v>
      </c>
      <c r="W204" s="132"/>
      <c r="X204" s="255"/>
      <c r="Y204" s="255"/>
      <c r="Z204" s="255"/>
      <c r="AA204" s="111"/>
      <c r="AB204" s="111"/>
      <c r="AC204" s="111"/>
      <c r="AD204" s="111"/>
      <c r="AE204" s="111"/>
      <c r="AF204" s="111"/>
      <c r="AG204" s="111"/>
      <c r="AH204" s="460"/>
      <c r="AI204" s="262">
        <f t="shared" si="798"/>
        <v>3.4298996363702456</v>
      </c>
      <c r="AJ204" s="256">
        <f t="shared" si="799"/>
        <v>1.2379651997072643</v>
      </c>
      <c r="AK204" s="256">
        <f t="shared" si="510"/>
        <v>4.2460963883149638</v>
      </c>
      <c r="AL204" s="170">
        <f t="shared" si="800"/>
        <v>205.89011703512566</v>
      </c>
      <c r="AM204" s="170">
        <f t="shared" si="801"/>
        <v>154.41758777634425</v>
      </c>
      <c r="AN204" s="170">
        <f t="shared" si="513"/>
        <v>0</v>
      </c>
      <c r="AO204" s="170">
        <f t="shared" si="649"/>
        <v>0</v>
      </c>
      <c r="AP204" s="170">
        <f t="shared" si="650"/>
        <v>0</v>
      </c>
      <c r="AQ204" s="170">
        <f t="shared" si="802"/>
        <v>101.91499117839034</v>
      </c>
      <c r="AR204" s="256">
        <f t="shared" si="803"/>
        <v>153.67441085230564</v>
      </c>
      <c r="AS204" s="256">
        <f t="shared" si="515"/>
        <v>39.750044679711209</v>
      </c>
      <c r="AT204" s="428">
        <f t="shared" si="804"/>
        <v>154671.39858854245</v>
      </c>
      <c r="AU204" s="112"/>
      <c r="AV204" s="256"/>
      <c r="AW204" s="256"/>
      <c r="AX204" s="120"/>
      <c r="AY204" s="120"/>
      <c r="AZ204" s="120"/>
      <c r="BA204" s="120"/>
      <c r="BB204" s="256"/>
      <c r="BC204" s="256"/>
      <c r="BD204" s="256"/>
      <c r="BE204" s="257"/>
      <c r="BF204" s="146">
        <f t="shared" si="805"/>
        <v>4.7194718974327561</v>
      </c>
      <c r="BG204" s="256">
        <f t="shared" si="806"/>
        <v>1.4021025293726037</v>
      </c>
      <c r="BH204" s="256">
        <f t="shared" si="519"/>
        <v>6.6171834846933884</v>
      </c>
      <c r="BI204" s="120">
        <f t="shared" si="807"/>
        <v>245.64016171483686</v>
      </c>
      <c r="BJ204" s="120">
        <f t="shared" si="808"/>
        <v>196.51212937186949</v>
      </c>
      <c r="BK204" s="256">
        <v>0</v>
      </c>
      <c r="BL204" s="170">
        <f t="shared" si="522"/>
        <v>167.30000000000004</v>
      </c>
      <c r="BM204" s="170">
        <f t="shared" si="651"/>
        <v>0</v>
      </c>
      <c r="BN204" s="170">
        <f t="shared" si="809"/>
        <v>96.929923372626149</v>
      </c>
      <c r="BO204" s="170">
        <f t="shared" si="810"/>
        <v>140.57218352232599</v>
      </c>
      <c r="BP204" s="170">
        <f t="shared" si="811"/>
        <v>0</v>
      </c>
      <c r="BQ204" s="390">
        <f t="shared" si="812"/>
        <v>113127.49407654104</v>
      </c>
      <c r="BR204" s="428">
        <f t="shared" si="813"/>
        <v>174259.78181616124</v>
      </c>
      <c r="BS204" s="147">
        <f t="shared" si="814"/>
        <v>7.6494367410456245</v>
      </c>
      <c r="BT204" s="256">
        <f t="shared" si="527"/>
        <v>1.751937612611596</v>
      </c>
      <c r="BU204" s="256">
        <f t="shared" si="528"/>
        <v>13.401335941930899</v>
      </c>
      <c r="BV204" s="170">
        <f t="shared" si="529"/>
        <v>245.64016171483686</v>
      </c>
      <c r="BW204" s="170">
        <f t="shared" si="530"/>
        <v>417.78630797954054</v>
      </c>
      <c r="BX204" s="170">
        <f t="shared" si="531"/>
        <v>-221.27417860767105</v>
      </c>
      <c r="BY204" s="170">
        <f t="shared" si="653"/>
        <v>-1322.6191189938497</v>
      </c>
      <c r="BZ204" s="256">
        <f t="shared" si="815"/>
        <v>86.728800061126023</v>
      </c>
      <c r="CA204" s="256">
        <v>0</v>
      </c>
      <c r="CB204" s="466">
        <f t="shared" si="816"/>
        <v>170196.39407654101</v>
      </c>
      <c r="CC204" s="146">
        <f t="shared" si="817"/>
        <v>4.2403141722434166</v>
      </c>
      <c r="CD204" s="256">
        <f t="shared" si="535"/>
        <v>1.5305218030947378</v>
      </c>
      <c r="CE204" s="256">
        <f t="shared" si="654"/>
        <v>6.4898932925901649</v>
      </c>
      <c r="CF204" s="120">
        <f t="shared" si="818"/>
        <v>245.64016171483686</v>
      </c>
      <c r="CG204" s="120">
        <f t="shared" si="819"/>
        <v>184.23012128612766</v>
      </c>
      <c r="CH204" s="256">
        <v>0</v>
      </c>
      <c r="CI204" s="170">
        <f t="shared" si="655"/>
        <v>167.30000000000004</v>
      </c>
      <c r="CJ204" s="170">
        <f t="shared" si="656"/>
        <v>0</v>
      </c>
      <c r="CK204" s="170">
        <f t="shared" si="820"/>
        <v>96.929923372626149</v>
      </c>
      <c r="CL204" s="256">
        <f t="shared" si="821"/>
        <v>156.45691397988543</v>
      </c>
      <c r="CM204" s="256">
        <f t="shared" si="499"/>
        <v>0</v>
      </c>
      <c r="CN204" s="390">
        <f t="shared" si="822"/>
        <v>88127.494076541043</v>
      </c>
      <c r="CO204" s="428">
        <f t="shared" si="823"/>
        <v>149259.78181616124</v>
      </c>
      <c r="CP204" s="147">
        <f t="shared" si="824"/>
        <v>6.6592429477987842</v>
      </c>
      <c r="CQ204" s="256">
        <f t="shared" si="540"/>
        <v>1.964768874860235</v>
      </c>
      <c r="CR204" s="256">
        <f t="shared" si="541"/>
        <v>13.083873273967573</v>
      </c>
      <c r="CS204" s="120">
        <f t="shared" si="542"/>
        <v>245.64016171483686</v>
      </c>
      <c r="CT204" s="120">
        <f t="shared" si="543"/>
        <v>417.78630797954054</v>
      </c>
      <c r="CU204" s="256">
        <f t="shared" si="544"/>
        <v>-233.55618669341288</v>
      </c>
      <c r="CV204" s="170">
        <f t="shared" si="659"/>
        <v>-1396.0321978088036</v>
      </c>
      <c r="CW204" s="256">
        <f t="shared" si="825"/>
        <v>99.624908551154945</v>
      </c>
      <c r="CX204" s="256">
        <v>0</v>
      </c>
      <c r="CY204" s="466">
        <f t="shared" si="826"/>
        <v>145196.39407654101</v>
      </c>
      <c r="CZ204" s="147">
        <f t="shared" si="827"/>
        <v>7.6494367410456245</v>
      </c>
      <c r="DA204" s="256">
        <f t="shared" si="548"/>
        <v>1.9591361945382451</v>
      </c>
      <c r="DB204" s="256">
        <f t="shared" si="549"/>
        <v>14.986288387213159</v>
      </c>
      <c r="DC204" s="120">
        <f t="shared" si="550"/>
        <v>245.64016171483686</v>
      </c>
      <c r="DD204" s="120">
        <f t="shared" si="551"/>
        <v>417.78630797954054</v>
      </c>
      <c r="DE204" s="256">
        <f t="shared" si="552"/>
        <v>-221.27417860767105</v>
      </c>
      <c r="DF204" s="170">
        <f t="shared" si="660"/>
        <v>-1322.6191189938497</v>
      </c>
      <c r="DG204" s="256">
        <f t="shared" si="828"/>
        <v>86.728800061126023</v>
      </c>
      <c r="DH204" s="256">
        <v>0</v>
      </c>
      <c r="DI204" s="466">
        <f t="shared" si="829"/>
        <v>152196.39407654101</v>
      </c>
      <c r="DJ204" s="147">
        <f t="shared" si="830"/>
        <v>6.6592429477987842</v>
      </c>
      <c r="DK204" s="256">
        <f t="shared" si="662"/>
        <v>2.0348408937520888</v>
      </c>
      <c r="DL204" s="256">
        <f t="shared" si="555"/>
        <v>13.550499871611173</v>
      </c>
      <c r="DM204" s="120">
        <f t="shared" si="556"/>
        <v>245.64016171483686</v>
      </c>
      <c r="DN204" s="120">
        <f t="shared" si="557"/>
        <v>417.78630797954054</v>
      </c>
      <c r="DO204" s="256">
        <f t="shared" si="558"/>
        <v>-233.55618669341288</v>
      </c>
      <c r="DP204" s="170">
        <f t="shared" si="663"/>
        <v>-1396.0321978088036</v>
      </c>
      <c r="DQ204" s="256">
        <f t="shared" si="831"/>
        <v>99.624908551154945</v>
      </c>
      <c r="DR204" s="256">
        <v>0</v>
      </c>
      <c r="DS204" s="427">
        <f t="shared" si="832"/>
        <v>140196.39407654101</v>
      </c>
      <c r="DT204" s="176">
        <f t="shared" si="833"/>
        <v>12.054567384709822</v>
      </c>
      <c r="DU204" s="256">
        <f t="shared" si="562"/>
        <v>1.3550869533497392</v>
      </c>
      <c r="DV204" s="256">
        <f t="shared" si="563"/>
        <v>16.334986991295565</v>
      </c>
      <c r="DW204" s="120">
        <f t="shared" si="564"/>
        <v>245.64016171483686</v>
      </c>
      <c r="DX204" s="120">
        <f t="shared" si="565"/>
        <v>417.78630797954054</v>
      </c>
      <c r="DY204" s="256">
        <f t="shared" si="566"/>
        <v>-196.71016243618735</v>
      </c>
      <c r="DZ204" s="256">
        <f t="shared" si="664"/>
        <v>126</v>
      </c>
      <c r="EA204" s="256">
        <f t="shared" si="665"/>
        <v>180</v>
      </c>
      <c r="EB204" s="170">
        <f t="shared" si="666"/>
        <v>-1175.792961363941</v>
      </c>
      <c r="EC204" s="256">
        <f t="shared" si="834"/>
        <v>55.035278207982529</v>
      </c>
      <c r="ED204" s="256">
        <v>0</v>
      </c>
      <c r="EE204" s="427">
        <f t="shared" si="674"/>
        <v>243428.64887841971</v>
      </c>
      <c r="EF204" s="275">
        <f t="shared" si="835"/>
        <v>1.9579069792783355</v>
      </c>
      <c r="EG204" s="256">
        <f t="shared" si="836"/>
        <v>0.85088465165284166</v>
      </c>
      <c r="EH204" s="256">
        <f t="shared" si="570"/>
        <v>1.6659529980319139</v>
      </c>
      <c r="EI204" s="473">
        <f t="shared" si="837"/>
        <v>61.410040428709216</v>
      </c>
      <c r="EJ204" s="473">
        <f t="shared" si="838"/>
        <v>41.825000000000003</v>
      </c>
      <c r="EK204" s="473">
        <f t="shared" si="573"/>
        <v>167.3</v>
      </c>
      <c r="EL204" s="473">
        <f t="shared" si="839"/>
        <v>119.84449461324222</v>
      </c>
      <c r="EM204" s="473">
        <f t="shared" si="840"/>
        <v>154.61461276702414</v>
      </c>
      <c r="EN204" s="473">
        <f t="shared" si="841"/>
        <v>184.23012128612766</v>
      </c>
      <c r="EO204" s="427">
        <f t="shared" si="842"/>
        <v>54128.994138118753</v>
      </c>
      <c r="EP204" s="261">
        <f t="shared" si="843"/>
        <v>1.9579069792783355</v>
      </c>
      <c r="EQ204" s="256">
        <f t="shared" si="844"/>
        <v>0.76119551766657567</v>
      </c>
      <c r="ER204" s="256">
        <f t="shared" si="580"/>
        <v>1.4903500166347741</v>
      </c>
      <c r="ES204" s="473">
        <f t="shared" si="581"/>
        <v>245.64016171483686</v>
      </c>
      <c r="ET204" s="473">
        <f t="shared" si="845"/>
        <v>41.825000000000003</v>
      </c>
      <c r="EU204" s="473">
        <f t="shared" si="583"/>
        <v>167.3</v>
      </c>
      <c r="EV204" s="473">
        <f t="shared" si="846"/>
        <v>119.84449461324222</v>
      </c>
      <c r="EW204" s="473">
        <f t="shared" si="847"/>
        <v>154.61461276702414</v>
      </c>
      <c r="EX204" s="473">
        <f t="shared" si="848"/>
        <v>184.23012128612766</v>
      </c>
      <c r="EY204" s="572">
        <f t="shared" si="849"/>
        <v>60506.833333333336</v>
      </c>
      <c r="EZ204" s="589"/>
      <c r="FA204" s="589"/>
      <c r="FB204" s="589"/>
      <c r="FC204" s="589"/>
      <c r="FD204" s="589"/>
      <c r="FE204" s="589"/>
      <c r="FF204" s="589"/>
      <c r="FG204" s="589"/>
      <c r="FH204" s="589"/>
      <c r="FI204" s="577"/>
      <c r="FJ204" s="276">
        <f t="shared" si="850"/>
        <v>1.7361372888284772</v>
      </c>
      <c r="FK204" s="256">
        <f t="shared" si="851"/>
        <v>5.2543956260934679E-2</v>
      </c>
      <c r="FL204" s="256">
        <f t="shared" si="589"/>
        <v>9.1223521767181223E-2</v>
      </c>
      <c r="FM204" s="483">
        <f t="shared" si="852"/>
        <v>2.9476819405780423</v>
      </c>
      <c r="FN204" s="483">
        <f t="shared" si="853"/>
        <v>4</v>
      </c>
      <c r="FO204" s="483">
        <f t="shared" si="592"/>
        <v>167.3</v>
      </c>
      <c r="FP204" s="483">
        <f t="shared" si="593"/>
        <v>161.66949461324222</v>
      </c>
      <c r="FQ204" s="483">
        <f t="shared" si="668"/>
        <v>600</v>
      </c>
      <c r="FR204" s="483">
        <f t="shared" si="854"/>
        <v>139.32105629865842</v>
      </c>
      <c r="FS204" s="483">
        <f t="shared" si="855"/>
        <v>242.80682838150355</v>
      </c>
      <c r="FT204" s="484">
        <f t="shared" si="856"/>
        <v>6</v>
      </c>
      <c r="FU204" s="427">
        <f t="shared" si="857"/>
        <v>52801.119138118753</v>
      </c>
      <c r="FV204" s="276">
        <f t="shared" si="858"/>
        <v>2.2723558699650286</v>
      </c>
      <c r="FW204" s="256">
        <f t="shared" si="859"/>
        <v>1.0232035279464067</v>
      </c>
      <c r="FX204" s="256">
        <f t="shared" si="600"/>
        <v>2.3250825428979436</v>
      </c>
      <c r="FY204" s="483">
        <f t="shared" si="860"/>
        <v>99.729905656223764</v>
      </c>
      <c r="FZ204" s="483">
        <f t="shared" si="861"/>
        <v>53</v>
      </c>
      <c r="GA204" s="483">
        <f t="shared" si="603"/>
        <v>167.3</v>
      </c>
      <c r="GB204" s="483">
        <f t="shared" si="604"/>
        <v>161.66949461324222</v>
      </c>
      <c r="GC204" s="483">
        <f t="shared" si="605"/>
        <v>300</v>
      </c>
      <c r="GD204" s="483">
        <f t="shared" si="862"/>
        <v>146.04510113840351</v>
      </c>
      <c r="GE204" s="483">
        <f t="shared" si="863"/>
        <v>145.9102560586131</v>
      </c>
      <c r="GF204" s="484">
        <f t="shared" si="864"/>
        <v>72</v>
      </c>
      <c r="GG204" s="493">
        <f t="shared" si="865"/>
        <v>3</v>
      </c>
      <c r="GH204" s="493">
        <f t="shared" si="866"/>
        <v>75</v>
      </c>
      <c r="GI204" s="427">
        <f t="shared" si="867"/>
        <v>90839.119138118753</v>
      </c>
      <c r="GJ204" s="185">
        <f t="shared" si="868"/>
        <v>1.7236231924283092</v>
      </c>
      <c r="GK204" s="256">
        <f t="shared" si="669"/>
        <v>0.70307444146898768</v>
      </c>
      <c r="GL204" s="256">
        <f t="shared" si="613"/>
        <v>1.211835413319527</v>
      </c>
      <c r="GM204" s="256">
        <f t="shared" si="614"/>
        <v>245.64016171483686</v>
      </c>
      <c r="GN204" s="256">
        <f t="shared" si="615"/>
        <v>167.3</v>
      </c>
      <c r="GO204" s="256">
        <f t="shared" si="616"/>
        <v>161.66949461324222</v>
      </c>
      <c r="GP204" s="256">
        <f t="shared" si="869"/>
        <v>245.64016171483686</v>
      </c>
      <c r="GQ204" s="256">
        <f t="shared" si="870"/>
        <v>139.26210265984685</v>
      </c>
      <c r="GR204" s="427">
        <f t="shared" si="871"/>
        <v>151304.11913811875</v>
      </c>
      <c r="GS204" s="185">
        <f t="shared" si="872"/>
        <v>1.7236231924283092</v>
      </c>
      <c r="GT204" s="256">
        <f t="shared" si="670"/>
        <v>0.81812712810851251</v>
      </c>
      <c r="GU204" s="256">
        <f t="shared" si="621"/>
        <v>1.4101428923625987</v>
      </c>
      <c r="GV204" s="256">
        <f t="shared" si="622"/>
        <v>245.64016171483686</v>
      </c>
      <c r="GW204" s="256">
        <f t="shared" si="623"/>
        <v>167.3</v>
      </c>
      <c r="GX204" s="256">
        <f t="shared" si="624"/>
        <v>161.66949461324222</v>
      </c>
      <c r="GY204" s="256">
        <f t="shared" si="873"/>
        <v>245.64016171483686</v>
      </c>
      <c r="GZ204" s="256">
        <f t="shared" si="874"/>
        <v>139.26210265984685</v>
      </c>
      <c r="HA204" s="427">
        <f t="shared" si="875"/>
        <v>130026.31913811876</v>
      </c>
      <c r="HB204" s="185">
        <f t="shared" si="876"/>
        <v>1.7236231924283092</v>
      </c>
      <c r="HC204" s="256">
        <f t="shared" si="671"/>
        <v>6.0041935461083197E-2</v>
      </c>
      <c r="HD204" s="256">
        <f t="shared" si="629"/>
        <v>0.10348967247900673</v>
      </c>
      <c r="HE204" s="256">
        <f t="shared" si="630"/>
        <v>245.64016171483686</v>
      </c>
      <c r="HF204" s="256">
        <f t="shared" si="631"/>
        <v>167.3</v>
      </c>
      <c r="HG204" s="256">
        <f t="shared" si="632"/>
        <v>161.66949461324222</v>
      </c>
      <c r="HH204" s="256">
        <f t="shared" si="877"/>
        <v>245.64016171483686</v>
      </c>
      <c r="HI204" s="256">
        <f t="shared" si="878"/>
        <v>139.26210265984685</v>
      </c>
      <c r="HJ204" s="427">
        <f t="shared" si="879"/>
        <v>1771729.3461324221</v>
      </c>
      <c r="HK204" s="185">
        <f t="shared" si="880"/>
        <v>1.7236231924283092</v>
      </c>
      <c r="HL204" s="256">
        <f t="shared" si="672"/>
        <v>0.69891303869774324</v>
      </c>
      <c r="HM204" s="256">
        <f t="shared" si="636"/>
        <v>1.2046627229899747</v>
      </c>
      <c r="HN204" s="256">
        <f t="shared" si="637"/>
        <v>245.64016171483686</v>
      </c>
      <c r="HO204" s="256">
        <f t="shared" si="638"/>
        <v>167.3</v>
      </c>
      <c r="HP204" s="256">
        <f t="shared" si="639"/>
        <v>161.66949461324222</v>
      </c>
      <c r="HQ204" s="256">
        <f t="shared" si="881"/>
        <v>245.64016171483686</v>
      </c>
      <c r="HR204" s="256">
        <f t="shared" si="882"/>
        <v>139.26210265984685</v>
      </c>
      <c r="HS204" s="466">
        <f t="shared" si="883"/>
        <v>152205</v>
      </c>
    </row>
    <row r="205" spans="1:227" s="72" customFormat="1" hidden="1" outlineLevel="1" x14ac:dyDescent="0.3">
      <c r="B205" s="40" t="s">
        <v>247</v>
      </c>
      <c r="C205" s="40" t="s">
        <v>267</v>
      </c>
      <c r="D205" s="125">
        <v>2213</v>
      </c>
      <c r="E205" s="123">
        <v>14.042602452365745</v>
      </c>
      <c r="F205" s="120">
        <f t="shared" si="791"/>
        <v>273.2122882047924</v>
      </c>
      <c r="G205" s="120">
        <f t="shared" si="792"/>
        <v>846.94772674304158</v>
      </c>
      <c r="H205" s="170">
        <f t="shared" ref="H205" si="898">ROUND($I205+$I205*0.1,1)</f>
        <v>153.4</v>
      </c>
      <c r="I205" s="531">
        <f t="shared" si="894"/>
        <v>139.41900000000001</v>
      </c>
      <c r="J205" s="377">
        <f t="shared" si="794"/>
        <v>214.8522898891531</v>
      </c>
      <c r="K205" s="171">
        <v>1.2E-2</v>
      </c>
      <c r="L205" s="170">
        <f t="shared" si="795"/>
        <v>1781.0449035514498</v>
      </c>
      <c r="M205" s="377">
        <f t="shared" si="645"/>
        <v>3942</v>
      </c>
      <c r="N205" s="377">
        <f t="shared" si="646"/>
        <v>21.372538842617399</v>
      </c>
      <c r="O205" s="159">
        <v>141.74620119212088</v>
      </c>
      <c r="P205" s="158">
        <v>0.9</v>
      </c>
      <c r="Q205" s="395">
        <f t="shared" si="796"/>
        <v>-2.0999620562754222</v>
      </c>
      <c r="S205" s="189">
        <f t="shared" si="797"/>
        <v>2.0163873242740231</v>
      </c>
      <c r="T205" s="168">
        <f t="shared" si="507"/>
        <v>282.31590891434718</v>
      </c>
      <c r="U205" s="382">
        <f t="shared" si="508"/>
        <v>273.2122882047924</v>
      </c>
      <c r="V205" s="427">
        <f t="shared" si="647"/>
        <v>54546.366382264496</v>
      </c>
      <c r="W205" s="132"/>
      <c r="X205" s="255"/>
      <c r="Y205" s="255"/>
      <c r="Z205" s="255"/>
      <c r="AA205" s="111"/>
      <c r="AB205" s="111"/>
      <c r="AC205" s="111"/>
      <c r="AD205" s="111"/>
      <c r="AE205" s="111"/>
      <c r="AF205" s="111"/>
      <c r="AG205" s="111"/>
      <c r="AH205" s="460"/>
      <c r="AI205" s="262">
        <f>($F205+$G205)/(AR205+AS205)</f>
        <v>3.3716285675722717</v>
      </c>
      <c r="AJ205" s="256">
        <f t="shared" si="799"/>
        <v>1.3554739365082162</v>
      </c>
      <c r="AK205" s="256">
        <f t="shared" si="510"/>
        <v>4.570154646930745</v>
      </c>
      <c r="AL205" s="170">
        <f t="shared" si="800"/>
        <v>240.10435857525411</v>
      </c>
      <c r="AM205" s="170">
        <f t="shared" si="801"/>
        <v>180.07826893144059</v>
      </c>
      <c r="AN205" s="170">
        <f t="shared" si="513"/>
        <v>0</v>
      </c>
      <c r="AO205" s="170">
        <f t="shared" si="649"/>
        <v>0</v>
      </c>
      <c r="AP205" s="170">
        <f t="shared" si="650"/>
        <v>0</v>
      </c>
      <c r="AQ205" s="170">
        <f t="shared" si="802"/>
        <v>169.17033430025393</v>
      </c>
      <c r="AR205" s="256">
        <f t="shared" si="803"/>
        <v>299.12321401461497</v>
      </c>
      <c r="AS205" s="256">
        <f t="shared" si="515"/>
        <v>33.10792962953829</v>
      </c>
      <c r="AT205" s="428">
        <f t="shared" si="804"/>
        <v>164737.25348804065</v>
      </c>
      <c r="AU205" s="112"/>
      <c r="AV205" s="256"/>
      <c r="AW205" s="256"/>
      <c r="AX205" s="120"/>
      <c r="AY205" s="120"/>
      <c r="AZ205" s="120"/>
      <c r="BA205" s="120"/>
      <c r="BB205" s="256"/>
      <c r="BC205" s="256"/>
      <c r="BD205" s="256"/>
      <c r="BE205" s="257"/>
      <c r="BF205" s="146">
        <f t="shared" si="805"/>
        <v>3.9473799573569228</v>
      </c>
      <c r="BG205" s="256">
        <f t="shared" si="806"/>
        <v>1.5255920842257358</v>
      </c>
      <c r="BH205" s="256">
        <f t="shared" si="519"/>
        <v>6.022091616375044</v>
      </c>
      <c r="BI205" s="120">
        <f t="shared" si="807"/>
        <v>273.2122882047924</v>
      </c>
      <c r="BJ205" s="120">
        <f t="shared" si="808"/>
        <v>218.56983056383393</v>
      </c>
      <c r="BK205" s="256">
        <v>0</v>
      </c>
      <c r="BL205" s="170">
        <f t="shared" si="522"/>
        <v>153.4</v>
      </c>
      <c r="BM205" s="170">
        <f t="shared" si="651"/>
        <v>0</v>
      </c>
      <c r="BN205" s="170">
        <f t="shared" si="809"/>
        <v>175.93803316667723</v>
      </c>
      <c r="BO205" s="170">
        <f t="shared" si="810"/>
        <v>283.77304111810611</v>
      </c>
      <c r="BP205" s="170">
        <f t="shared" si="811"/>
        <v>0</v>
      </c>
      <c r="BQ205" s="390">
        <f t="shared" si="812"/>
        <v>107067.85730303577</v>
      </c>
      <c r="BR205" s="428">
        <f t="shared" si="813"/>
        <v>178130.94260970413</v>
      </c>
      <c r="BS205" s="147">
        <f t="shared" si="814"/>
        <v>8.5594807648177085</v>
      </c>
      <c r="BT205" s="256">
        <f t="shared" si="527"/>
        <v>2.6530655990266045</v>
      </c>
      <c r="BU205" s="256">
        <f t="shared" si="528"/>
        <v>22.708863962667792</v>
      </c>
      <c r="BV205" s="170">
        <f t="shared" si="529"/>
        <v>273.2122882047924</v>
      </c>
      <c r="BW205" s="170">
        <f t="shared" si="530"/>
        <v>846.94772674304158</v>
      </c>
      <c r="BX205" s="170">
        <f t="shared" si="531"/>
        <v>-628.37789617920771</v>
      </c>
      <c r="BY205" s="170">
        <f t="shared" si="653"/>
        <v>-4096.3356986910539</v>
      </c>
      <c r="BZ205" s="256">
        <f t="shared" si="815"/>
        <v>130.86775304783222</v>
      </c>
      <c r="CA205" s="256">
        <v>0</v>
      </c>
      <c r="CB205" s="466">
        <f t="shared" si="816"/>
        <v>160064.05730303578</v>
      </c>
      <c r="CC205" s="146">
        <f t="shared" si="817"/>
        <v>3.7160202925911707</v>
      </c>
      <c r="CD205" s="256">
        <f t="shared" si="535"/>
        <v>1.6592820738919363</v>
      </c>
      <c r="CE205" s="256">
        <f t="shared" si="654"/>
        <v>6.1659258577151972</v>
      </c>
      <c r="CF205" s="120">
        <f t="shared" si="818"/>
        <v>273.2122882047924</v>
      </c>
      <c r="CG205" s="120">
        <f t="shared" si="819"/>
        <v>204.90921615359429</v>
      </c>
      <c r="CH205" s="256">
        <v>0</v>
      </c>
      <c r="CI205" s="170">
        <f t="shared" si="655"/>
        <v>153.4</v>
      </c>
      <c r="CJ205" s="170">
        <f t="shared" si="656"/>
        <v>0</v>
      </c>
      <c r="CK205" s="170">
        <f t="shared" si="820"/>
        <v>175.93803316667723</v>
      </c>
      <c r="CL205" s="256">
        <f t="shared" si="821"/>
        <v>301.44076908868266</v>
      </c>
      <c r="CM205" s="256">
        <f t="shared" si="499"/>
        <v>0</v>
      </c>
      <c r="CN205" s="390">
        <f t="shared" si="822"/>
        <v>82067.857303035766</v>
      </c>
      <c r="CO205" s="428">
        <f t="shared" si="823"/>
        <v>153130.94260970413</v>
      </c>
      <c r="CP205" s="147">
        <f t="shared" si="824"/>
        <v>7.7139951064326189</v>
      </c>
      <c r="CQ205" s="256">
        <f t="shared" si="540"/>
        <v>3.0379421967159668</v>
      </c>
      <c r="CR205" s="256">
        <f t="shared" si="541"/>
        <v>23.434671239092129</v>
      </c>
      <c r="CS205" s="120">
        <f t="shared" si="542"/>
        <v>273.2122882047924</v>
      </c>
      <c r="CT205" s="120">
        <f t="shared" si="543"/>
        <v>846.94772674304158</v>
      </c>
      <c r="CU205" s="256">
        <f t="shared" si="544"/>
        <v>-642.03851058944724</v>
      </c>
      <c r="CV205" s="170">
        <f t="shared" si="659"/>
        <v>-4185.3879438686263</v>
      </c>
      <c r="CW205" s="256">
        <f t="shared" si="825"/>
        <v>145.21139817858381</v>
      </c>
      <c r="CX205" s="256">
        <v>0</v>
      </c>
      <c r="CY205" s="466">
        <f t="shared" si="826"/>
        <v>135064.05730303578</v>
      </c>
      <c r="CZ205" s="147">
        <f t="shared" si="827"/>
        <v>8.5594807648177085</v>
      </c>
      <c r="DA205" s="256">
        <f t="shared" si="548"/>
        <v>2.9892180480631163</v>
      </c>
      <c r="DB205" s="256">
        <f t="shared" si="549"/>
        <v>25.586154384242182</v>
      </c>
      <c r="DC205" s="120">
        <f t="shared" si="550"/>
        <v>273.2122882047924</v>
      </c>
      <c r="DD205" s="120">
        <f t="shared" si="551"/>
        <v>846.94772674304158</v>
      </c>
      <c r="DE205" s="256">
        <f t="shared" si="552"/>
        <v>-628.37789617920771</v>
      </c>
      <c r="DF205" s="170">
        <f t="shared" si="660"/>
        <v>-4096.3356986910539</v>
      </c>
      <c r="DG205" s="256">
        <f t="shared" si="828"/>
        <v>130.86775304783222</v>
      </c>
      <c r="DH205" s="256">
        <v>0</v>
      </c>
      <c r="DI205" s="466">
        <f t="shared" si="829"/>
        <v>142064.05730303578</v>
      </c>
      <c r="DJ205" s="147">
        <f t="shared" si="830"/>
        <v>7.7139951064326189</v>
      </c>
      <c r="DK205" s="256">
        <f t="shared" si="662"/>
        <v>3.1547285810449557</v>
      </c>
      <c r="DL205" s="256">
        <f t="shared" si="555"/>
        <v>24.335560836303909</v>
      </c>
      <c r="DM205" s="120">
        <f t="shared" si="556"/>
        <v>273.2122882047924</v>
      </c>
      <c r="DN205" s="120">
        <f t="shared" si="557"/>
        <v>846.94772674304158</v>
      </c>
      <c r="DO205" s="256">
        <f t="shared" si="558"/>
        <v>-642.03851058944724</v>
      </c>
      <c r="DP205" s="170">
        <f t="shared" si="663"/>
        <v>-4185.3879438686263</v>
      </c>
      <c r="DQ205" s="256">
        <f t="shared" si="831"/>
        <v>145.21139817858381</v>
      </c>
      <c r="DR205" s="256">
        <v>0</v>
      </c>
      <c r="DS205" s="427">
        <f t="shared" si="832"/>
        <v>130064.05730303576</v>
      </c>
      <c r="DT205" s="176">
        <f t="shared" si="833"/>
        <v>13.311663512730721</v>
      </c>
      <c r="DU205" s="256">
        <f t="shared" si="562"/>
        <v>1.9387314664655386</v>
      </c>
      <c r="DV205" s="256">
        <f t="shared" si="563"/>
        <v>25.807740923132233</v>
      </c>
      <c r="DW205" s="120">
        <f t="shared" si="564"/>
        <v>273.2122882047924</v>
      </c>
      <c r="DX205" s="120">
        <f t="shared" si="565"/>
        <v>846.94772674304158</v>
      </c>
      <c r="DY205" s="256">
        <f t="shared" si="566"/>
        <v>-601.05666735872842</v>
      </c>
      <c r="DZ205" s="256">
        <f t="shared" si="664"/>
        <v>141</v>
      </c>
      <c r="EA205" s="256">
        <f t="shared" si="665"/>
        <v>201</v>
      </c>
      <c r="EB205" s="170">
        <f t="shared" si="666"/>
        <v>-3918.2312083359084</v>
      </c>
      <c r="EC205" s="256">
        <f t="shared" si="834"/>
        <v>84.14876276556717</v>
      </c>
      <c r="ED205" s="256">
        <v>0</v>
      </c>
      <c r="EE205" s="427">
        <f t="shared" si="674"/>
        <v>243138.07379055672</v>
      </c>
      <c r="EF205" s="275">
        <f t="shared" si="835"/>
        <v>2.2212136252721071</v>
      </c>
      <c r="EG205" s="256">
        <f t="shared" si="836"/>
        <v>0.83049823504451559</v>
      </c>
      <c r="EH205" s="256">
        <f t="shared" si="570"/>
        <v>1.8447139954453149</v>
      </c>
      <c r="EI205" s="473">
        <f t="shared" si="837"/>
        <v>68.3030720511981</v>
      </c>
      <c r="EJ205" s="473">
        <f t="shared" si="838"/>
        <v>38.35</v>
      </c>
      <c r="EK205" s="473">
        <f t="shared" si="573"/>
        <v>153.4</v>
      </c>
      <c r="EL205" s="473">
        <f t="shared" si="839"/>
        <v>176.5022898891531</v>
      </c>
      <c r="EM205" s="473">
        <f t="shared" si="840"/>
        <v>299.3916769271467</v>
      </c>
      <c r="EN205" s="473">
        <f t="shared" si="841"/>
        <v>204.90921615359429</v>
      </c>
      <c r="EO205" s="427">
        <f t="shared" si="842"/>
        <v>61682.616382264496</v>
      </c>
      <c r="EP205" s="261">
        <f t="shared" si="843"/>
        <v>2.2212136252721071</v>
      </c>
      <c r="EQ205" s="256">
        <f t="shared" si="844"/>
        <v>0.92335277257851667</v>
      </c>
      <c r="ER205" s="256">
        <f t="shared" si="580"/>
        <v>2.0509637593841785</v>
      </c>
      <c r="ES205" s="473">
        <f t="shared" si="581"/>
        <v>273.2122882047924</v>
      </c>
      <c r="ET205" s="473">
        <f t="shared" si="845"/>
        <v>38.35</v>
      </c>
      <c r="EU205" s="473">
        <f t="shared" si="583"/>
        <v>153.4</v>
      </c>
      <c r="EV205" s="473">
        <f t="shared" si="846"/>
        <v>176.5022898891531</v>
      </c>
      <c r="EW205" s="473">
        <f t="shared" si="847"/>
        <v>299.3916769271467</v>
      </c>
      <c r="EX205" s="473">
        <f t="shared" si="848"/>
        <v>204.90921615359429</v>
      </c>
      <c r="EY205" s="572">
        <f t="shared" si="849"/>
        <v>55479.666666666672</v>
      </c>
      <c r="EZ205" s="589"/>
      <c r="FA205" s="589"/>
      <c r="FB205" s="589"/>
      <c r="FC205" s="589"/>
      <c r="FD205" s="589"/>
      <c r="FE205" s="589"/>
      <c r="FF205" s="589"/>
      <c r="FG205" s="589"/>
      <c r="FH205" s="589"/>
      <c r="FI205" s="577"/>
      <c r="FJ205" s="276">
        <f t="shared" si="850"/>
        <v>2.0282164086961529</v>
      </c>
      <c r="FK205" s="256">
        <f t="shared" si="851"/>
        <v>5.2593424730346484E-2</v>
      </c>
      <c r="FL205" s="256">
        <f t="shared" si="589"/>
        <v>0.10667084702761478</v>
      </c>
      <c r="FM205" s="483">
        <f t="shared" si="852"/>
        <v>3.2785474584575089</v>
      </c>
      <c r="FN205" s="483">
        <f t="shared" si="853"/>
        <v>5</v>
      </c>
      <c r="FO205" s="483">
        <f t="shared" si="592"/>
        <v>153.4</v>
      </c>
      <c r="FP205" s="483">
        <f t="shared" si="593"/>
        <v>214.8522898891531</v>
      </c>
      <c r="FQ205" s="483">
        <f t="shared" si="668"/>
        <v>700</v>
      </c>
      <c r="FR205" s="483">
        <f t="shared" si="854"/>
        <v>282.38147986351635</v>
      </c>
      <c r="FS205" s="483">
        <f t="shared" si="855"/>
        <v>269.90673264923686</v>
      </c>
      <c r="FT205" s="484">
        <f t="shared" si="856"/>
        <v>7</v>
      </c>
      <c r="FU205" s="427">
        <f t="shared" si="857"/>
        <v>61604.366382264496</v>
      </c>
      <c r="FV205" s="276">
        <f t="shared" si="858"/>
        <v>2.4767232978428821</v>
      </c>
      <c r="FW205" s="256">
        <f t="shared" si="859"/>
        <v>1.0065787421765706</v>
      </c>
      <c r="FX205" s="256">
        <f t="shared" si="600"/>
        <v>2.4930170218620962</v>
      </c>
      <c r="FY205" s="483">
        <f t="shared" si="860"/>
        <v>110.92418901114571</v>
      </c>
      <c r="FZ205" s="483">
        <f t="shared" si="861"/>
        <v>58</v>
      </c>
      <c r="GA205" s="483">
        <f t="shared" si="603"/>
        <v>153.4</v>
      </c>
      <c r="GB205" s="483">
        <f t="shared" si="604"/>
        <v>214.8522898891531</v>
      </c>
      <c r="GC205" s="483">
        <f t="shared" si="605"/>
        <v>300</v>
      </c>
      <c r="GD205" s="483">
        <f t="shared" si="862"/>
        <v>289.98689491790566</v>
      </c>
      <c r="GE205" s="483">
        <f t="shared" si="863"/>
        <v>162.28809919364667</v>
      </c>
      <c r="GF205" s="484">
        <f t="shared" si="864"/>
        <v>80</v>
      </c>
      <c r="GG205" s="493">
        <f t="shared" si="865"/>
        <v>3</v>
      </c>
      <c r="GH205" s="493">
        <f t="shared" si="866"/>
        <v>83</v>
      </c>
      <c r="GI205" s="427">
        <f t="shared" si="867"/>
        <v>102578.3663822645</v>
      </c>
      <c r="GJ205" s="185">
        <f t="shared" si="868"/>
        <v>2.0163873242740231</v>
      </c>
      <c r="GK205" s="256">
        <f t="shared" si="669"/>
        <v>-6.060096727799625E-2</v>
      </c>
      <c r="GL205" s="256">
        <f t="shared" si="613"/>
        <v>-0.12219502225809649</v>
      </c>
      <c r="GM205" s="256">
        <f t="shared" si="614"/>
        <v>273.2122882047924</v>
      </c>
      <c r="GN205" s="256">
        <f t="shared" si="615"/>
        <v>153.4</v>
      </c>
      <c r="GO205" s="256">
        <f t="shared" si="616"/>
        <v>214.8522898891531</v>
      </c>
      <c r="GP205" s="256">
        <f t="shared" si="869"/>
        <v>273.2122882047924</v>
      </c>
      <c r="GQ205" s="256">
        <f t="shared" si="870"/>
        <v>282.31590891434718</v>
      </c>
      <c r="GR205" s="427">
        <f t="shared" si="871"/>
        <v>150222.3663822645</v>
      </c>
      <c r="GS205" s="185">
        <f t="shared" si="872"/>
        <v>2.0163873242740231</v>
      </c>
      <c r="GT205" s="256">
        <f t="shared" si="670"/>
        <v>-6.7780678938185623E-2</v>
      </c>
      <c r="GU205" s="256">
        <f t="shared" si="621"/>
        <v>-0.13667210184164474</v>
      </c>
      <c r="GV205" s="256">
        <f t="shared" si="622"/>
        <v>273.2122882047924</v>
      </c>
      <c r="GW205" s="256">
        <f t="shared" si="623"/>
        <v>153.4</v>
      </c>
      <c r="GX205" s="256">
        <f t="shared" si="624"/>
        <v>214.8522898891531</v>
      </c>
      <c r="GY205" s="256">
        <f t="shared" si="873"/>
        <v>273.2122882047924</v>
      </c>
      <c r="GZ205" s="256">
        <f t="shared" si="874"/>
        <v>282.31590891434718</v>
      </c>
      <c r="HA205" s="427">
        <f t="shared" si="875"/>
        <v>134309.96638226451</v>
      </c>
      <c r="HB205" s="185">
        <f t="shared" si="876"/>
        <v>2.0163873242740231</v>
      </c>
      <c r="HC205" s="256">
        <f t="shared" si="671"/>
        <v>-3.9598208949994844E-3</v>
      </c>
      <c r="HD205" s="256">
        <f t="shared" si="629"/>
        <v>-7.9845326590723773E-3</v>
      </c>
      <c r="HE205" s="256">
        <f t="shared" si="630"/>
        <v>273.2122882047924</v>
      </c>
      <c r="HF205" s="256">
        <f t="shared" si="631"/>
        <v>153.4</v>
      </c>
      <c r="HG205" s="256">
        <f t="shared" si="632"/>
        <v>214.8522898891531</v>
      </c>
      <c r="HH205" s="256">
        <f t="shared" si="877"/>
        <v>273.2122882047924</v>
      </c>
      <c r="HI205" s="256">
        <f t="shared" si="878"/>
        <v>282.31590891434718</v>
      </c>
      <c r="HJ205" s="427">
        <f t="shared" si="879"/>
        <v>2298998.0988915311</v>
      </c>
      <c r="HK205" s="185">
        <f t="shared" si="880"/>
        <v>2.0163873242740231</v>
      </c>
      <c r="HL205" s="256">
        <f t="shared" si="672"/>
        <v>-6.4845221949959217E-2</v>
      </c>
      <c r="HM205" s="256">
        <f t="shared" si="636"/>
        <v>-0.13075308357963342</v>
      </c>
      <c r="HN205" s="256">
        <f t="shared" si="637"/>
        <v>273.2122882047924</v>
      </c>
      <c r="HO205" s="256">
        <f t="shared" si="638"/>
        <v>153.4</v>
      </c>
      <c r="HP205" s="256">
        <f t="shared" si="639"/>
        <v>214.8522898891531</v>
      </c>
      <c r="HQ205" s="256">
        <f t="shared" si="881"/>
        <v>273.2122882047924</v>
      </c>
      <c r="HR205" s="256">
        <f t="shared" si="882"/>
        <v>282.31590891434718</v>
      </c>
      <c r="HS205" s="466">
        <f t="shared" si="883"/>
        <v>140390</v>
      </c>
    </row>
    <row r="206" spans="1:227" s="109" customFormat="1" collapsed="1" x14ac:dyDescent="0.3">
      <c r="A206" s="109" t="s">
        <v>368</v>
      </c>
      <c r="B206" s="105" t="s">
        <v>122</v>
      </c>
      <c r="C206" s="105" t="s">
        <v>305</v>
      </c>
      <c r="D206" s="127">
        <v>2213</v>
      </c>
      <c r="E206" s="129">
        <v>15</v>
      </c>
      <c r="F206" s="127">
        <f t="shared" si="791"/>
        <v>291.83937499999996</v>
      </c>
      <c r="G206" s="127">
        <f t="shared" si="792"/>
        <v>83.910320999999996</v>
      </c>
      <c r="H206" s="169">
        <f t="shared" ref="H206:H207" si="899">I206</f>
        <v>139.41900000000001</v>
      </c>
      <c r="I206" s="130">
        <f t="shared" si="894"/>
        <v>139.41900000000001</v>
      </c>
      <c r="J206" s="375">
        <f t="shared" si="794"/>
        <v>174.16006849315067</v>
      </c>
      <c r="K206" s="131">
        <v>1.2E-2</v>
      </c>
      <c r="L206" s="169">
        <f t="shared" si="795"/>
        <v>2093.2539682539677</v>
      </c>
      <c r="M206" s="375">
        <f t="shared" si="645"/>
        <v>481.8</v>
      </c>
      <c r="N206" s="375">
        <f t="shared" si="646"/>
        <v>25.119047619047617</v>
      </c>
      <c r="O206" s="130">
        <v>114.9</v>
      </c>
      <c r="P206" s="131">
        <v>0.11</v>
      </c>
      <c r="Q206" s="397">
        <f t="shared" si="796"/>
        <v>0.71247772511848328</v>
      </c>
      <c r="S206" s="285">
        <f t="shared" si="797"/>
        <v>1.1749173090496423</v>
      </c>
      <c r="T206" s="383">
        <f t="shared" si="507"/>
        <v>27.970106999999999</v>
      </c>
      <c r="U206" s="384">
        <f t="shared" si="508"/>
        <v>291.83937499999996</v>
      </c>
      <c r="V206" s="436">
        <f t="shared" si="647"/>
        <v>47336.560958904112</v>
      </c>
      <c r="W206" s="192"/>
      <c r="X206" s="286"/>
      <c r="Y206" s="286"/>
      <c r="Z206" s="286"/>
      <c r="AA206" s="69"/>
      <c r="AB206" s="69"/>
      <c r="AC206" s="69"/>
      <c r="AD206" s="69"/>
      <c r="AE206" s="69"/>
      <c r="AF206" s="69"/>
      <c r="AG206" s="69"/>
      <c r="AH206" s="462"/>
      <c r="AI206" s="294">
        <f>($F206+$G206)/(AR206+AS206)</f>
        <v>3.4026795549681377</v>
      </c>
      <c r="AJ206" s="287">
        <f t="shared" si="799"/>
        <v>1.2847804715973126</v>
      </c>
      <c r="AK206" s="287">
        <f t="shared" si="510"/>
        <v>4.3716962433264976</v>
      </c>
      <c r="AL206" s="173">
        <f t="shared" si="800"/>
        <v>268.50956697050123</v>
      </c>
      <c r="AM206" s="173">
        <f t="shared" si="801"/>
        <v>83.910320999999996</v>
      </c>
      <c r="AN206" s="173">
        <f t="shared" si="513"/>
        <v>117.47185422787591</v>
      </c>
      <c r="AO206" s="173">
        <f t="shared" si="649"/>
        <v>60</v>
      </c>
      <c r="AP206" s="173">
        <f t="shared" si="650"/>
        <v>86</v>
      </c>
      <c r="AQ206" s="173">
        <f t="shared" si="802"/>
        <v>0</v>
      </c>
      <c r="AR206" s="287">
        <f t="shared" si="803"/>
        <v>87.097779972839163</v>
      </c>
      <c r="AS206" s="287">
        <f t="shared" si="515"/>
        <v>23.329808029498736</v>
      </c>
      <c r="AT206" s="430">
        <f t="shared" si="804"/>
        <v>162970.95000000001</v>
      </c>
      <c r="AU206" s="113"/>
      <c r="AV206" s="287"/>
      <c r="AW206" s="287"/>
      <c r="AX206" s="172"/>
      <c r="AY206" s="172"/>
      <c r="AZ206" s="172"/>
      <c r="BA206" s="172"/>
      <c r="BB206" s="287"/>
      <c r="BC206" s="287"/>
      <c r="BD206" s="287"/>
      <c r="BE206" s="288"/>
      <c r="BF206" s="295">
        <f t="shared" si="805"/>
        <v>1.9862534839378254</v>
      </c>
      <c r="BG206" s="287">
        <f t="shared" si="806"/>
        <v>1.9462283146071704</v>
      </c>
      <c r="BH206" s="287">
        <f t="shared" si="519"/>
        <v>3.8657027704269344</v>
      </c>
      <c r="BI206" s="172">
        <f t="shared" si="807"/>
        <v>139.5009086625</v>
      </c>
      <c r="BJ206" s="172">
        <f t="shared" si="808"/>
        <v>83.910320999999996</v>
      </c>
      <c r="BK206" s="287">
        <v>0</v>
      </c>
      <c r="BL206" s="173">
        <f t="shared" si="522"/>
        <v>66.643088119336497</v>
      </c>
      <c r="BM206" s="173">
        <f t="shared" si="651"/>
        <v>72.775911880663514</v>
      </c>
      <c r="BN206" s="173">
        <f t="shared" si="809"/>
        <v>0</v>
      </c>
      <c r="BO206" s="173">
        <f t="shared" si="810"/>
        <v>36.836630918999994</v>
      </c>
      <c r="BP206" s="173">
        <f t="shared" si="811"/>
        <v>152.33846633749997</v>
      </c>
      <c r="BQ206" s="392">
        <f t="shared" si="812"/>
        <v>44987.621262651664</v>
      </c>
      <c r="BR206" s="430">
        <f t="shared" si="813"/>
        <v>67121.819039955459</v>
      </c>
      <c r="BS206" s="150">
        <f t="shared" si="814"/>
        <v>4.6460020199294965</v>
      </c>
      <c r="BT206" s="287">
        <f t="shared" si="527"/>
        <v>1.6004504350987052</v>
      </c>
      <c r="BU206" s="287">
        <f t="shared" si="528"/>
        <v>7.4356959542656256</v>
      </c>
      <c r="BV206" s="173">
        <f t="shared" si="529"/>
        <v>291.83937499999996</v>
      </c>
      <c r="BW206" s="173">
        <f t="shared" si="530"/>
        <v>83.910320999999996</v>
      </c>
      <c r="BX206" s="173">
        <f t="shared" si="531"/>
        <v>149.56117899999998</v>
      </c>
      <c r="BY206" s="173">
        <f t="shared" si="653"/>
        <v>1072.7460317460316</v>
      </c>
      <c r="BZ206" s="287">
        <f t="shared" si="815"/>
        <v>80.875921789999992</v>
      </c>
      <c r="CA206" s="287">
        <v>0</v>
      </c>
      <c r="CB206" s="468">
        <f t="shared" si="816"/>
        <v>149291.44631415224</v>
      </c>
      <c r="CC206" s="295">
        <f t="shared" si="817"/>
        <v>1.9823552912977653</v>
      </c>
      <c r="CD206" s="287">
        <f t="shared" si="535"/>
        <v>2.167479849345697</v>
      </c>
      <c r="CE206" s="287">
        <f t="shared" si="654"/>
        <v>4.2967151481317254</v>
      </c>
      <c r="CF206" s="172">
        <f t="shared" si="818"/>
        <v>148.80096924</v>
      </c>
      <c r="CG206" s="172">
        <f t="shared" si="819"/>
        <v>83.910320999999996</v>
      </c>
      <c r="CH206" s="287">
        <v>0</v>
      </c>
      <c r="CI206" s="173">
        <f t="shared" si="655"/>
        <v>71.085960660625616</v>
      </c>
      <c r="CJ206" s="173">
        <f t="shared" si="656"/>
        <v>68.333039339374395</v>
      </c>
      <c r="CK206" s="173">
        <f t="shared" si="820"/>
        <v>0</v>
      </c>
      <c r="CL206" s="287">
        <f t="shared" si="821"/>
        <v>46.508693919599999</v>
      </c>
      <c r="CM206" s="287">
        <f t="shared" ref="CM206:CM269" si="900">($F206-CF206)*Eg</f>
        <v>143.03840575999996</v>
      </c>
      <c r="CN206" s="392">
        <f t="shared" si="822"/>
        <v>37320.129346828449</v>
      </c>
      <c r="CO206" s="430">
        <f t="shared" si="823"/>
        <v>60098.543642619166</v>
      </c>
      <c r="CP206" s="150">
        <f t="shared" si="824"/>
        <v>3.9661860865453002</v>
      </c>
      <c r="CQ206" s="287">
        <f t="shared" si="540"/>
        <v>1.810834104614266</v>
      </c>
      <c r="CR206" s="287">
        <f t="shared" si="541"/>
        <v>7.182105030762818</v>
      </c>
      <c r="CS206" s="172">
        <f t="shared" si="542"/>
        <v>291.83937499999996</v>
      </c>
      <c r="CT206" s="172">
        <f t="shared" si="543"/>
        <v>83.910320999999996</v>
      </c>
      <c r="CU206" s="287">
        <f t="shared" si="544"/>
        <v>134.96921024999995</v>
      </c>
      <c r="CV206" s="173">
        <f t="shared" si="659"/>
        <v>968.0833333333328</v>
      </c>
      <c r="CW206" s="287">
        <f t="shared" si="825"/>
        <v>94.738292102499997</v>
      </c>
      <c r="CX206" s="287">
        <v>0</v>
      </c>
      <c r="CY206" s="468">
        <f t="shared" si="826"/>
        <v>124291.44631415223</v>
      </c>
      <c r="CZ206" s="150">
        <f t="shared" si="827"/>
        <v>4.6460020199294965</v>
      </c>
      <c r="DA206" s="287">
        <f t="shared" si="548"/>
        <v>1.8198714913862954</v>
      </c>
      <c r="DB206" s="287">
        <f t="shared" si="549"/>
        <v>8.4551266249928343</v>
      </c>
      <c r="DC206" s="172">
        <f t="shared" si="550"/>
        <v>291.83937499999996</v>
      </c>
      <c r="DD206" s="172">
        <f t="shared" si="551"/>
        <v>83.910320999999996</v>
      </c>
      <c r="DE206" s="287">
        <f t="shared" si="552"/>
        <v>149.56117899999998</v>
      </c>
      <c r="DF206" s="173">
        <f t="shared" si="660"/>
        <v>1072.7460317460316</v>
      </c>
      <c r="DG206" s="287">
        <f t="shared" si="828"/>
        <v>80.875921789999992</v>
      </c>
      <c r="DH206" s="287">
        <v>0</v>
      </c>
      <c r="DI206" s="468">
        <f t="shared" si="829"/>
        <v>131291.44631415221</v>
      </c>
      <c r="DJ206" s="150">
        <f t="shared" si="830"/>
        <v>3.9661860865453002</v>
      </c>
      <c r="DK206" s="287">
        <f t="shared" si="662"/>
        <v>1.8867336833588082</v>
      </c>
      <c r="DL206" s="287">
        <f t="shared" si="555"/>
        <v>7.4831368839540708</v>
      </c>
      <c r="DM206" s="172">
        <f t="shared" si="556"/>
        <v>291.83937499999996</v>
      </c>
      <c r="DN206" s="172">
        <f t="shared" si="557"/>
        <v>83.910320999999996</v>
      </c>
      <c r="DO206" s="287">
        <f t="shared" si="558"/>
        <v>134.96921024999995</v>
      </c>
      <c r="DP206" s="173">
        <f t="shared" si="663"/>
        <v>968.0833333333328</v>
      </c>
      <c r="DQ206" s="287">
        <f t="shared" si="831"/>
        <v>94.738292102499997</v>
      </c>
      <c r="DR206" s="287">
        <v>0</v>
      </c>
      <c r="DS206" s="436">
        <f t="shared" si="832"/>
        <v>119291.44631415223</v>
      </c>
      <c r="DT206" s="289">
        <f t="shared" si="833"/>
        <v>7.8627100583988874</v>
      </c>
      <c r="DU206" s="287">
        <f t="shared" si="562"/>
        <v>1.1402503946878995</v>
      </c>
      <c r="DV206" s="287">
        <f t="shared" si="563"/>
        <v>8.9654582474058486</v>
      </c>
      <c r="DW206" s="172">
        <f t="shared" si="564"/>
        <v>291.83937499999996</v>
      </c>
      <c r="DX206" s="172">
        <f t="shared" si="565"/>
        <v>83.910320999999996</v>
      </c>
      <c r="DY206" s="287">
        <f t="shared" si="566"/>
        <v>178.74511649999994</v>
      </c>
      <c r="DZ206" s="287">
        <f t="shared" si="664"/>
        <v>150</v>
      </c>
      <c r="EA206" s="287">
        <f t="shared" si="665"/>
        <v>214</v>
      </c>
      <c r="EB206" s="173">
        <f t="shared" si="666"/>
        <v>1282.071428571428</v>
      </c>
      <c r="EC206" s="287">
        <f t="shared" si="834"/>
        <v>47.788827669999989</v>
      </c>
      <c r="ED206" s="287">
        <v>0</v>
      </c>
      <c r="EE206" s="436">
        <f t="shared" si="674"/>
        <v>238562.21019283694</v>
      </c>
      <c r="EF206" s="290">
        <f t="shared" si="835"/>
        <v>1.4174441288970725</v>
      </c>
      <c r="EG206" s="287">
        <f t="shared" si="836"/>
        <v>1.0093932731289503</v>
      </c>
      <c r="EH206" s="287">
        <f t="shared" si="570"/>
        <v>1.4307585687448299</v>
      </c>
      <c r="EI206" s="475">
        <f t="shared" si="837"/>
        <v>72.95984374999999</v>
      </c>
      <c r="EJ206" s="475">
        <f t="shared" si="838"/>
        <v>34.854750000000003</v>
      </c>
      <c r="EK206" s="475">
        <f t="shared" si="573"/>
        <v>139.41900000000001</v>
      </c>
      <c r="EL206" s="475">
        <f t="shared" si="839"/>
        <v>139.30531849315068</v>
      </c>
      <c r="EM206" s="475">
        <f t="shared" si="840"/>
        <v>46.2100679375</v>
      </c>
      <c r="EN206" s="475">
        <f t="shared" si="841"/>
        <v>218.87953124999996</v>
      </c>
      <c r="EO206" s="436">
        <f t="shared" si="842"/>
        <v>54210.667208904109</v>
      </c>
      <c r="EP206" s="291">
        <f t="shared" si="843"/>
        <v>1.4174441288970725</v>
      </c>
      <c r="EQ206" s="287">
        <f t="shared" si="844"/>
        <v>1.0852123107307434</v>
      </c>
      <c r="ER206" s="287">
        <f t="shared" si="580"/>
        <v>1.5382278184521179</v>
      </c>
      <c r="ES206" s="475">
        <f t="shared" si="581"/>
        <v>291.83937499999996</v>
      </c>
      <c r="ET206" s="475">
        <f t="shared" si="845"/>
        <v>34.854750000000003</v>
      </c>
      <c r="EU206" s="475">
        <f t="shared" si="583"/>
        <v>139.41900000000001</v>
      </c>
      <c r="EV206" s="475">
        <f t="shared" si="846"/>
        <v>139.30531849315068</v>
      </c>
      <c r="EW206" s="475">
        <f t="shared" si="847"/>
        <v>46.2100679375</v>
      </c>
      <c r="EX206" s="475">
        <f t="shared" si="848"/>
        <v>218.87953124999996</v>
      </c>
      <c r="EY206" s="574">
        <f t="shared" si="849"/>
        <v>50423.205000000002</v>
      </c>
      <c r="EZ206" s="588"/>
      <c r="FA206" s="588"/>
      <c r="FB206" s="588"/>
      <c r="FC206" s="588"/>
      <c r="FD206" s="588"/>
      <c r="FE206" s="588"/>
      <c r="FF206" s="588"/>
      <c r="FG206" s="588"/>
      <c r="FH206" s="588"/>
      <c r="FI206" s="576"/>
      <c r="FJ206" s="292">
        <f t="shared" si="850"/>
        <v>1.1869254395714766</v>
      </c>
      <c r="FK206" s="287">
        <f t="shared" si="851"/>
        <v>5.948230941692869E-2</v>
      </c>
      <c r="FL206" s="287">
        <f t="shared" si="589"/>
        <v>7.0601066251414671E-2</v>
      </c>
      <c r="FM206" s="487">
        <f t="shared" si="852"/>
        <v>3.5020724999999997</v>
      </c>
      <c r="FN206" s="487">
        <f t="shared" si="853"/>
        <v>5</v>
      </c>
      <c r="FO206" s="487">
        <f t="shared" si="592"/>
        <v>139.41900000000001</v>
      </c>
      <c r="FP206" s="487">
        <f t="shared" si="593"/>
        <v>174.16006849315067</v>
      </c>
      <c r="FQ206" s="487">
        <f t="shared" si="668"/>
        <v>700</v>
      </c>
      <c r="FR206" s="487">
        <f t="shared" si="854"/>
        <v>28.04014845</v>
      </c>
      <c r="FS206" s="487">
        <f t="shared" si="855"/>
        <v>288.53381944444442</v>
      </c>
      <c r="FT206" s="488">
        <f t="shared" si="856"/>
        <v>7</v>
      </c>
      <c r="FU206" s="436">
        <f t="shared" si="857"/>
        <v>54394.560958904112</v>
      </c>
      <c r="FV206" s="292">
        <f t="shared" si="858"/>
        <v>1.7968926388539177</v>
      </c>
      <c r="FW206" s="287">
        <f t="shared" si="859"/>
        <v>1.1105118022262435</v>
      </c>
      <c r="FX206" s="287">
        <f t="shared" si="600"/>
        <v>1.9954704827807346</v>
      </c>
      <c r="FY206" s="487">
        <f t="shared" si="860"/>
        <v>118.48678624999999</v>
      </c>
      <c r="FZ206" s="487">
        <f t="shared" si="861"/>
        <v>63</v>
      </c>
      <c r="GA206" s="487">
        <f t="shared" si="603"/>
        <v>139.41900000000001</v>
      </c>
      <c r="GB206" s="487">
        <f t="shared" si="604"/>
        <v>174.16006849315067</v>
      </c>
      <c r="GC206" s="487">
        <f t="shared" si="605"/>
        <v>400</v>
      </c>
      <c r="GD206" s="487">
        <f t="shared" si="862"/>
        <v>35.758232828999986</v>
      </c>
      <c r="GE206" s="487">
        <f t="shared" si="863"/>
        <v>173.35258874999997</v>
      </c>
      <c r="GF206" s="488">
        <f t="shared" si="864"/>
        <v>86</v>
      </c>
      <c r="GG206" s="495">
        <f t="shared" si="865"/>
        <v>4</v>
      </c>
      <c r="GH206" s="495">
        <f t="shared" si="866"/>
        <v>90</v>
      </c>
      <c r="GI206" s="436">
        <f t="shared" si="867"/>
        <v>99682.560958904112</v>
      </c>
      <c r="GJ206" s="186">
        <f t="shared" si="868"/>
        <v>1.1749173090496423</v>
      </c>
      <c r="GK206" s="287">
        <f t="shared" si="669"/>
        <v>1.9682230053713079</v>
      </c>
      <c r="GL206" s="287">
        <f t="shared" si="613"/>
        <v>2.3124992770804567</v>
      </c>
      <c r="GM206" s="287">
        <f t="shared" si="614"/>
        <v>291.83937499999996</v>
      </c>
      <c r="GN206" s="287">
        <f t="shared" si="615"/>
        <v>139.41900000000001</v>
      </c>
      <c r="GO206" s="287">
        <f t="shared" si="616"/>
        <v>174.16006849315067</v>
      </c>
      <c r="GP206" s="287">
        <f t="shared" si="869"/>
        <v>291.83937499999996</v>
      </c>
      <c r="GQ206" s="287">
        <f t="shared" si="870"/>
        <v>27.970106999999999</v>
      </c>
      <c r="GR206" s="436">
        <f t="shared" si="871"/>
        <v>134064.7209589041</v>
      </c>
      <c r="GS206" s="186">
        <f t="shared" si="872"/>
        <v>1.1749173090496423</v>
      </c>
      <c r="GT206" s="287">
        <f t="shared" si="670"/>
        <v>2.1357461076372108</v>
      </c>
      <c r="GU206" s="287">
        <f t="shared" si="621"/>
        <v>2.5093250695983595</v>
      </c>
      <c r="GV206" s="287">
        <f t="shared" si="622"/>
        <v>291.83937499999996</v>
      </c>
      <c r="GW206" s="287">
        <f t="shared" si="623"/>
        <v>139.41900000000001</v>
      </c>
      <c r="GX206" s="287">
        <f t="shared" si="624"/>
        <v>174.16006849315067</v>
      </c>
      <c r="GY206" s="287">
        <f t="shared" si="873"/>
        <v>291.83937499999996</v>
      </c>
      <c r="GZ206" s="287">
        <f t="shared" si="874"/>
        <v>27.970106999999999</v>
      </c>
      <c r="HA206" s="436">
        <f t="shared" si="875"/>
        <v>123548.9869589041</v>
      </c>
      <c r="HB206" s="186">
        <f t="shared" si="876"/>
        <v>1.1749173090496423</v>
      </c>
      <c r="HC206" s="287">
        <f t="shared" si="671"/>
        <v>0.13979901967856251</v>
      </c>
      <c r="HD206" s="287">
        <f t="shared" si="629"/>
        <v>0.16425228800851466</v>
      </c>
      <c r="HE206" s="287">
        <f t="shared" si="630"/>
        <v>291.83937499999996</v>
      </c>
      <c r="HF206" s="287">
        <f t="shared" si="631"/>
        <v>139.41900000000001</v>
      </c>
      <c r="HG206" s="287">
        <f t="shared" si="632"/>
        <v>174.16006849315067</v>
      </c>
      <c r="HH206" s="287">
        <f t="shared" si="877"/>
        <v>291.83937499999996</v>
      </c>
      <c r="HI206" s="287">
        <f t="shared" si="878"/>
        <v>27.970106999999999</v>
      </c>
      <c r="HJ206" s="436">
        <f t="shared" si="879"/>
        <v>1887490.1169315067</v>
      </c>
      <c r="HK206" s="186">
        <f t="shared" si="880"/>
        <v>1.1749173090496423</v>
      </c>
      <c r="HL206" s="287">
        <f t="shared" si="672"/>
        <v>2.0533590649163482</v>
      </c>
      <c r="HM206" s="287">
        <f t="shared" si="636"/>
        <v>2.4125271070642058</v>
      </c>
      <c r="HN206" s="287">
        <f t="shared" si="637"/>
        <v>291.83937499999996</v>
      </c>
      <c r="HO206" s="287">
        <f t="shared" si="638"/>
        <v>139.41900000000001</v>
      </c>
      <c r="HP206" s="287">
        <f t="shared" si="639"/>
        <v>174.16006849315067</v>
      </c>
      <c r="HQ206" s="287">
        <f t="shared" si="881"/>
        <v>291.83937499999996</v>
      </c>
      <c r="HR206" s="287">
        <f t="shared" si="882"/>
        <v>27.970106999999999</v>
      </c>
      <c r="HS206" s="468">
        <f t="shared" si="883"/>
        <v>128506.15</v>
      </c>
    </row>
    <row r="207" spans="1:227" s="72" customFormat="1" hidden="1" outlineLevel="1" x14ac:dyDescent="0.3">
      <c r="B207" s="40" t="s">
        <v>248</v>
      </c>
      <c r="C207" s="40" t="s">
        <v>249</v>
      </c>
      <c r="D207" s="117">
        <v>500</v>
      </c>
      <c r="E207" s="132">
        <v>18.404192957338882</v>
      </c>
      <c r="F207" s="125">
        <f t="shared" si="791"/>
        <v>80.901764874968833</v>
      </c>
      <c r="G207" s="121">
        <f t="shared" si="792"/>
        <v>10.839744530873505</v>
      </c>
      <c r="H207" s="168">
        <f t="shared" si="899"/>
        <v>31.5</v>
      </c>
      <c r="I207" s="528">
        <f t="shared" ref="I207:I218" si="901">$N$3*$P$10*$D207/1000</f>
        <v>31.5</v>
      </c>
      <c r="J207" s="373">
        <f t="shared" si="794"/>
        <v>22.49843198603882</v>
      </c>
      <c r="K207" s="114">
        <v>0.109</v>
      </c>
      <c r="L207" s="168">
        <f t="shared" si="795"/>
        <v>2568.3099960307568</v>
      </c>
      <c r="M207" s="373">
        <f t="shared" si="645"/>
        <v>481.8</v>
      </c>
      <c r="N207" s="373">
        <f t="shared" si="646"/>
        <v>279.94578956735245</v>
      </c>
      <c r="O207" s="121">
        <v>65.695421399233354</v>
      </c>
      <c r="P207" s="114">
        <v>0.11</v>
      </c>
      <c r="Q207" s="395">
        <f t="shared" si="796"/>
        <v>0.86601349738629319</v>
      </c>
      <c r="S207" s="189">
        <f t="shared" si="797"/>
        <v>1.0855054752162867</v>
      </c>
      <c r="T207" s="168">
        <f t="shared" ref="T207:T270" si="902">$G207/COP_KM*Ek</f>
        <v>3.6132481769578351</v>
      </c>
      <c r="U207" s="382">
        <f t="shared" ref="U207:U270" si="903">$F207*Eg</f>
        <v>80.901764874968833</v>
      </c>
      <c r="V207" s="427">
        <f t="shared" si="647"/>
        <v>17674.749117766212</v>
      </c>
      <c r="W207" s="132"/>
      <c r="X207" s="255"/>
      <c r="Y207" s="255"/>
      <c r="Z207" s="255"/>
      <c r="AA207" s="111"/>
      <c r="AB207" s="111"/>
      <c r="AC207" s="111"/>
      <c r="AD207" s="111"/>
      <c r="AE207" s="111"/>
      <c r="AF207" s="111"/>
      <c r="AG207" s="111"/>
      <c r="AH207" s="460"/>
      <c r="AI207" s="188">
        <f t="shared" ref="AI207:AI270" si="904">($F207+$G207)/(AR207+AS207)</f>
        <v>3.4767783705527946</v>
      </c>
      <c r="AJ207" s="256">
        <f t="shared" si="799"/>
        <v>0.97420006704961848</v>
      </c>
      <c r="AK207" s="256">
        <f t="shared" ref="AK207:AK218" si="905">AI207*AJ207</f>
        <v>3.3870777217091956</v>
      </c>
      <c r="AL207" s="170">
        <f t="shared" si="800"/>
        <v>80.901764874968833</v>
      </c>
      <c r="AM207" s="170">
        <f t="shared" si="801"/>
        <v>10.839744530873505</v>
      </c>
      <c r="AN207" s="170">
        <f t="shared" ref="AN207:AN270" si="906">+AL207*(1-1/$AI$8)-AM207</f>
        <v>49.836579125353126</v>
      </c>
      <c r="AO207" s="170">
        <f t="shared" si="649"/>
        <v>26</v>
      </c>
      <c r="AP207" s="170">
        <f t="shared" si="650"/>
        <v>37</v>
      </c>
      <c r="AQ207" s="170">
        <f t="shared" si="802"/>
        <v>0</v>
      </c>
      <c r="AR207" s="256">
        <f t="shared" si="803"/>
        <v>26.386930551243559</v>
      </c>
      <c r="AS207" s="256">
        <f t="shared" ref="AS207:AS270" si="907">($F207-AL207)*Eg</f>
        <v>0</v>
      </c>
      <c r="AT207" s="428">
        <f t="shared" si="804"/>
        <v>59667.5</v>
      </c>
      <c r="AU207" s="112"/>
      <c r="AV207" s="256"/>
      <c r="AW207" s="256"/>
      <c r="AX207" s="120"/>
      <c r="AY207" s="120"/>
      <c r="AZ207" s="120"/>
      <c r="BA207" s="120"/>
      <c r="BB207" s="256"/>
      <c r="BC207" s="256"/>
      <c r="BD207" s="256"/>
      <c r="BE207" s="257"/>
      <c r="BF207" s="146">
        <f t="shared" si="805"/>
        <v>1.3563336495609868</v>
      </c>
      <c r="BG207" s="256">
        <f t="shared" si="806"/>
        <v>0.77495987348047679</v>
      </c>
      <c r="BH207" s="256">
        <f t="shared" ref="BH207:BH270" si="908">BG207*BF207</f>
        <v>1.0511041534610956</v>
      </c>
      <c r="BI207" s="120">
        <f t="shared" si="807"/>
        <v>18.021075282577204</v>
      </c>
      <c r="BJ207" s="120">
        <f t="shared" si="808"/>
        <v>10.839744530873505</v>
      </c>
      <c r="BK207" s="256">
        <v>0</v>
      </c>
      <c r="BL207" s="170">
        <f t="shared" ref="BL207:BL270" si="909">BI207/$L207*1000</f>
        <v>7.0167056587515582</v>
      </c>
      <c r="BM207" s="170">
        <f t="shared" si="651"/>
        <v>24.483294341248442</v>
      </c>
      <c r="BN207" s="170">
        <f t="shared" si="809"/>
        <v>0</v>
      </c>
      <c r="BO207" s="170">
        <f t="shared" si="810"/>
        <v>4.7586478490534692</v>
      </c>
      <c r="BP207" s="170">
        <f t="shared" si="811"/>
        <v>62.880689592391633</v>
      </c>
      <c r="BQ207" s="390">
        <f t="shared" si="812"/>
        <v>13683.770470844567</v>
      </c>
      <c r="BR207" s="428">
        <f t="shared" si="813"/>
        <v>21776.192791363545</v>
      </c>
      <c r="BS207" s="146">
        <f t="shared" si="814"/>
        <v>4.0694249384472219</v>
      </c>
      <c r="BT207" s="256">
        <f t="shared" ref="BT207:BT242" si="910">+(($T207+$U207)-(BZ207+CA207))/CB207*1000</f>
        <v>1.4143121695288159</v>
      </c>
      <c r="BU207" s="256">
        <f t="shared" ref="BU207:BU270" si="911">BT207*BS207</f>
        <v>5.7554372134299587</v>
      </c>
      <c r="BV207" s="170">
        <f t="shared" ref="BV207:BV270" si="912">+$F207</f>
        <v>80.901764874968833</v>
      </c>
      <c r="BW207" s="170">
        <f t="shared" ref="BW207:BW270" si="913">+$G207</f>
        <v>10.839744530873505</v>
      </c>
      <c r="BX207" s="170">
        <f t="shared" ref="BX207:BX270" si="914">BV207*(1-1/$BS$8)-BW207</f>
        <v>53.881667369101564</v>
      </c>
      <c r="BY207" s="170">
        <f t="shared" si="653"/>
        <v>1710.529122828621</v>
      </c>
      <c r="BZ207" s="256">
        <f t="shared" si="815"/>
        <v>22.544096719682539</v>
      </c>
      <c r="CA207" s="256">
        <v>0</v>
      </c>
      <c r="CB207" s="466">
        <f t="shared" si="816"/>
        <v>43817</v>
      </c>
      <c r="CC207" s="146">
        <f t="shared" si="817"/>
        <v>1.3553706897150721</v>
      </c>
      <c r="CD207" s="256">
        <f t="shared" ref="CD207:CD270" si="915">+(($T207+$U207)-(CL207+CM207))/CO207*1000</f>
        <v>1.3919080493672609</v>
      </c>
      <c r="CE207" s="256">
        <f t="shared" si="654"/>
        <v>1.8865513728908649</v>
      </c>
      <c r="CF207" s="120">
        <f t="shared" si="818"/>
        <v>19.222480301415683</v>
      </c>
      <c r="CG207" s="120">
        <f t="shared" si="819"/>
        <v>10.839744530873505</v>
      </c>
      <c r="CH207" s="256">
        <v>0</v>
      </c>
      <c r="CI207" s="170">
        <f t="shared" si="655"/>
        <v>7.4844860360016616</v>
      </c>
      <c r="CJ207" s="170">
        <f t="shared" si="656"/>
        <v>24.015513963998337</v>
      </c>
      <c r="CK207" s="170">
        <f t="shared" si="820"/>
        <v>0</v>
      </c>
      <c r="CL207" s="256">
        <f t="shared" si="821"/>
        <v>6.0081090686454885</v>
      </c>
      <c r="CM207" s="256">
        <f t="shared" si="900"/>
        <v>61.679284573553147</v>
      </c>
      <c r="CN207" s="390">
        <f t="shared" si="822"/>
        <v>3929.3551689008723</v>
      </c>
      <c r="CO207" s="428">
        <f t="shared" si="823"/>
        <v>12089.605644121113</v>
      </c>
      <c r="CP207" s="146">
        <f t="shared" si="824"/>
        <v>3.4767783705527946</v>
      </c>
      <c r="CQ207" s="256">
        <f t="shared" ref="CQ207:CQ270" si="916">+(($T207+$U207)-(CW207+CX207))/CY207*1000</f>
        <v>1.718901218342346</v>
      </c>
      <c r="CR207" s="256">
        <f t="shared" ref="CR207:CR270" si="917">CQ207*CP207</f>
        <v>5.9762385770495152</v>
      </c>
      <c r="CS207" s="120">
        <f t="shared" ref="CS207:CS270" si="918">+$F207</f>
        <v>80.901764874968833</v>
      </c>
      <c r="CT207" s="120">
        <f t="shared" ref="CT207:CT270" si="919">+$G207</f>
        <v>10.839744530873505</v>
      </c>
      <c r="CU207" s="256">
        <f t="shared" ref="CU207:CU270" si="920">CS207*(1-1/$CP$8)-CT207</f>
        <v>49.836579125353126</v>
      </c>
      <c r="CV207" s="170">
        <f t="shared" si="659"/>
        <v>1582.1136230270833</v>
      </c>
      <c r="CW207" s="256">
        <f t="shared" si="825"/>
        <v>26.386930551243559</v>
      </c>
      <c r="CX207" s="256">
        <v>0</v>
      </c>
      <c r="CY207" s="466">
        <f t="shared" si="826"/>
        <v>33817</v>
      </c>
      <c r="CZ207" s="146">
        <f t="shared" si="827"/>
        <v>4.0694249384472219</v>
      </c>
      <c r="DA207" s="256">
        <f t="shared" ref="DA207:DA270" si="921">+(($T207+$U207)-(DG207+DH207))/DI207*1000</f>
        <v>1.4998890609735491</v>
      </c>
      <c r="DB207" s="256">
        <f t="shared" ref="DB207:DB270" si="922">DA207*CZ207</f>
        <v>6.1036859496299467</v>
      </c>
      <c r="DC207" s="120">
        <f t="shared" ref="DC207:DC270" si="923">+$F207</f>
        <v>80.901764874968833</v>
      </c>
      <c r="DD207" s="120">
        <f t="shared" ref="DD207:DD270" si="924">+$G207</f>
        <v>10.839744530873505</v>
      </c>
      <c r="DE207" s="256">
        <f t="shared" ref="DE207:DE270" si="925">DC207*(1-1/$CZ$8)-DD207</f>
        <v>53.881667369101564</v>
      </c>
      <c r="DF207" s="170">
        <f t="shared" si="660"/>
        <v>1710.529122828621</v>
      </c>
      <c r="DG207" s="256">
        <f t="shared" si="828"/>
        <v>22.544096719682539</v>
      </c>
      <c r="DH207" s="256">
        <v>0</v>
      </c>
      <c r="DI207" s="466">
        <f t="shared" si="829"/>
        <v>41317</v>
      </c>
      <c r="DJ207" s="146">
        <f t="shared" si="830"/>
        <v>3.4767783705527946</v>
      </c>
      <c r="DK207" s="256">
        <f t="shared" si="662"/>
        <v>2.0527627397211257</v>
      </c>
      <c r="DL207" s="256">
        <f t="shared" ref="DL207:DL270" si="926">DK207*DJ207</f>
        <v>7.1370010933391059</v>
      </c>
      <c r="DM207" s="120">
        <f t="shared" ref="DM207:DM270" si="927">+$F207</f>
        <v>80.901764874968833</v>
      </c>
      <c r="DN207" s="120">
        <f t="shared" ref="DN207:DN270" si="928">+$G207</f>
        <v>10.839744530873505</v>
      </c>
      <c r="DO207" s="256">
        <f t="shared" ref="DO207:DO270" si="929">DM207*(1-1/$DJ$8)-DN207</f>
        <v>49.836579125353126</v>
      </c>
      <c r="DP207" s="170">
        <f t="shared" si="663"/>
        <v>1582.1136230270833</v>
      </c>
      <c r="DQ207" s="256">
        <f t="shared" si="831"/>
        <v>26.386930551243559</v>
      </c>
      <c r="DR207" s="256">
        <v>0</v>
      </c>
      <c r="DS207" s="427">
        <f t="shared" si="832"/>
        <v>28317</v>
      </c>
      <c r="DT207" s="176">
        <f t="shared" si="833"/>
        <v>7.0574334562597638</v>
      </c>
      <c r="DU207" s="256">
        <f t="shared" ref="DU207:DU270" si="930">+(($T207+$U207)-(EC207+ED207))/EE207*1000</f>
        <v>1.1863924902299954</v>
      </c>
      <c r="DV207" s="256">
        <f t="shared" ref="DV207:DV270" si="931">DU207*DT207</f>
        <v>8.372886052804505</v>
      </c>
      <c r="DW207" s="120">
        <f t="shared" ref="DW207:DW270" si="932">+$F207</f>
        <v>80.901764874968833</v>
      </c>
      <c r="DX207" s="120">
        <f t="shared" ref="DX207:DX270" si="933">+$G207</f>
        <v>10.839744530873505</v>
      </c>
      <c r="DY207" s="256">
        <f t="shared" ref="DY207:DY270" si="934">DW207*(1-1/$DT$8)-DX207</f>
        <v>61.971843856598454</v>
      </c>
      <c r="DZ207" s="256">
        <f t="shared" si="664"/>
        <v>41</v>
      </c>
      <c r="EA207" s="256">
        <f t="shared" si="665"/>
        <v>59</v>
      </c>
      <c r="EB207" s="170">
        <f t="shared" si="666"/>
        <v>1967.3601224316969</v>
      </c>
      <c r="EC207" s="256">
        <f t="shared" si="834"/>
        <v>12.999273740862545</v>
      </c>
      <c r="ED207" s="256">
        <v>0</v>
      </c>
      <c r="EE207" s="427">
        <f t="shared" si="674"/>
        <v>60280</v>
      </c>
      <c r="EF207" s="275">
        <f t="shared" si="835"/>
        <v>1.3229544484807931</v>
      </c>
      <c r="EG207" s="256">
        <f t="shared" si="836"/>
        <v>0.67342193007540296</v>
      </c>
      <c r="EH207" s="256">
        <f t="shared" ref="EH207:EH270" si="935">EG207*EF207</f>
        <v>0.89090653809777598</v>
      </c>
      <c r="EI207" s="473">
        <f t="shared" si="837"/>
        <v>20.225441218742208</v>
      </c>
      <c r="EJ207" s="473">
        <f t="shared" si="838"/>
        <v>7.875</v>
      </c>
      <c r="EK207" s="473">
        <f t="shared" ref="EK207:EK270" si="936">$H207</f>
        <v>31.5</v>
      </c>
      <c r="EL207" s="473">
        <f t="shared" si="839"/>
        <v>14.62343198603882</v>
      </c>
      <c r="EM207" s="473">
        <f t="shared" si="840"/>
        <v>8.6696084816433867</v>
      </c>
      <c r="EN207" s="473">
        <f t="shared" si="841"/>
        <v>60.676323656226629</v>
      </c>
      <c r="EO207" s="427">
        <f t="shared" si="842"/>
        <v>22525.374117766212</v>
      </c>
      <c r="EP207" s="261">
        <f t="shared" si="843"/>
        <v>1.3229544484807931</v>
      </c>
      <c r="EQ207" s="256">
        <f t="shared" si="844"/>
        <v>1.33149711775788</v>
      </c>
      <c r="ER207" s="256">
        <f t="shared" ref="ER207:ER270" si="937">EQ207*EP207</f>
        <v>1.7615100350771418</v>
      </c>
      <c r="ES207" s="473">
        <f t="shared" ref="ES207:ES270" si="938">+$F207</f>
        <v>80.901764874968833</v>
      </c>
      <c r="ET207" s="473">
        <f t="shared" si="845"/>
        <v>7.875</v>
      </c>
      <c r="EU207" s="473">
        <f t="shared" ref="EU207:EU270" si="939">$H207</f>
        <v>31.5</v>
      </c>
      <c r="EV207" s="473">
        <f t="shared" si="846"/>
        <v>14.62343198603882</v>
      </c>
      <c r="EW207" s="473">
        <f t="shared" si="847"/>
        <v>8.6696084816433867</v>
      </c>
      <c r="EX207" s="473">
        <f t="shared" si="848"/>
        <v>60.676323656226629</v>
      </c>
      <c r="EY207" s="572">
        <f t="shared" si="849"/>
        <v>11392.5</v>
      </c>
      <c r="EZ207" s="276">
        <f t="shared" ref="EZ207:EZ217" si="940">($F207+$G207)/(FG207+FH207)</f>
        <v>1.211961477076362</v>
      </c>
      <c r="FA207" s="572">
        <f t="shared" ref="FA207:FA217" si="941">+(($T207+$U207)-(FH207+FG207))/FI207*1000</f>
        <v>0.88182923713715988</v>
      </c>
      <c r="FB207" s="256">
        <f t="shared" ref="FB207:FB217" si="942">FA207*EZ207</f>
        <v>1.0687430647698739</v>
      </c>
      <c r="FC207" s="572">
        <f t="shared" ref="FC207:FC217" si="943">IF($F207*$K207&gt;$G207*$FD$10,$G207*$FD$10,$F207*$K207)</f>
        <v>8.8182923713716033</v>
      </c>
      <c r="FD207" s="572"/>
      <c r="FE207" s="572">
        <f t="shared" ref="FE207:FE217" si="944">$H207</f>
        <v>31.5</v>
      </c>
      <c r="FF207" s="572">
        <f t="shared" ref="FF207:FF217" si="945">$J207</f>
        <v>22.49843198603882</v>
      </c>
      <c r="FG207" s="572">
        <f t="shared" ref="FG207:FG218" si="946">($G207/COP_KM)*Ek</f>
        <v>3.6132481769578351</v>
      </c>
      <c r="FH207" s="572">
        <f t="shared" ref="FH207:FH218" si="947">($F207-$FC207)*Eg</f>
        <v>72.083472503597235</v>
      </c>
      <c r="FI207" s="566">
        <f t="shared" ref="FI207:FI217" si="948">($FE207*$FG$4+$FH$4)+($FF207*$FG$5+$FH$5)+($FD207*$FG$6+$FH$6)</f>
        <v>10000</v>
      </c>
      <c r="FJ207" s="276">
        <f t="shared" si="850"/>
        <v>1.2116023663209841</v>
      </c>
      <c r="FK207" s="256">
        <f t="shared" si="851"/>
        <v>0.2571831495417628</v>
      </c>
      <c r="FL207" s="256">
        <f t="shared" ref="FL207:FL270" si="949">FJ207*FK207</f>
        <v>0.31160371256268332</v>
      </c>
      <c r="FM207" s="483">
        <f t="shared" si="852"/>
        <v>8.8182923713716033</v>
      </c>
      <c r="FN207" s="483">
        <f t="shared" si="853"/>
        <v>13</v>
      </c>
      <c r="FO207" s="483">
        <f t="shared" ref="FO207:FO270" si="950">$H207</f>
        <v>31.5</v>
      </c>
      <c r="FP207" s="483">
        <f t="shared" ref="FP207:FP270" si="951">$J207</f>
        <v>22.49843198603882</v>
      </c>
      <c r="FQ207" s="483">
        <f t="shared" si="668"/>
        <v>1900</v>
      </c>
      <c r="FR207" s="483">
        <f t="shared" si="854"/>
        <v>3.789614024385267</v>
      </c>
      <c r="FS207" s="483">
        <f t="shared" si="855"/>
        <v>71.929542652746619</v>
      </c>
      <c r="FT207" s="484">
        <f t="shared" si="856"/>
        <v>19</v>
      </c>
      <c r="FU207" s="427">
        <f t="shared" si="857"/>
        <v>34200.749117766216</v>
      </c>
      <c r="FV207" s="276">
        <f t="shared" si="858"/>
        <v>1.9325760172120099</v>
      </c>
      <c r="FW207" s="256">
        <f t="shared" si="859"/>
        <v>0.91318202768021206</v>
      </c>
      <c r="FX207" s="256">
        <f t="shared" ref="FX207:FX270" si="952">FV207*FW207</f>
        <v>1.7647936860438116</v>
      </c>
      <c r="FY207" s="483">
        <f t="shared" si="860"/>
        <v>36.769852135673332</v>
      </c>
      <c r="FZ207" s="483">
        <f t="shared" si="861"/>
        <v>23</v>
      </c>
      <c r="GA207" s="483">
        <f t="shared" ref="GA207:GA270" si="953">$H207</f>
        <v>31.5</v>
      </c>
      <c r="GB207" s="483">
        <f t="shared" ref="GB207:GB270" si="954">$J207</f>
        <v>22.49843198603882</v>
      </c>
      <c r="GC207" s="483">
        <f t="shared" ref="GC207:GC270" si="955">GG207/3*300</f>
        <v>900</v>
      </c>
      <c r="GD207" s="483">
        <f t="shared" si="862"/>
        <v>3.3391872789026458</v>
      </c>
      <c r="GE207" s="483">
        <f t="shared" si="863"/>
        <v>44.131912739295501</v>
      </c>
      <c r="GF207" s="484">
        <f t="shared" si="864"/>
        <v>24</v>
      </c>
      <c r="GG207" s="493">
        <f t="shared" si="865"/>
        <v>9</v>
      </c>
      <c r="GH207" s="493">
        <f t="shared" si="866"/>
        <v>33</v>
      </c>
      <c r="GI207" s="427">
        <f t="shared" si="867"/>
        <v>40565.749117766216</v>
      </c>
      <c r="GJ207" s="185">
        <f t="shared" si="868"/>
        <v>1.0855054752162867</v>
      </c>
      <c r="GK207" s="256">
        <f t="shared" si="669"/>
        <v>2.1873232052792626</v>
      </c>
      <c r="GL207" s="256">
        <f t="shared" ref="GL207:GL270" si="956">GJ207*GK207</f>
        <v>2.3743513153982776</v>
      </c>
      <c r="GM207" s="256">
        <f t="shared" ref="GM207:GM270" si="957">$F207</f>
        <v>80.901764874968833</v>
      </c>
      <c r="GN207" s="256">
        <f t="shared" ref="GN207:GN270" si="958">$H207</f>
        <v>31.5</v>
      </c>
      <c r="GO207" s="256">
        <f t="shared" ref="GO207:GO270" si="959">$J207</f>
        <v>22.49843198603882</v>
      </c>
      <c r="GP207" s="256">
        <f t="shared" si="869"/>
        <v>80.901764874968833</v>
      </c>
      <c r="GQ207" s="256">
        <f t="shared" si="870"/>
        <v>3.6132481769578351</v>
      </c>
      <c r="GR207" s="427">
        <f t="shared" si="871"/>
        <v>35334.749117766216</v>
      </c>
      <c r="GS207" s="185">
        <f t="shared" si="872"/>
        <v>1.0855054752162867</v>
      </c>
      <c r="GT207" s="256">
        <f t="shared" si="670"/>
        <v>1.1626573257728805</v>
      </c>
      <c r="GU207" s="256">
        <f t="shared" ref="GU207:GU270" si="960">GS207*GT207</f>
        <v>1.2620708929267876</v>
      </c>
      <c r="GV207" s="256">
        <f t="shared" ref="GV207:GV270" si="961">$F207</f>
        <v>80.901764874968833</v>
      </c>
      <c r="GW207" s="256">
        <f t="shared" ref="GW207:GW270" si="962">$H207</f>
        <v>31.5</v>
      </c>
      <c r="GX207" s="256">
        <f t="shared" ref="GX207:GX270" si="963">$J207</f>
        <v>22.49843198603882</v>
      </c>
      <c r="GY207" s="256">
        <f t="shared" si="873"/>
        <v>80.901764874968833</v>
      </c>
      <c r="GZ207" s="256">
        <f t="shared" si="874"/>
        <v>3.6132481769578351</v>
      </c>
      <c r="HA207" s="427">
        <f t="shared" si="875"/>
        <v>66475.749117766216</v>
      </c>
      <c r="HB207" s="185">
        <f t="shared" si="876"/>
        <v>1.0855054752162867</v>
      </c>
      <c r="HC207" s="256">
        <f t="shared" si="671"/>
        <v>0.23038441798269213</v>
      </c>
      <c r="HD207" s="256">
        <f t="shared" ref="HD207:HD270" si="964">HB207*HC207</f>
        <v>0.25008354712472985</v>
      </c>
      <c r="HE207" s="256">
        <f t="shared" ref="HE207:HE270" si="965">$F207</f>
        <v>80.901764874968833</v>
      </c>
      <c r="HF207" s="256">
        <f t="shared" ref="HF207:HF270" si="966">$H207</f>
        <v>31.5</v>
      </c>
      <c r="HG207" s="256">
        <f t="shared" ref="HG207:HG270" si="967">$J207</f>
        <v>22.49843198603882</v>
      </c>
      <c r="HH207" s="256">
        <f t="shared" si="877"/>
        <v>80.901764874968833</v>
      </c>
      <c r="HI207" s="256">
        <f t="shared" si="878"/>
        <v>3.6132481769578351</v>
      </c>
      <c r="HJ207" s="427">
        <f t="shared" si="879"/>
        <v>335476.31986038818</v>
      </c>
      <c r="HK207" s="185">
        <f t="shared" si="880"/>
        <v>1.0855054752162867</v>
      </c>
      <c r="HL207" s="256">
        <f t="shared" si="672"/>
        <v>2.1016591896128074</v>
      </c>
      <c r="HM207" s="256">
        <f t="shared" ref="HM207:HM270" si="968">HK207*HL207</f>
        <v>2.2813625573633267</v>
      </c>
      <c r="HN207" s="256">
        <f t="shared" ref="HN207:HN270" si="969">$F207</f>
        <v>80.901764874968833</v>
      </c>
      <c r="HO207" s="256">
        <f t="shared" ref="HO207:HO270" si="970">$H207</f>
        <v>31.5</v>
      </c>
      <c r="HP207" s="256">
        <f t="shared" ref="HP207:HP270" si="971">$J207</f>
        <v>22.49843198603882</v>
      </c>
      <c r="HQ207" s="256">
        <f t="shared" si="881"/>
        <v>80.901764874968833</v>
      </c>
      <c r="HR207" s="256">
        <f t="shared" si="882"/>
        <v>3.6132481769578351</v>
      </c>
      <c r="HS207" s="466">
        <f t="shared" si="883"/>
        <v>36775</v>
      </c>
    </row>
    <row r="208" spans="1:227" s="72" customFormat="1" hidden="1" outlineLevel="1" x14ac:dyDescent="0.3">
      <c r="B208" s="40" t="s">
        <v>248</v>
      </c>
      <c r="C208" s="40" t="s">
        <v>249</v>
      </c>
      <c r="D208" s="117">
        <v>1000</v>
      </c>
      <c r="E208" s="132">
        <v>13.639369383383809</v>
      </c>
      <c r="F208" s="125">
        <f t="shared" si="791"/>
        <v>119.91278916224931</v>
      </c>
      <c r="G208" s="125">
        <f t="shared" si="792"/>
        <v>19.115280106209934</v>
      </c>
      <c r="H208" s="168">
        <f t="shared" si="690"/>
        <v>63</v>
      </c>
      <c r="I208" s="528">
        <f t="shared" si="901"/>
        <v>63</v>
      </c>
      <c r="J208" s="373">
        <f t="shared" si="794"/>
        <v>39.674720021191227</v>
      </c>
      <c r="K208" s="114">
        <v>0.109</v>
      </c>
      <c r="L208" s="168">
        <f t="shared" si="795"/>
        <v>1903.3776057499892</v>
      </c>
      <c r="M208" s="373">
        <f t="shared" ref="M208:M271" si="972">365*24/2*P208</f>
        <v>481.8</v>
      </c>
      <c r="N208" s="373">
        <f t="shared" ref="N208:N271" si="973">($K208*$F208*1000)/$H208</f>
        <v>207.46815902674879</v>
      </c>
      <c r="O208" s="121">
        <v>57.925091230939202</v>
      </c>
      <c r="P208" s="116">
        <v>0.11</v>
      </c>
      <c r="Q208" s="395">
        <f t="shared" si="796"/>
        <v>0.84059014689128952</v>
      </c>
      <c r="S208" s="189">
        <f t="shared" si="797"/>
        <v>1.100911157792243</v>
      </c>
      <c r="T208" s="168">
        <f t="shared" si="902"/>
        <v>6.3717600354033115</v>
      </c>
      <c r="U208" s="382">
        <f t="shared" si="903"/>
        <v>119.91278916224931</v>
      </c>
      <c r="V208" s="427">
        <f t="shared" ref="V208:V271" si="974">(+$T$4+$H208*$U$4)+IF($J208&gt;0,($T$5+$J208*$U$5),0)</f>
        <v>21997.955203390597</v>
      </c>
      <c r="W208" s="132"/>
      <c r="X208" s="255"/>
      <c r="Y208" s="255"/>
      <c r="Z208" s="255"/>
      <c r="AA208" s="111"/>
      <c r="AB208" s="111"/>
      <c r="AC208" s="111"/>
      <c r="AD208" s="111"/>
      <c r="AE208" s="111"/>
      <c r="AF208" s="111"/>
      <c r="AG208" s="111"/>
      <c r="AH208" s="460"/>
      <c r="AI208" s="188">
        <f t="shared" si="904"/>
        <v>3.5574987991412694</v>
      </c>
      <c r="AJ208" s="256">
        <f t="shared" si="799"/>
        <v>0.85717072342928269</v>
      </c>
      <c r="AK208" s="256">
        <f t="shared" si="905"/>
        <v>3.0493838192587264</v>
      </c>
      <c r="AL208" s="170">
        <f t="shared" si="800"/>
        <v>119.91278916224931</v>
      </c>
      <c r="AM208" s="170">
        <f t="shared" si="801"/>
        <v>19.115280106209934</v>
      </c>
      <c r="AN208" s="170">
        <f t="shared" si="906"/>
        <v>70.819311765477053</v>
      </c>
      <c r="AO208" s="170">
        <f t="shared" ref="AO208:AO271" si="975">ROUND($AP208*$AP$9,0)</f>
        <v>36</v>
      </c>
      <c r="AP208" s="170">
        <f t="shared" ref="AP208:AP271" si="976">ROUND(($AN208*1000)/($AP$8*277.77777778),0)</f>
        <v>52</v>
      </c>
      <c r="AQ208" s="170">
        <f t="shared" si="802"/>
        <v>0</v>
      </c>
      <c r="AR208" s="256">
        <f t="shared" si="803"/>
        <v>39.080285649574549</v>
      </c>
      <c r="AS208" s="256">
        <f t="shared" si="907"/>
        <v>0</v>
      </c>
      <c r="AT208" s="428">
        <f t="shared" si="804"/>
        <v>101735</v>
      </c>
      <c r="AU208" s="112"/>
      <c r="AV208" s="256"/>
      <c r="AW208" s="256"/>
      <c r="AX208" s="120"/>
      <c r="AY208" s="120"/>
      <c r="AZ208" s="120"/>
      <c r="BA208" s="120"/>
      <c r="BB208" s="256"/>
      <c r="BC208" s="256"/>
      <c r="BD208" s="256"/>
      <c r="BE208" s="257"/>
      <c r="BF208" s="146">
        <f t="shared" si="805"/>
        <v>1.4403285977413411</v>
      </c>
      <c r="BG208" s="256">
        <f t="shared" si="806"/>
        <v>0.99741451409951754</v>
      </c>
      <c r="BH208" s="256">
        <f t="shared" si="908"/>
        <v>1.4366046484598192</v>
      </c>
      <c r="BI208" s="120">
        <f t="shared" si="807"/>
        <v>31.779153176574017</v>
      </c>
      <c r="BJ208" s="120">
        <f t="shared" si="808"/>
        <v>19.115280106209934</v>
      </c>
      <c r="BK208" s="256">
        <v>0</v>
      </c>
      <c r="BL208" s="170">
        <f t="shared" si="909"/>
        <v>16.696189489973566</v>
      </c>
      <c r="BM208" s="170">
        <f t="shared" ref="BM208:BM271" si="977">$H208-BL208</f>
        <v>46.303810510026437</v>
      </c>
      <c r="BN208" s="170">
        <f t="shared" si="809"/>
        <v>0</v>
      </c>
      <c r="BO208" s="170">
        <f t="shared" si="810"/>
        <v>8.3916079666261627</v>
      </c>
      <c r="BP208" s="170">
        <f t="shared" si="811"/>
        <v>88.133635985675298</v>
      </c>
      <c r="BQ208" s="390">
        <f t="shared" si="812"/>
        <v>18765.499482236122</v>
      </c>
      <c r="BR208" s="428">
        <f t="shared" si="813"/>
        <v>29836.446958282289</v>
      </c>
      <c r="BS208" s="146">
        <f t="shared" si="814"/>
        <v>4.1644586087848126</v>
      </c>
      <c r="BT208" s="256">
        <f t="shared" si="910"/>
        <v>1.3350787685859524</v>
      </c>
      <c r="BU208" s="256">
        <f t="shared" si="911"/>
        <v>5.5598802712435962</v>
      </c>
      <c r="BV208" s="170">
        <f t="shared" si="912"/>
        <v>119.91278916224931</v>
      </c>
      <c r="BW208" s="170">
        <f t="shared" si="913"/>
        <v>19.115280106209934</v>
      </c>
      <c r="BX208" s="170">
        <f t="shared" si="914"/>
        <v>76.814951223589517</v>
      </c>
      <c r="BY208" s="170">
        <f t="shared" ref="BY208:BY271" si="978">+BX208/$H208*1000</f>
        <v>1219.2849400569764</v>
      </c>
      <c r="BZ208" s="256">
        <f t="shared" si="815"/>
        <v>33.384428164367705</v>
      </c>
      <c r="CA208" s="256">
        <v>0</v>
      </c>
      <c r="CB208" s="466">
        <f t="shared" si="816"/>
        <v>69584</v>
      </c>
      <c r="CC208" s="146">
        <f t="shared" si="817"/>
        <v>1.4390651694241423</v>
      </c>
      <c r="CD208" s="256">
        <f t="shared" si="915"/>
        <v>1.4417577465589244</v>
      </c>
      <c r="CE208" s="256">
        <f t="shared" ref="CE208:CE271" si="979">CC208*CD208</f>
        <v>2.0747833558203883</v>
      </c>
      <c r="CF208" s="120">
        <f t="shared" si="818"/>
        <v>33.897763388345616</v>
      </c>
      <c r="CG208" s="120">
        <f t="shared" si="819"/>
        <v>19.115280106209934</v>
      </c>
      <c r="CH208" s="256">
        <v>0</v>
      </c>
      <c r="CI208" s="170">
        <f t="shared" ref="CI208:CI271" si="980">CF208/$L208*1000</f>
        <v>17.809268789305136</v>
      </c>
      <c r="CJ208" s="170">
        <f t="shared" ref="CJ208:CJ271" si="981">$H208-CI208</f>
        <v>45.190731210694864</v>
      </c>
      <c r="CK208" s="170">
        <f t="shared" si="820"/>
        <v>0</v>
      </c>
      <c r="CL208" s="256">
        <f t="shared" si="821"/>
        <v>10.594962586868627</v>
      </c>
      <c r="CM208" s="256">
        <f t="shared" si="900"/>
        <v>86.015025773903687</v>
      </c>
      <c r="CN208" s="390">
        <f t="shared" si="822"/>
        <v>9349.8661143851969</v>
      </c>
      <c r="CO208" s="428">
        <f t="shared" si="823"/>
        <v>20582.210088834443</v>
      </c>
      <c r="CP208" s="146">
        <f t="shared" si="824"/>
        <v>3.5574987991412694</v>
      </c>
      <c r="CQ208" s="256">
        <f t="shared" si="916"/>
        <v>1.4635516841447045</v>
      </c>
      <c r="CR208" s="256">
        <f t="shared" si="917"/>
        <v>5.2065833588259691</v>
      </c>
      <c r="CS208" s="120">
        <f t="shared" si="918"/>
        <v>119.91278916224931</v>
      </c>
      <c r="CT208" s="120">
        <f t="shared" si="919"/>
        <v>19.115280106209934</v>
      </c>
      <c r="CU208" s="256">
        <f t="shared" si="920"/>
        <v>70.819311765477053</v>
      </c>
      <c r="CV208" s="170">
        <f t="shared" ref="CV208:CV271" si="982">+CU208/$H208*1000</f>
        <v>1124.116059769477</v>
      </c>
      <c r="CW208" s="256">
        <f t="shared" si="825"/>
        <v>39.080285649574549</v>
      </c>
      <c r="CX208" s="256">
        <v>0</v>
      </c>
      <c r="CY208" s="466">
        <f t="shared" si="826"/>
        <v>59584</v>
      </c>
      <c r="CZ208" s="146">
        <f t="shared" si="827"/>
        <v>4.1644586087848126</v>
      </c>
      <c r="DA208" s="256">
        <f t="shared" si="921"/>
        <v>1.3848327624066084</v>
      </c>
      <c r="DB208" s="256">
        <f t="shared" si="922"/>
        <v>5.7670787191314528</v>
      </c>
      <c r="DC208" s="120">
        <f t="shared" si="923"/>
        <v>119.91278916224931</v>
      </c>
      <c r="DD208" s="120">
        <f t="shared" si="924"/>
        <v>19.115280106209934</v>
      </c>
      <c r="DE208" s="256">
        <f t="shared" si="925"/>
        <v>76.814951223589517</v>
      </c>
      <c r="DF208" s="170">
        <f t="shared" ref="DF208:DF271" si="983">+DE208/$H208*1000</f>
        <v>1219.2849400569764</v>
      </c>
      <c r="DG208" s="256">
        <f t="shared" si="828"/>
        <v>33.384428164367705</v>
      </c>
      <c r="DH208" s="256">
        <v>0</v>
      </c>
      <c r="DI208" s="466">
        <f t="shared" si="829"/>
        <v>67084</v>
      </c>
      <c r="DJ208" s="146">
        <f t="shared" si="830"/>
        <v>3.5574987991412694</v>
      </c>
      <c r="DK208" s="256">
        <f t="shared" ref="DK208:DK271" si="984">+(($T208+$U208)-(DQ208+DR208))/DS208*1000</f>
        <v>1.6123856140092834</v>
      </c>
      <c r="DL208" s="256">
        <f t="shared" si="926"/>
        <v>5.7360598855906844</v>
      </c>
      <c r="DM208" s="120">
        <f t="shared" si="927"/>
        <v>119.91278916224931</v>
      </c>
      <c r="DN208" s="120">
        <f t="shared" si="928"/>
        <v>19.115280106209934</v>
      </c>
      <c r="DO208" s="256">
        <f t="shared" si="929"/>
        <v>70.819311765477053</v>
      </c>
      <c r="DP208" s="170">
        <f t="shared" ref="DP208:DP271" si="985">+DO208/$H208*1000</f>
        <v>1124.116059769477</v>
      </c>
      <c r="DQ208" s="256">
        <f t="shared" si="831"/>
        <v>39.080285649574549</v>
      </c>
      <c r="DR208" s="256">
        <v>0</v>
      </c>
      <c r="DS208" s="427">
        <f t="shared" si="832"/>
        <v>54084</v>
      </c>
      <c r="DT208" s="176">
        <f t="shared" si="833"/>
        <v>7.192895473987452</v>
      </c>
      <c r="DU208" s="256">
        <f t="shared" si="930"/>
        <v>1.119255158098504</v>
      </c>
      <c r="DV208" s="256">
        <f t="shared" si="931"/>
        <v>8.0506853609238398</v>
      </c>
      <c r="DW208" s="120">
        <f t="shared" si="932"/>
        <v>119.91278916224931</v>
      </c>
      <c r="DX208" s="120">
        <f t="shared" si="933"/>
        <v>19.115280106209934</v>
      </c>
      <c r="DY208" s="256">
        <f t="shared" si="934"/>
        <v>88.806230139814446</v>
      </c>
      <c r="DZ208" s="256">
        <f t="shared" ref="DZ208:DZ271" si="986">ROUND($EA208*$DY$9,0)</f>
        <v>62</v>
      </c>
      <c r="EA208" s="256">
        <f t="shared" ref="EA208:EA271" si="987">ROUND(($F208*1000)/($DY$8*277.77777778),0)</f>
        <v>88</v>
      </c>
      <c r="EB208" s="170">
        <f t="shared" ref="EB208:EB271" si="988">+DY208/$H208*1000</f>
        <v>1409.6227006319752</v>
      </c>
      <c r="EC208" s="256">
        <f t="shared" si="834"/>
        <v>19.328526289759591</v>
      </c>
      <c r="ED208" s="256">
        <v>0</v>
      </c>
      <c r="EE208" s="427">
        <f t="shared" si="674"/>
        <v>95560</v>
      </c>
      <c r="EF208" s="275">
        <f t="shared" si="835"/>
        <v>1.3393724680748582</v>
      </c>
      <c r="EG208" s="256">
        <f t="shared" si="836"/>
        <v>0.81939865973754555</v>
      </c>
      <c r="EH208" s="256">
        <f t="shared" si="935"/>
        <v>1.0974800052299074</v>
      </c>
      <c r="EI208" s="473">
        <f t="shared" si="837"/>
        <v>29.978197290562328</v>
      </c>
      <c r="EJ208" s="473">
        <f t="shared" si="838"/>
        <v>15.75</v>
      </c>
      <c r="EK208" s="473">
        <f t="shared" si="936"/>
        <v>63</v>
      </c>
      <c r="EL208" s="473">
        <f t="shared" si="839"/>
        <v>23.924720021191227</v>
      </c>
      <c r="EM208" s="473">
        <f t="shared" si="840"/>
        <v>13.866309358043893</v>
      </c>
      <c r="EN208" s="473">
        <f t="shared" si="841"/>
        <v>89.93459187168699</v>
      </c>
      <c r="EO208" s="427">
        <f t="shared" si="842"/>
        <v>27439.205203390597</v>
      </c>
      <c r="EP208" s="261">
        <f t="shared" si="843"/>
        <v>1.3393724680748582</v>
      </c>
      <c r="EQ208" s="256">
        <f t="shared" si="844"/>
        <v>0.98677410436347335</v>
      </c>
      <c r="ER208" s="256">
        <f t="shared" si="937"/>
        <v>1.3216580675936631</v>
      </c>
      <c r="ES208" s="473">
        <f t="shared" si="938"/>
        <v>119.91278916224931</v>
      </c>
      <c r="ET208" s="473">
        <f t="shared" si="845"/>
        <v>15.75</v>
      </c>
      <c r="EU208" s="473">
        <f t="shared" si="939"/>
        <v>63</v>
      </c>
      <c r="EV208" s="473">
        <f t="shared" si="846"/>
        <v>23.924720021191227</v>
      </c>
      <c r="EW208" s="473">
        <f t="shared" si="847"/>
        <v>13.866309358043893</v>
      </c>
      <c r="EX208" s="473">
        <f t="shared" si="848"/>
        <v>89.93459187168699</v>
      </c>
      <c r="EY208" s="572">
        <f t="shared" si="849"/>
        <v>22785</v>
      </c>
      <c r="EZ208" s="276">
        <f t="shared" si="940"/>
        <v>1.2280106833792437</v>
      </c>
      <c r="FA208" s="572">
        <f t="shared" si="941"/>
        <v>1.3070494018685168</v>
      </c>
      <c r="FB208" s="256">
        <f t="shared" si="942"/>
        <v>1.6050706291989891</v>
      </c>
      <c r="FC208" s="572">
        <f t="shared" si="943"/>
        <v>13.070494018685174</v>
      </c>
      <c r="FD208" s="572"/>
      <c r="FE208" s="572">
        <f t="shared" si="944"/>
        <v>63</v>
      </c>
      <c r="FF208" s="572">
        <f t="shared" si="945"/>
        <v>39.674720021191227</v>
      </c>
      <c r="FG208" s="572">
        <f t="shared" si="946"/>
        <v>6.3717600354033115</v>
      </c>
      <c r="FH208" s="572">
        <f t="shared" si="947"/>
        <v>106.84229514356414</v>
      </c>
      <c r="FI208" s="566">
        <f t="shared" si="948"/>
        <v>10000</v>
      </c>
      <c r="FJ208" s="276">
        <f t="shared" si="850"/>
        <v>1.2268221391725014</v>
      </c>
      <c r="FK208" s="256">
        <f t="shared" si="851"/>
        <v>0.28038561172900467</v>
      </c>
      <c r="FL208" s="256">
        <f t="shared" si="949"/>
        <v>0.3439832759745679</v>
      </c>
      <c r="FM208" s="483">
        <f t="shared" si="852"/>
        <v>13.070494018685174</v>
      </c>
      <c r="FN208" s="483">
        <f t="shared" si="853"/>
        <v>20</v>
      </c>
      <c r="FO208" s="483">
        <f t="shared" si="950"/>
        <v>63</v>
      </c>
      <c r="FP208" s="483">
        <f t="shared" si="951"/>
        <v>39.674720021191227</v>
      </c>
      <c r="FQ208" s="483">
        <f t="shared" ref="FQ208:FQ271" si="989">FT208/3*300</f>
        <v>2800</v>
      </c>
      <c r="FR208" s="483">
        <f t="shared" si="854"/>
        <v>6.6331699157770148</v>
      </c>
      <c r="FS208" s="483">
        <f t="shared" si="855"/>
        <v>106.6905669400271</v>
      </c>
      <c r="FT208" s="484">
        <f t="shared" si="856"/>
        <v>28</v>
      </c>
      <c r="FU208" s="427">
        <f t="shared" si="857"/>
        <v>46224.955203390593</v>
      </c>
      <c r="FV208" s="276">
        <f t="shared" si="858"/>
        <v>1.948494046697451</v>
      </c>
      <c r="FW208" s="256">
        <f t="shared" si="859"/>
        <v>0.9903377407369498</v>
      </c>
      <c r="FX208" s="256">
        <f t="shared" si="952"/>
        <v>1.9296671920457504</v>
      </c>
      <c r="FY208" s="483">
        <f t="shared" si="860"/>
        <v>54.500362674242311</v>
      </c>
      <c r="FZ208" s="483">
        <f t="shared" si="861"/>
        <v>34</v>
      </c>
      <c r="GA208" s="483">
        <f t="shared" si="953"/>
        <v>63</v>
      </c>
      <c r="GB208" s="483">
        <f t="shared" si="954"/>
        <v>39.674720021191227</v>
      </c>
      <c r="GC208" s="483">
        <f t="shared" si="955"/>
        <v>1400</v>
      </c>
      <c r="GD208" s="483">
        <f t="shared" si="862"/>
        <v>5.9391229324807018</v>
      </c>
      <c r="GE208" s="483">
        <f t="shared" si="863"/>
        <v>65.412426488007</v>
      </c>
      <c r="GF208" s="484">
        <f t="shared" si="864"/>
        <v>35</v>
      </c>
      <c r="GG208" s="493">
        <f t="shared" si="865"/>
        <v>14</v>
      </c>
      <c r="GH208" s="493">
        <f t="shared" si="866"/>
        <v>49</v>
      </c>
      <c r="GI208" s="427">
        <f t="shared" si="867"/>
        <v>55468.955203390593</v>
      </c>
      <c r="GJ208" s="185">
        <f t="shared" si="868"/>
        <v>1.100911157792243</v>
      </c>
      <c r="GK208" s="256">
        <f t="shared" ref="GK208:GK271" si="990">(GP208-GQ208)/GR208*1000</f>
        <v>1.8981095014162281</v>
      </c>
      <c r="GL208" s="256">
        <f t="shared" si="956"/>
        <v>2.089649928820597</v>
      </c>
      <c r="GM208" s="256">
        <f t="shared" si="957"/>
        <v>119.91278916224931</v>
      </c>
      <c r="GN208" s="256">
        <f t="shared" si="958"/>
        <v>63</v>
      </c>
      <c r="GO208" s="256">
        <f t="shared" si="959"/>
        <v>39.674720021191227</v>
      </c>
      <c r="GP208" s="256">
        <f t="shared" si="869"/>
        <v>119.91278916224931</v>
      </c>
      <c r="GQ208" s="256">
        <f t="shared" si="870"/>
        <v>6.3717600354033115</v>
      </c>
      <c r="GR208" s="427">
        <f t="shared" si="871"/>
        <v>59817.955203390593</v>
      </c>
      <c r="GS208" s="185">
        <f t="shared" si="872"/>
        <v>1.100911157792243</v>
      </c>
      <c r="GT208" s="256">
        <f t="shared" ref="GT208:GT271" si="991">+($GY208-$GZ208)/$HA208*1000</f>
        <v>1.4408768232644957</v>
      </c>
      <c r="GU208" s="256">
        <f t="shared" si="960"/>
        <v>1.5862773717361252</v>
      </c>
      <c r="GV208" s="256">
        <f t="shared" si="961"/>
        <v>119.91278916224931</v>
      </c>
      <c r="GW208" s="256">
        <f t="shared" si="962"/>
        <v>63</v>
      </c>
      <c r="GX208" s="256">
        <f t="shared" si="963"/>
        <v>39.674720021191227</v>
      </c>
      <c r="GY208" s="256">
        <f t="shared" si="873"/>
        <v>119.91278916224931</v>
      </c>
      <c r="GZ208" s="256">
        <f t="shared" si="874"/>
        <v>6.3717600354033115</v>
      </c>
      <c r="HA208" s="427">
        <f t="shared" si="875"/>
        <v>78799.955203390593</v>
      </c>
      <c r="HB208" s="185">
        <f t="shared" si="876"/>
        <v>1.100911157792243</v>
      </c>
      <c r="HC208" s="256">
        <f t="shared" ref="HC208:HC271" si="992">($HH208-$HI208)/$HJ208*1000</f>
        <v>0.21937277244243539</v>
      </c>
      <c r="HD208" s="256">
        <f t="shared" si="964"/>
        <v>0.24150993289769582</v>
      </c>
      <c r="HE208" s="256">
        <f t="shared" si="965"/>
        <v>119.91278916224931</v>
      </c>
      <c r="HF208" s="256">
        <f t="shared" si="966"/>
        <v>63</v>
      </c>
      <c r="HG208" s="256">
        <f t="shared" si="967"/>
        <v>39.674720021191227</v>
      </c>
      <c r="HH208" s="256">
        <f t="shared" si="877"/>
        <v>119.91278916224931</v>
      </c>
      <c r="HI208" s="256">
        <f t="shared" si="878"/>
        <v>6.3717600354033115</v>
      </c>
      <c r="HJ208" s="427">
        <f t="shared" si="879"/>
        <v>517571.20021191228</v>
      </c>
      <c r="HK208" s="185">
        <f t="shared" si="880"/>
        <v>1.100911157792243</v>
      </c>
      <c r="HL208" s="256">
        <f t="shared" ref="HL208:HL271" si="993">($HQ208-$HR208)/$HS208*1000</f>
        <v>1.7866408989275531</v>
      </c>
      <c r="HM208" s="256">
        <f t="shared" si="968"/>
        <v>1.9669329005973062</v>
      </c>
      <c r="HN208" s="256">
        <f t="shared" si="969"/>
        <v>119.91278916224931</v>
      </c>
      <c r="HO208" s="256">
        <f t="shared" si="970"/>
        <v>63</v>
      </c>
      <c r="HP208" s="256">
        <f t="shared" si="971"/>
        <v>39.674720021191227</v>
      </c>
      <c r="HQ208" s="256">
        <f t="shared" si="881"/>
        <v>119.91278916224931</v>
      </c>
      <c r="HR208" s="256">
        <f t="shared" si="882"/>
        <v>6.3717600354033115</v>
      </c>
      <c r="HS208" s="466">
        <f t="shared" si="883"/>
        <v>63550</v>
      </c>
    </row>
    <row r="209" spans="1:227" s="72" customFormat="1" hidden="1" outlineLevel="1" x14ac:dyDescent="0.3">
      <c r="B209" s="40" t="s">
        <v>248</v>
      </c>
      <c r="C209" s="40" t="s">
        <v>249</v>
      </c>
      <c r="D209" s="117">
        <v>2000</v>
      </c>
      <c r="E209" s="132">
        <v>12.521086009194777</v>
      </c>
      <c r="F209" s="125">
        <f t="shared" si="791"/>
        <v>220.16242899500816</v>
      </c>
      <c r="G209" s="125">
        <f t="shared" si="792"/>
        <v>41.313077214333596</v>
      </c>
      <c r="H209" s="168">
        <f t="shared" si="690"/>
        <v>126</v>
      </c>
      <c r="I209" s="528">
        <f t="shared" si="901"/>
        <v>126</v>
      </c>
      <c r="J209" s="373">
        <f t="shared" si="794"/>
        <v>85.747358269683673</v>
      </c>
      <c r="K209" s="114">
        <v>0.109</v>
      </c>
      <c r="L209" s="168">
        <f t="shared" si="795"/>
        <v>1747.3208650397473</v>
      </c>
      <c r="M209" s="373">
        <f t="shared" si="972"/>
        <v>481.8</v>
      </c>
      <c r="N209" s="373">
        <f t="shared" si="973"/>
        <v>190.45797428933247</v>
      </c>
      <c r="O209" s="121">
        <v>62.595571536869087</v>
      </c>
      <c r="P209" s="116">
        <v>0.11</v>
      </c>
      <c r="Q209" s="395">
        <f t="shared" si="796"/>
        <v>0.81235182858892652</v>
      </c>
      <c r="S209" s="189">
        <f t="shared" si="797"/>
        <v>1.117734556212336</v>
      </c>
      <c r="T209" s="168">
        <f t="shared" si="902"/>
        <v>13.771025738111199</v>
      </c>
      <c r="U209" s="382">
        <f t="shared" si="903"/>
        <v>220.16242899500816</v>
      </c>
      <c r="V209" s="427">
        <f t="shared" si="974"/>
        <v>32519.577323149388</v>
      </c>
      <c r="W209" s="132"/>
      <c r="X209" s="255"/>
      <c r="Y209" s="255"/>
      <c r="Z209" s="255"/>
      <c r="AA209" s="111"/>
      <c r="AB209" s="111"/>
      <c r="AC209" s="111"/>
      <c r="AD209" s="111"/>
      <c r="AE209" s="111"/>
      <c r="AF209" s="111"/>
      <c r="AG209" s="111"/>
      <c r="AH209" s="460"/>
      <c r="AI209" s="262">
        <f t="shared" si="904"/>
        <v>3.3524896476559607</v>
      </c>
      <c r="AJ209" s="256">
        <f t="shared" si="799"/>
        <v>0.96080732343242325</v>
      </c>
      <c r="AK209" s="256">
        <f t="shared" si="905"/>
        <v>3.2210966051992314</v>
      </c>
      <c r="AL209" s="170">
        <f t="shared" si="800"/>
        <v>210.78791387781078</v>
      </c>
      <c r="AM209" s="170">
        <f t="shared" si="801"/>
        <v>41.313077214333596</v>
      </c>
      <c r="AN209" s="170">
        <f t="shared" si="906"/>
        <v>116.7778581940245</v>
      </c>
      <c r="AO209" s="170">
        <f t="shared" si="975"/>
        <v>60</v>
      </c>
      <c r="AP209" s="170">
        <f t="shared" si="976"/>
        <v>86</v>
      </c>
      <c r="AQ209" s="170">
        <f t="shared" si="802"/>
        <v>0</v>
      </c>
      <c r="AR209" s="256">
        <f t="shared" si="803"/>
        <v>68.619911022839702</v>
      </c>
      <c r="AS209" s="256">
        <f t="shared" si="907"/>
        <v>9.374515117197376</v>
      </c>
      <c r="AT209" s="428">
        <f t="shared" si="804"/>
        <v>162300</v>
      </c>
      <c r="AU209" s="112"/>
      <c r="AV209" s="256"/>
      <c r="AW209" s="256"/>
      <c r="AX209" s="120"/>
      <c r="AY209" s="120"/>
      <c r="AZ209" s="120"/>
      <c r="BA209" s="120"/>
      <c r="BB209" s="256"/>
      <c r="BC209" s="256"/>
      <c r="BD209" s="256"/>
      <c r="BE209" s="257"/>
      <c r="BF209" s="146">
        <f t="shared" si="805"/>
        <v>1.5415744546739505</v>
      </c>
      <c r="BG209" s="256">
        <f t="shared" si="806"/>
        <v>1.3361611299379654</v>
      </c>
      <c r="BH209" s="256">
        <f t="shared" si="908"/>
        <v>2.0597918652406486</v>
      </c>
      <c r="BI209" s="120">
        <f t="shared" si="807"/>
        <v>68.682990868829606</v>
      </c>
      <c r="BJ209" s="120">
        <f t="shared" si="808"/>
        <v>41.313077214333596</v>
      </c>
      <c r="BK209" s="256">
        <v>0</v>
      </c>
      <c r="BL209" s="170">
        <f t="shared" si="909"/>
        <v>39.307600706334625</v>
      </c>
      <c r="BM209" s="170">
        <f t="shared" si="977"/>
        <v>86.692399293665375</v>
      </c>
      <c r="BN209" s="170">
        <f t="shared" si="809"/>
        <v>0</v>
      </c>
      <c r="BO209" s="170">
        <f t="shared" si="810"/>
        <v>18.136440897092449</v>
      </c>
      <c r="BP209" s="170">
        <f t="shared" si="811"/>
        <v>151.47943812617854</v>
      </c>
      <c r="BQ209" s="390">
        <f t="shared" si="812"/>
        <v>30636.490370825679</v>
      </c>
      <c r="BR209" s="428">
        <f t="shared" si="813"/>
        <v>48136.0924732442</v>
      </c>
      <c r="BS209" s="147">
        <f t="shared" si="814"/>
        <v>4.2702184221266162</v>
      </c>
      <c r="BT209" s="256">
        <f t="shared" si="910"/>
        <v>1.24883549156575</v>
      </c>
      <c r="BU209" s="256">
        <f t="shared" si="911"/>
        <v>5.3328003222896143</v>
      </c>
      <c r="BV209" s="170">
        <f t="shared" si="912"/>
        <v>220.16242899500816</v>
      </c>
      <c r="BW209" s="170">
        <f t="shared" si="913"/>
        <v>41.313077214333596</v>
      </c>
      <c r="BX209" s="170">
        <f t="shared" si="914"/>
        <v>134.81686598167295</v>
      </c>
      <c r="BY209" s="170">
        <f t="shared" si="978"/>
        <v>1069.9751268386742</v>
      </c>
      <c r="BZ209" s="256">
        <f t="shared" si="815"/>
        <v>61.23234934645896</v>
      </c>
      <c r="CA209" s="256">
        <v>0</v>
      </c>
      <c r="CB209" s="466">
        <f t="shared" si="816"/>
        <v>138289.71594179573</v>
      </c>
      <c r="CC209" s="146">
        <f t="shared" si="817"/>
        <v>1.5399116270844442</v>
      </c>
      <c r="CD209" s="256">
        <f t="shared" si="915"/>
        <v>1.6077080920579103</v>
      </c>
      <c r="CE209" s="256">
        <f t="shared" si="979"/>
        <v>2.475728383917724</v>
      </c>
      <c r="CF209" s="120">
        <f t="shared" si="818"/>
        <v>73.261856926751577</v>
      </c>
      <c r="CG209" s="120">
        <f t="shared" si="819"/>
        <v>41.313077214333596</v>
      </c>
      <c r="CH209" s="256">
        <v>0</v>
      </c>
      <c r="CI209" s="170">
        <f t="shared" si="980"/>
        <v>41.928107420090271</v>
      </c>
      <c r="CJ209" s="170">
        <f t="shared" si="981"/>
        <v>84.071892579909729</v>
      </c>
      <c r="CK209" s="170">
        <f t="shared" si="820"/>
        <v>0</v>
      </c>
      <c r="CL209" s="256">
        <f t="shared" si="821"/>
        <v>22.898461597331302</v>
      </c>
      <c r="CM209" s="256">
        <f t="shared" si="900"/>
        <v>146.90057206825657</v>
      </c>
      <c r="CN209" s="390">
        <f t="shared" si="822"/>
        <v>22012.256395547392</v>
      </c>
      <c r="CO209" s="428">
        <f t="shared" si="823"/>
        <v>39891.831971460488</v>
      </c>
      <c r="CP209" s="147">
        <f t="shared" si="824"/>
        <v>3.6473046469829864</v>
      </c>
      <c r="CQ209" s="256">
        <f t="shared" si="916"/>
        <v>1.4321104847041231</v>
      </c>
      <c r="CR209" s="256">
        <f t="shared" si="917"/>
        <v>5.2233432258544052</v>
      </c>
      <c r="CS209" s="120">
        <f t="shared" si="918"/>
        <v>220.16242899500816</v>
      </c>
      <c r="CT209" s="120">
        <f t="shared" si="919"/>
        <v>41.313077214333596</v>
      </c>
      <c r="CU209" s="256">
        <f t="shared" si="920"/>
        <v>123.80874453192251</v>
      </c>
      <c r="CV209" s="170">
        <f t="shared" si="982"/>
        <v>982.60908358668667</v>
      </c>
      <c r="CW209" s="256">
        <f t="shared" si="825"/>
        <v>71.690064723721846</v>
      </c>
      <c r="CX209" s="256">
        <v>0</v>
      </c>
      <c r="CY209" s="466">
        <f t="shared" si="826"/>
        <v>113289.71594179573</v>
      </c>
      <c r="CZ209" s="147">
        <f t="shared" si="827"/>
        <v>4.2702184221266162</v>
      </c>
      <c r="DA209" s="256">
        <f t="shared" si="921"/>
        <v>1.4357096451223215</v>
      </c>
      <c r="DB209" s="256">
        <f t="shared" si="922"/>
        <v>6.1307937754262039</v>
      </c>
      <c r="DC209" s="120">
        <f t="shared" si="923"/>
        <v>220.16242899500816</v>
      </c>
      <c r="DD209" s="120">
        <f t="shared" si="924"/>
        <v>41.313077214333596</v>
      </c>
      <c r="DE209" s="256">
        <f t="shared" si="925"/>
        <v>134.81686598167295</v>
      </c>
      <c r="DF209" s="170">
        <f t="shared" si="983"/>
        <v>1069.9751268386742</v>
      </c>
      <c r="DG209" s="256">
        <f t="shared" si="828"/>
        <v>61.23234934645896</v>
      </c>
      <c r="DH209" s="256">
        <v>0</v>
      </c>
      <c r="DI209" s="466">
        <f t="shared" si="829"/>
        <v>120289.71594179573</v>
      </c>
      <c r="DJ209" s="147">
        <f t="shared" si="830"/>
        <v>3.6473046469829864</v>
      </c>
      <c r="DK209" s="256">
        <f t="shared" si="984"/>
        <v>1.4982345146846738</v>
      </c>
      <c r="DL209" s="256">
        <f t="shared" si="926"/>
        <v>5.4645177076797102</v>
      </c>
      <c r="DM209" s="120">
        <f t="shared" si="927"/>
        <v>220.16242899500816</v>
      </c>
      <c r="DN209" s="120">
        <f t="shared" si="928"/>
        <v>41.313077214333596</v>
      </c>
      <c r="DO209" s="256">
        <f t="shared" si="929"/>
        <v>123.80874453192251</v>
      </c>
      <c r="DP209" s="170">
        <f t="shared" si="985"/>
        <v>982.60908358668667</v>
      </c>
      <c r="DQ209" s="256">
        <f t="shared" si="831"/>
        <v>71.690064723721846</v>
      </c>
      <c r="DR209" s="256">
        <v>0</v>
      </c>
      <c r="DS209" s="427">
        <f t="shared" si="832"/>
        <v>108289.71594179573</v>
      </c>
      <c r="DT209" s="176">
        <f t="shared" si="833"/>
        <v>7.3423580393202323</v>
      </c>
      <c r="DU209" s="256">
        <f t="shared" si="930"/>
        <v>0.96240663905219415</v>
      </c>
      <c r="DV209" s="256">
        <f t="shared" si="931"/>
        <v>7.0663341233400425</v>
      </c>
      <c r="DW209" s="120">
        <f t="shared" si="932"/>
        <v>220.16242899500816</v>
      </c>
      <c r="DX209" s="120">
        <f t="shared" si="933"/>
        <v>41.313077214333596</v>
      </c>
      <c r="DY209" s="256">
        <f t="shared" si="934"/>
        <v>156.83310888117376</v>
      </c>
      <c r="DZ209" s="256">
        <f t="shared" si="986"/>
        <v>113</v>
      </c>
      <c r="EA209" s="256">
        <f t="shared" si="987"/>
        <v>162</v>
      </c>
      <c r="EB209" s="170">
        <f t="shared" si="988"/>
        <v>1244.7072133426489</v>
      </c>
      <c r="EC209" s="256">
        <f t="shared" si="834"/>
        <v>35.611925325497964</v>
      </c>
      <c r="ED209" s="256">
        <v>0</v>
      </c>
      <c r="EE209" s="427">
        <f t="shared" ref="EE209:EE272" si="994">IF($H209&lt;100,$EC$4+$H209*$ED$4,$EC$5+$ED$5*LN($H209/6.96))+$EC$6+$H209*$ED$6+$EC$7+$DZ209*$ED$7</f>
        <v>206068.33053742663</v>
      </c>
      <c r="EF209" s="275">
        <f t="shared" si="835"/>
        <v>1.3572355850367339</v>
      </c>
      <c r="EG209" s="256">
        <f t="shared" si="836"/>
        <v>1.0546311861723796</v>
      </c>
      <c r="EH209" s="256">
        <f t="shared" si="935"/>
        <v>1.4313829749626543</v>
      </c>
      <c r="EI209" s="473">
        <f t="shared" si="837"/>
        <v>55.040607248752039</v>
      </c>
      <c r="EJ209" s="473">
        <f t="shared" si="838"/>
        <v>31.5</v>
      </c>
      <c r="EK209" s="473">
        <f t="shared" si="936"/>
        <v>126</v>
      </c>
      <c r="EL209" s="473">
        <f t="shared" si="839"/>
        <v>54.247358269683673</v>
      </c>
      <c r="EM209" s="473">
        <f t="shared" si="840"/>
        <v>27.531177550299208</v>
      </c>
      <c r="EN209" s="473">
        <f t="shared" si="841"/>
        <v>165.1218217462561</v>
      </c>
      <c r="EO209" s="427">
        <f t="shared" si="842"/>
        <v>39142.077323149388</v>
      </c>
      <c r="EP209" s="261">
        <f t="shared" si="843"/>
        <v>1.3572355850367339</v>
      </c>
      <c r="EQ209" s="256">
        <f t="shared" si="844"/>
        <v>0.90586911205977705</v>
      </c>
      <c r="ER209" s="256">
        <f t="shared" si="937"/>
        <v>1.2294777942731583</v>
      </c>
      <c r="ES209" s="473">
        <f t="shared" si="938"/>
        <v>220.16242899500816</v>
      </c>
      <c r="ET209" s="473">
        <f t="shared" si="845"/>
        <v>31.5</v>
      </c>
      <c r="EU209" s="473">
        <f t="shared" si="939"/>
        <v>126</v>
      </c>
      <c r="EV209" s="473">
        <f t="shared" si="846"/>
        <v>54.247358269683673</v>
      </c>
      <c r="EW209" s="473">
        <f t="shared" si="847"/>
        <v>27.531177550299208</v>
      </c>
      <c r="EX209" s="473">
        <f t="shared" si="848"/>
        <v>165.1218217462561</v>
      </c>
      <c r="EY209" s="572">
        <f t="shared" si="849"/>
        <v>45570</v>
      </c>
      <c r="EZ209" s="276">
        <f t="shared" si="940"/>
        <v>1.2455025227641765</v>
      </c>
      <c r="FA209" s="572">
        <f t="shared" si="941"/>
        <v>2.3997704760455889</v>
      </c>
      <c r="FB209" s="256">
        <f t="shared" si="942"/>
        <v>2.9889201819697697</v>
      </c>
      <c r="FC209" s="572">
        <f t="shared" si="943"/>
        <v>23.997704760455889</v>
      </c>
      <c r="FD209" s="572"/>
      <c r="FE209" s="572">
        <f t="shared" si="944"/>
        <v>126</v>
      </c>
      <c r="FF209" s="572">
        <f t="shared" si="945"/>
        <v>85.747358269683673</v>
      </c>
      <c r="FG209" s="572">
        <f t="shared" si="946"/>
        <v>13.771025738111199</v>
      </c>
      <c r="FH209" s="572">
        <f t="shared" si="947"/>
        <v>196.16472423455227</v>
      </c>
      <c r="FI209" s="566">
        <f t="shared" si="948"/>
        <v>10000</v>
      </c>
      <c r="FJ209" s="276">
        <f t="shared" si="850"/>
        <v>1.2431674623516391</v>
      </c>
      <c r="FK209" s="256">
        <f t="shared" si="851"/>
        <v>0.3134846301275056</v>
      </c>
      <c r="FL209" s="256">
        <f t="shared" si="949"/>
        <v>0.38971389212185331</v>
      </c>
      <c r="FM209" s="483">
        <f t="shared" si="852"/>
        <v>23.997704760455889</v>
      </c>
      <c r="FN209" s="483">
        <f t="shared" si="853"/>
        <v>36</v>
      </c>
      <c r="FO209" s="483">
        <f t="shared" si="950"/>
        <v>126</v>
      </c>
      <c r="FP209" s="483">
        <f t="shared" si="951"/>
        <v>85.747358269683673</v>
      </c>
      <c r="FQ209" s="483">
        <f t="shared" si="989"/>
        <v>5100</v>
      </c>
      <c r="FR209" s="483">
        <f t="shared" si="854"/>
        <v>14.250979833320317</v>
      </c>
      <c r="FS209" s="483">
        <f t="shared" si="855"/>
        <v>196.07909566167481</v>
      </c>
      <c r="FT209" s="484">
        <f t="shared" si="856"/>
        <v>51</v>
      </c>
      <c r="FU209" s="427">
        <f t="shared" si="857"/>
        <v>75293.577323149395</v>
      </c>
      <c r="FV209" s="276">
        <f t="shared" si="858"/>
        <v>1.965025016570801</v>
      </c>
      <c r="FW209" s="256">
        <f t="shared" si="859"/>
        <v>1.0842069295006873</v>
      </c>
      <c r="FX209" s="256">
        <f t="shared" si="952"/>
        <v>2.1304937396082653</v>
      </c>
      <c r="FY209" s="483">
        <f t="shared" si="860"/>
        <v>100.06382397823121</v>
      </c>
      <c r="FZ209" s="483">
        <f t="shared" si="861"/>
        <v>63</v>
      </c>
      <c r="GA209" s="483">
        <f t="shared" si="953"/>
        <v>126</v>
      </c>
      <c r="GB209" s="483">
        <f t="shared" si="954"/>
        <v>85.747358269683673</v>
      </c>
      <c r="GC209" s="483">
        <f t="shared" si="955"/>
        <v>2500</v>
      </c>
      <c r="GD209" s="483">
        <f t="shared" si="862"/>
        <v>12.966116299416363</v>
      </c>
      <c r="GE209" s="483">
        <f t="shared" si="863"/>
        <v>120.09860501677694</v>
      </c>
      <c r="GF209" s="484">
        <f t="shared" si="864"/>
        <v>65</v>
      </c>
      <c r="GG209" s="493">
        <f t="shared" si="865"/>
        <v>25</v>
      </c>
      <c r="GH209" s="493">
        <f t="shared" si="866"/>
        <v>90</v>
      </c>
      <c r="GI209" s="427">
        <f t="shared" si="867"/>
        <v>93034.577323149395</v>
      </c>
      <c r="GJ209" s="185">
        <f t="shared" si="868"/>
        <v>1.117734556212336</v>
      </c>
      <c r="GK209" s="256">
        <f t="shared" si="990"/>
        <v>1.8651020386079225</v>
      </c>
      <c r="GL209" s="256">
        <f t="shared" si="956"/>
        <v>2.0846889994141495</v>
      </c>
      <c r="GM209" s="256">
        <f t="shared" si="957"/>
        <v>220.16242899500816</v>
      </c>
      <c r="GN209" s="256">
        <f t="shared" si="958"/>
        <v>126</v>
      </c>
      <c r="GO209" s="256">
        <f t="shared" si="959"/>
        <v>85.747358269683673</v>
      </c>
      <c r="GP209" s="256">
        <f t="shared" si="869"/>
        <v>220.16242899500816</v>
      </c>
      <c r="GQ209" s="256">
        <f t="shared" si="870"/>
        <v>13.771025738111199</v>
      </c>
      <c r="GR209" s="427">
        <f t="shared" si="871"/>
        <v>110659.57732314939</v>
      </c>
      <c r="GS209" s="185">
        <f t="shared" si="872"/>
        <v>1.117734556212336</v>
      </c>
      <c r="GT209" s="256">
        <f t="shared" si="991"/>
        <v>1.9595935544769383</v>
      </c>
      <c r="GU209" s="256">
        <f t="shared" si="960"/>
        <v>2.1903054319698345</v>
      </c>
      <c r="GV209" s="256">
        <f t="shared" si="961"/>
        <v>220.16242899500816</v>
      </c>
      <c r="GW209" s="256">
        <f t="shared" si="962"/>
        <v>126</v>
      </c>
      <c r="GX209" s="256">
        <f t="shared" si="963"/>
        <v>85.747358269683673</v>
      </c>
      <c r="GY209" s="256">
        <f t="shared" si="873"/>
        <v>220.16242899500816</v>
      </c>
      <c r="GZ209" s="256">
        <f t="shared" si="874"/>
        <v>13.771025738111199</v>
      </c>
      <c r="HA209" s="427">
        <f t="shared" si="875"/>
        <v>105323.57732314939</v>
      </c>
      <c r="HB209" s="185">
        <f t="shared" si="876"/>
        <v>1.117734556212336</v>
      </c>
      <c r="HC209" s="256">
        <f t="shared" si="992"/>
        <v>0.20660594644662356</v>
      </c>
      <c r="HD209" s="256">
        <f t="shared" si="964"/>
        <v>0.23093060586234643</v>
      </c>
      <c r="HE209" s="256">
        <f t="shared" si="965"/>
        <v>220.16242899500816</v>
      </c>
      <c r="HF209" s="256">
        <f t="shared" si="966"/>
        <v>126</v>
      </c>
      <c r="HG209" s="256">
        <f t="shared" si="967"/>
        <v>85.747358269683673</v>
      </c>
      <c r="HH209" s="256">
        <f t="shared" si="877"/>
        <v>220.16242899500816</v>
      </c>
      <c r="HI209" s="256">
        <f t="shared" si="878"/>
        <v>13.771025738111199</v>
      </c>
      <c r="HJ209" s="427">
        <f t="shared" si="879"/>
        <v>998961.58269683667</v>
      </c>
      <c r="HK209" s="185">
        <f t="shared" si="880"/>
        <v>1.117734556212336</v>
      </c>
      <c r="HL209" s="256">
        <f t="shared" si="993"/>
        <v>1.7625226580435265</v>
      </c>
      <c r="HM209" s="256">
        <f t="shared" si="968"/>
        <v>1.9700324810024679</v>
      </c>
      <c r="HN209" s="256">
        <f t="shared" si="969"/>
        <v>220.16242899500816</v>
      </c>
      <c r="HO209" s="256">
        <f t="shared" si="970"/>
        <v>126</v>
      </c>
      <c r="HP209" s="256">
        <f t="shared" si="971"/>
        <v>85.747358269683673</v>
      </c>
      <c r="HQ209" s="256">
        <f t="shared" si="881"/>
        <v>220.16242899500816</v>
      </c>
      <c r="HR209" s="256">
        <f t="shared" si="882"/>
        <v>13.771025738111199</v>
      </c>
      <c r="HS209" s="466">
        <f t="shared" si="883"/>
        <v>117100</v>
      </c>
    </row>
    <row r="210" spans="1:227" s="72" customFormat="1" hidden="1" outlineLevel="1" x14ac:dyDescent="0.3">
      <c r="B210" s="40" t="s">
        <v>248</v>
      </c>
      <c r="C210" s="40" t="s">
        <v>249</v>
      </c>
      <c r="D210" s="117">
        <v>5000</v>
      </c>
      <c r="E210" s="132">
        <v>11.441546724913419</v>
      </c>
      <c r="F210" s="125">
        <f t="shared" si="791"/>
        <v>502.95132478265231</v>
      </c>
      <c r="G210" s="125">
        <f t="shared" si="792"/>
        <v>102.3803096562438</v>
      </c>
      <c r="H210" s="168">
        <f t="shared" si="690"/>
        <v>315</v>
      </c>
      <c r="I210" s="528">
        <f t="shared" si="901"/>
        <v>315</v>
      </c>
      <c r="J210" s="373">
        <f t="shared" si="794"/>
        <v>212.49545383197136</v>
      </c>
      <c r="K210" s="114">
        <v>0.109</v>
      </c>
      <c r="L210" s="168">
        <f t="shared" si="795"/>
        <v>1596.6708723258803</v>
      </c>
      <c r="M210" s="373">
        <f t="shared" si="972"/>
        <v>481.8</v>
      </c>
      <c r="N210" s="373">
        <f t="shared" si="973"/>
        <v>174.03712508352098</v>
      </c>
      <c r="O210" s="121">
        <v>62.048672518935639</v>
      </c>
      <c r="P210" s="116">
        <v>0.11</v>
      </c>
      <c r="Q210" s="395">
        <f t="shared" si="796"/>
        <v>0.79644091861078825</v>
      </c>
      <c r="S210" s="189">
        <f t="shared" si="797"/>
        <v>1.1270830824202807</v>
      </c>
      <c r="T210" s="168">
        <f t="shared" si="902"/>
        <v>34.126769885414596</v>
      </c>
      <c r="U210" s="382">
        <f t="shared" si="903"/>
        <v>502.95132478265231</v>
      </c>
      <c r="V210" s="427">
        <f t="shared" si="974"/>
        <v>62249.27261311542</v>
      </c>
      <c r="W210" s="132"/>
      <c r="X210" s="255"/>
      <c r="Y210" s="255"/>
      <c r="Z210" s="255"/>
      <c r="AA210" s="111"/>
      <c r="AB210" s="111"/>
      <c r="AC210" s="111"/>
      <c r="AD210" s="111"/>
      <c r="AE210" s="111"/>
      <c r="AF210" s="111"/>
      <c r="AG210" s="111"/>
      <c r="AH210" s="460"/>
      <c r="AI210" s="262">
        <f t="shared" si="904"/>
        <v>1.8842248797323125</v>
      </c>
      <c r="AJ210" s="256">
        <f t="shared" si="799"/>
        <v>1.2973558724662182</v>
      </c>
      <c r="AK210" s="256">
        <f t="shared" si="905"/>
        <v>2.4445102127676694</v>
      </c>
      <c r="AL210" s="170">
        <f t="shared" si="800"/>
        <v>268.64621026435447</v>
      </c>
      <c r="AM210" s="170">
        <f t="shared" si="801"/>
        <v>102.3803096562438</v>
      </c>
      <c r="AN210" s="170">
        <f t="shared" si="906"/>
        <v>99.104348042022039</v>
      </c>
      <c r="AO210" s="170">
        <f t="shared" si="975"/>
        <v>51</v>
      </c>
      <c r="AP210" s="170">
        <f t="shared" si="976"/>
        <v>73</v>
      </c>
      <c r="AQ210" s="170">
        <f t="shared" si="802"/>
        <v>0</v>
      </c>
      <c r="AR210" s="256">
        <f t="shared" ref="AR210:AR241" si="995">(+AL210/$AI$8+AL210/$AI$10+ABS(AN210)/$AI$9+AM210/$AI$10+($G210-AM210)/COP_KM)*Ek</f>
        <v>86.957830765013654</v>
      </c>
      <c r="AS210" s="256">
        <f t="shared" si="907"/>
        <v>234.30511451829784</v>
      </c>
      <c r="AT210" s="428">
        <f t="shared" ref="AT210:AT241" si="996">IF($H210&lt;PMAX_BES_HOR,+$AR$4+$H210*$AS$4+$AR$5+$H210*$AS$5+$AO210*$AS$6,$AR$4+PMAX_BES_HOR*$AS$4+$AR$5+PMAX_BES_HOR*$AS$5+$AO210*$AS$6+$T$4+($H210-PMAX_BES_HOR)*$U$4)+IF(AQ210&gt;0,$T$5+AQ210*$U$5)</f>
        <v>166350</v>
      </c>
      <c r="AU210" s="112"/>
      <c r="AV210" s="256"/>
      <c r="AW210" s="256"/>
      <c r="AX210" s="120"/>
      <c r="AY210" s="120"/>
      <c r="AZ210" s="120"/>
      <c r="BA210" s="120"/>
      <c r="BB210" s="256"/>
      <c r="BC210" s="256"/>
      <c r="BD210" s="256"/>
      <c r="BE210" s="257"/>
      <c r="BF210" s="146">
        <f t="shared" si="805"/>
        <v>1.6027250169487008</v>
      </c>
      <c r="BG210" s="256">
        <f t="shared" si="806"/>
        <v>1.3467680869335963</v>
      </c>
      <c r="BH210" s="256">
        <f t="shared" si="908"/>
        <v>2.1584989049566174</v>
      </c>
      <c r="BI210" s="120">
        <f t="shared" si="807"/>
        <v>170.20726480350532</v>
      </c>
      <c r="BJ210" s="120">
        <f t="shared" si="808"/>
        <v>102.3803096562438</v>
      </c>
      <c r="BK210" s="256">
        <v>0</v>
      </c>
      <c r="BL210" s="170">
        <f t="shared" si="909"/>
        <v>106.60134643501284</v>
      </c>
      <c r="BM210" s="170">
        <f t="shared" si="977"/>
        <v>208.39865356498717</v>
      </c>
      <c r="BN210" s="170">
        <f t="shared" si="809"/>
        <v>0</v>
      </c>
      <c r="BO210" s="170">
        <f t="shared" ref="BO210:BO241" si="997">(+BI210/$BF$8+BI210/$BF$10+BJ210/$BF$10+($G210-BJ210)/COP_KM)*Ek</f>
        <v>44.944955939091031</v>
      </c>
      <c r="BP210" s="170">
        <f t="shared" ref="BP210:BP241" si="998">($F210-BI210)*Eg</f>
        <v>332.74405997914698</v>
      </c>
      <c r="BQ210" s="390">
        <f t="shared" si="812"/>
        <v>81642.118428442773</v>
      </c>
      <c r="BR210" s="428">
        <f t="shared" si="813"/>
        <v>118349.31366151963</v>
      </c>
      <c r="BS210" s="147">
        <f t="shared" si="814"/>
        <v>4.3299035474120089</v>
      </c>
      <c r="BT210" s="256">
        <f t="shared" si="910"/>
        <v>1.541747119609828</v>
      </c>
      <c r="BU210" s="256">
        <f t="shared" si="911"/>
        <v>6.6756163224108409</v>
      </c>
      <c r="BV210" s="170">
        <f t="shared" si="912"/>
        <v>502.95132478265231</v>
      </c>
      <c r="BW210" s="170">
        <f t="shared" si="913"/>
        <v>102.3803096562438</v>
      </c>
      <c r="BX210" s="170">
        <f t="shared" si="914"/>
        <v>299.98075016987804</v>
      </c>
      <c r="BY210" s="170">
        <f t="shared" si="978"/>
        <v>952.31984180913662</v>
      </c>
      <c r="BZ210" s="256">
        <f t="shared" si="815"/>
        <v>139.8025678425802</v>
      </c>
      <c r="CA210" s="256">
        <v>0</v>
      </c>
      <c r="CB210" s="466">
        <f t="shared" si="816"/>
        <v>257678.78647052427</v>
      </c>
      <c r="CC210" s="146">
        <f t="shared" si="817"/>
        <v>1.6008012613881817</v>
      </c>
      <c r="CD210" s="256">
        <f t="shared" si="915"/>
        <v>1.6072168750723319</v>
      </c>
      <c r="CE210" s="256">
        <f t="shared" si="979"/>
        <v>2.5728348009401607</v>
      </c>
      <c r="CF210" s="120">
        <f t="shared" si="818"/>
        <v>181.55441579040567</v>
      </c>
      <c r="CG210" s="120">
        <f t="shared" si="819"/>
        <v>102.3803096562438</v>
      </c>
      <c r="CH210" s="256">
        <v>0</v>
      </c>
      <c r="CI210" s="170">
        <f t="shared" si="980"/>
        <v>113.7081028640137</v>
      </c>
      <c r="CJ210" s="170">
        <f t="shared" si="981"/>
        <v>201.29189713598629</v>
      </c>
      <c r="CK210" s="170">
        <f t="shared" si="820"/>
        <v>0</v>
      </c>
      <c r="CL210" s="256">
        <f t="shared" ref="CL210:CL241" si="999">(+CF210/$CC$8+CF210/$CC$10+CG210/$CC$10+($G210-CG210)/COP_KM)*Ek</f>
        <v>56.745992965467394</v>
      </c>
      <c r="CM210" s="256">
        <f t="shared" si="900"/>
        <v>321.39690899224661</v>
      </c>
      <c r="CN210" s="390">
        <f t="shared" si="822"/>
        <v>61150.779515113478</v>
      </c>
      <c r="CO210" s="428">
        <f t="shared" si="823"/>
        <v>98888.454430395475</v>
      </c>
      <c r="CP210" s="147">
        <f t="shared" si="824"/>
        <v>3.6979744863623156</v>
      </c>
      <c r="CQ210" s="256">
        <f t="shared" si="916"/>
        <v>1.604724455383951</v>
      </c>
      <c r="CR210" s="256">
        <f t="shared" si="917"/>
        <v>5.9342300936515127</v>
      </c>
      <c r="CS210" s="120">
        <f t="shared" si="918"/>
        <v>502.95132478265231</v>
      </c>
      <c r="CT210" s="120">
        <f t="shared" si="919"/>
        <v>102.3803096562438</v>
      </c>
      <c r="CU210" s="256">
        <f t="shared" si="920"/>
        <v>274.83318393074541</v>
      </c>
      <c r="CV210" s="170">
        <f t="shared" si="982"/>
        <v>872.48629819284247</v>
      </c>
      <c r="CW210" s="256">
        <f t="shared" si="825"/>
        <v>163.69275576975619</v>
      </c>
      <c r="CX210" s="256">
        <v>0</v>
      </c>
      <c r="CY210" s="466">
        <f t="shared" si="826"/>
        <v>232678.78647052427</v>
      </c>
      <c r="CZ210" s="147">
        <f t="shared" si="827"/>
        <v>4.3299035474120089</v>
      </c>
      <c r="DA210" s="256">
        <f t="shared" si="921"/>
        <v>1.6575331203721015</v>
      </c>
      <c r="DB210" s="256">
        <f t="shared" si="922"/>
        <v>7.1769585378520588</v>
      </c>
      <c r="DC210" s="120">
        <f t="shared" si="923"/>
        <v>502.95132478265231</v>
      </c>
      <c r="DD210" s="120">
        <f t="shared" si="924"/>
        <v>102.3803096562438</v>
      </c>
      <c r="DE210" s="256">
        <f t="shared" si="925"/>
        <v>299.98075016987804</v>
      </c>
      <c r="DF210" s="170">
        <f t="shared" si="983"/>
        <v>952.31984180913662</v>
      </c>
      <c r="DG210" s="256">
        <f t="shared" si="828"/>
        <v>139.8025678425802</v>
      </c>
      <c r="DH210" s="256">
        <v>0</v>
      </c>
      <c r="DI210" s="466">
        <f t="shared" si="829"/>
        <v>239678.78647052427</v>
      </c>
      <c r="DJ210" s="147">
        <f t="shared" si="830"/>
        <v>3.6979744863623156</v>
      </c>
      <c r="DK210" s="256">
        <f t="shared" si="984"/>
        <v>1.6399654297465693</v>
      </c>
      <c r="DL210" s="256">
        <f t="shared" si="926"/>
        <v>6.0645503177190241</v>
      </c>
      <c r="DM210" s="120">
        <f t="shared" si="927"/>
        <v>502.95132478265231</v>
      </c>
      <c r="DN210" s="120">
        <f t="shared" si="928"/>
        <v>102.3803096562438</v>
      </c>
      <c r="DO210" s="256">
        <f t="shared" si="929"/>
        <v>274.83318393074541</v>
      </c>
      <c r="DP210" s="170">
        <f t="shared" si="985"/>
        <v>872.48629819284247</v>
      </c>
      <c r="DQ210" s="256">
        <f t="shared" si="831"/>
        <v>163.69275576975619</v>
      </c>
      <c r="DR210" s="256">
        <v>0</v>
      </c>
      <c r="DS210" s="427">
        <f t="shared" si="832"/>
        <v>227678.78647052427</v>
      </c>
      <c r="DT210" s="176">
        <f t="shared" si="833"/>
        <v>7.426114064826951</v>
      </c>
      <c r="DU210" s="256">
        <f t="shared" si="930"/>
        <v>1.1388160814484221</v>
      </c>
      <c r="DV210" s="256">
        <f t="shared" si="931"/>
        <v>8.4569781196952416</v>
      </c>
      <c r="DW210" s="120">
        <f t="shared" si="932"/>
        <v>502.95132478265231</v>
      </c>
      <c r="DX210" s="120">
        <f t="shared" si="933"/>
        <v>102.3803096562438</v>
      </c>
      <c r="DY210" s="256">
        <f t="shared" si="934"/>
        <v>350.27588264814329</v>
      </c>
      <c r="DZ210" s="256">
        <f t="shared" si="986"/>
        <v>259</v>
      </c>
      <c r="EA210" s="256">
        <f t="shared" si="987"/>
        <v>370</v>
      </c>
      <c r="EB210" s="170">
        <f t="shared" si="988"/>
        <v>1111.9869290417248</v>
      </c>
      <c r="EC210" s="256">
        <f t="shared" si="834"/>
        <v>81.513915508783938</v>
      </c>
      <c r="ED210" s="256">
        <v>0</v>
      </c>
      <c r="EE210" s="427">
        <f t="shared" si="994"/>
        <v>400033.14545740007</v>
      </c>
      <c r="EF210" s="275">
        <f t="shared" si="835"/>
        <v>1.3671323256685342</v>
      </c>
      <c r="EG210" s="256">
        <f t="shared" si="836"/>
        <v>1.302253577600609</v>
      </c>
      <c r="EH210" s="256">
        <f t="shared" si="935"/>
        <v>1.7803529621552896</v>
      </c>
      <c r="EI210" s="473">
        <f t="shared" si="837"/>
        <v>125.73783119566308</v>
      </c>
      <c r="EJ210" s="473">
        <f t="shared" si="838"/>
        <v>78.75</v>
      </c>
      <c r="EK210" s="473">
        <f t="shared" si="936"/>
        <v>315</v>
      </c>
      <c r="EL210" s="473">
        <f t="shared" si="839"/>
        <v>133.74545383197136</v>
      </c>
      <c r="EM210" s="473">
        <f t="shared" ref="EM210:EM241" si="1000">(($EG$9*F210)/$EF$8+($G210/COP_KM))*Ek</f>
        <v>65.561227684330362</v>
      </c>
      <c r="EN210" s="473">
        <f t="shared" ref="EN210:EN241" si="1001">((1-$EG$9)*$F210)*Eg</f>
        <v>377.21349358698922</v>
      </c>
      <c r="EO210" s="427">
        <f t="shared" si="842"/>
        <v>72415.52261311542</v>
      </c>
      <c r="EP210" s="261">
        <f t="shared" si="843"/>
        <v>1.3671323256685342</v>
      </c>
      <c r="EQ210" s="256">
        <f t="shared" ref="EQ210:EQ241" si="1002">+(($T210+$U210)-(EX210+EW210))/EY210*1000</f>
        <v>0.82776715731180484</v>
      </c>
      <c r="ER210" s="256">
        <f t="shared" si="937"/>
        <v>1.1316672388877191</v>
      </c>
      <c r="ES210" s="473">
        <f t="shared" si="938"/>
        <v>502.95132478265231</v>
      </c>
      <c r="ET210" s="473">
        <f t="shared" si="845"/>
        <v>78.75</v>
      </c>
      <c r="EU210" s="473">
        <f t="shared" si="939"/>
        <v>315</v>
      </c>
      <c r="EV210" s="473">
        <f t="shared" si="846"/>
        <v>133.74545383197136</v>
      </c>
      <c r="EW210" s="473">
        <f t="shared" ref="EW210:EW241" si="1003">((($EG$9*$F210)/$EP$8)+($G210/COP_KM))*Ek</f>
        <v>65.561227684330362</v>
      </c>
      <c r="EX210" s="473">
        <f t="shared" ref="EX210:EX241" si="1004">((1-$EG$9)*$F210)*Ebiom_p</f>
        <v>377.21349358698922</v>
      </c>
      <c r="EY210" s="572">
        <f t="shared" si="849"/>
        <v>113925</v>
      </c>
      <c r="EZ210" s="276">
        <f t="shared" si="940"/>
        <v>1.2552070519003167</v>
      </c>
      <c r="FA210" s="572">
        <f t="shared" si="941"/>
        <v>5.482169440130912</v>
      </c>
      <c r="FB210" s="256">
        <f t="shared" si="942"/>
        <v>6.881257740964732</v>
      </c>
      <c r="FC210" s="572">
        <f t="shared" si="943"/>
        <v>54.821694401309102</v>
      </c>
      <c r="FD210" s="572"/>
      <c r="FE210" s="572">
        <f t="shared" si="944"/>
        <v>315</v>
      </c>
      <c r="FF210" s="572">
        <f t="shared" si="945"/>
        <v>212.49545383197136</v>
      </c>
      <c r="FG210" s="572">
        <f t="shared" si="946"/>
        <v>34.126769885414596</v>
      </c>
      <c r="FH210" s="572">
        <f t="shared" si="947"/>
        <v>448.12963038134319</v>
      </c>
      <c r="FI210" s="566">
        <f t="shared" si="948"/>
        <v>10000</v>
      </c>
      <c r="FJ210" s="276">
        <f t="shared" si="850"/>
        <v>1.2522459728251254</v>
      </c>
      <c r="FK210" s="256">
        <f t="shared" ref="FK210:FK241" si="1005">+(($T210+$U210)-($FS210+$FR210))/$FU210*1000</f>
        <v>0.34124933799111562</v>
      </c>
      <c r="FL210" s="256">
        <f t="shared" si="949"/>
        <v>0.42732810922861458</v>
      </c>
      <c r="FM210" s="483">
        <f t="shared" ref="FM210:FM241" si="1006">($FR$9/100)*$F210*$K210</f>
        <v>54.821694401309102</v>
      </c>
      <c r="FN210" s="483">
        <f t="shared" si="853"/>
        <v>81</v>
      </c>
      <c r="FO210" s="483">
        <f t="shared" si="950"/>
        <v>315</v>
      </c>
      <c r="FP210" s="483">
        <f t="shared" si="951"/>
        <v>212.49545383197136</v>
      </c>
      <c r="FQ210" s="483">
        <f t="shared" si="989"/>
        <v>11600</v>
      </c>
      <c r="FR210" s="483">
        <f t="shared" ref="FR210:FR241" si="1007">(($F210*$K210*($FR$9/100)/$FN$10)+($G210/COP_KM))*Ek</f>
        <v>35.22320377344078</v>
      </c>
      <c r="FS210" s="483">
        <f t="shared" ref="FS210:FS241" si="1008">((($K210*$F210)-(($GB$9/3.6)*$FT210))+((1-$K210)*$F210))*Eg</f>
        <v>448.17354700487454</v>
      </c>
      <c r="FT210" s="484">
        <f t="shared" ref="FT210:FT241" si="1009">ROUND(($K210*$F210*($FR$9/100)*1000)/($FQ$9*277.77777778),0)</f>
        <v>116</v>
      </c>
      <c r="FU210" s="427">
        <f t="shared" si="857"/>
        <v>157308.27261311543</v>
      </c>
      <c r="FV210" s="276">
        <f t="shared" si="858"/>
        <v>1.9748055773125468</v>
      </c>
      <c r="FW210" s="256">
        <f t="shared" ref="FW210:FW241" si="1010">+(($T210+$U210)-($GD210+$GE210))/$GI210*1000</f>
        <v>1.1574637470617342</v>
      </c>
      <c r="FX210" s="256">
        <f t="shared" si="952"/>
        <v>2.2857658632345914</v>
      </c>
      <c r="FY210" s="483">
        <f t="shared" ref="FY210:FY241" si="1011">(($GE$9/100)*$F210*$K210)+($FY$8*$F210)</f>
        <v>228.59137711371548</v>
      </c>
      <c r="FZ210" s="483">
        <f t="shared" si="861"/>
        <v>144</v>
      </c>
      <c r="GA210" s="483">
        <f t="shared" si="953"/>
        <v>315</v>
      </c>
      <c r="GB210" s="483">
        <f t="shared" si="954"/>
        <v>212.49545383197136</v>
      </c>
      <c r="GC210" s="483">
        <f t="shared" si="955"/>
        <v>5800</v>
      </c>
      <c r="GD210" s="483">
        <f t="shared" ref="GD210:GD241" si="1012">((((1-$FY$8)*$F210)/$FV$8)+($G210/COP_KM)+((($K210*$F210)/$GE$9)/$FZ$10))*Ek-($GH210*$FY$9*$FY$10/1000)</f>
        <v>32.167257537093391</v>
      </c>
      <c r="GE210" s="483">
        <f t="shared" ref="GE210:GE241" si="1013">(1-$FY$8)*$F210-(($GE$9/100)*$F210*$K210)</f>
        <v>274.35994766893685</v>
      </c>
      <c r="GF210" s="484">
        <f t="shared" ref="GF210:GF241" si="1014">ROUND(($FY$8*$F210*1000)/($GB$8*277.77777778),0)</f>
        <v>148</v>
      </c>
      <c r="GG210" s="493">
        <f t="shared" ref="GG210:GG241" si="1015">ROUND((($GE$9/100)*$F210*$K210*1000)/($GB$9*277.77777778),0)</f>
        <v>58</v>
      </c>
      <c r="GH210" s="493">
        <f t="shared" si="866"/>
        <v>206</v>
      </c>
      <c r="GI210" s="427">
        <f t="shared" si="867"/>
        <v>199186.27261311543</v>
      </c>
      <c r="GJ210" s="185">
        <f t="shared" ref="GJ210:GJ241" si="1016">($F210+$G210)/($GP210+$GQ210)</f>
        <v>1.1270830824202807</v>
      </c>
      <c r="GK210" s="256">
        <f t="shared" si="990"/>
        <v>1.7938620995944199</v>
      </c>
      <c r="GL210" s="256">
        <f t="shared" si="956"/>
        <v>2.0218316246477954</v>
      </c>
      <c r="GM210" s="256">
        <f t="shared" si="957"/>
        <v>502.95132478265231</v>
      </c>
      <c r="GN210" s="256">
        <f t="shared" si="958"/>
        <v>315</v>
      </c>
      <c r="GO210" s="256">
        <f t="shared" si="959"/>
        <v>212.49545383197136</v>
      </c>
      <c r="GP210" s="256">
        <f t="shared" ref="GP210:GP241" si="1017">$F210*Ebiom_pellet</f>
        <v>502.95132478265231</v>
      </c>
      <c r="GQ210" s="256">
        <f t="shared" ref="GQ210:GQ241" si="1018">$G210/COP_KM</f>
        <v>34.126769885414596</v>
      </c>
      <c r="GR210" s="427">
        <f t="shared" si="871"/>
        <v>261349.27261311543</v>
      </c>
      <c r="GS210" s="185">
        <f t="shared" si="872"/>
        <v>1.1270830824202807</v>
      </c>
      <c r="GT210" s="256">
        <f t="shared" si="991"/>
        <v>2.5610533036918031</v>
      </c>
      <c r="GU210" s="256">
        <f t="shared" si="960"/>
        <v>2.8865198517676007</v>
      </c>
      <c r="GV210" s="256">
        <f t="shared" si="961"/>
        <v>502.95132478265231</v>
      </c>
      <c r="GW210" s="256">
        <f t="shared" si="962"/>
        <v>315</v>
      </c>
      <c r="GX210" s="256">
        <f t="shared" si="963"/>
        <v>212.49545383197136</v>
      </c>
      <c r="GY210" s="256">
        <f t="shared" ref="GY210:GY241" si="1019">$F210*Ebiom_shreds</f>
        <v>502.95132478265231</v>
      </c>
      <c r="GZ210" s="256">
        <f t="shared" ref="GZ210:GZ241" si="1020">$G210/COP_KM</f>
        <v>34.126769885414596</v>
      </c>
      <c r="HA210" s="427">
        <f t="shared" si="875"/>
        <v>183059.27261311543</v>
      </c>
      <c r="HB210" s="185">
        <f t="shared" si="876"/>
        <v>1.1270830824202807</v>
      </c>
      <c r="HC210" s="256">
        <f t="shared" si="992"/>
        <v>0.20134753508490699</v>
      </c>
      <c r="HD210" s="256">
        <f t="shared" si="964"/>
        <v>0.22693540048122257</v>
      </c>
      <c r="HE210" s="256">
        <f t="shared" si="965"/>
        <v>502.95132478265231</v>
      </c>
      <c r="HF210" s="256">
        <f t="shared" si="966"/>
        <v>315</v>
      </c>
      <c r="HG210" s="256">
        <f t="shared" si="967"/>
        <v>212.49545383197136</v>
      </c>
      <c r="HH210" s="256">
        <f t="shared" ref="HH210:HH241" si="1021">$F210*Ebiom_snip</f>
        <v>502.95132478265231</v>
      </c>
      <c r="HI210" s="256">
        <f t="shared" ref="HI210:HI241" si="1022">($G210/COP_KM)*Ek</f>
        <v>34.126769885414596</v>
      </c>
      <c r="HJ210" s="427">
        <f t="shared" si="879"/>
        <v>2328434.5383197134</v>
      </c>
      <c r="HK210" s="185">
        <f t="shared" ref="HK210:HK241" si="1023">($F210+$G210)/($GP210+$GQ210)</f>
        <v>1.1270830824202807</v>
      </c>
      <c r="HL210" s="256">
        <f t="shared" si="993"/>
        <v>1.6879371913491907</v>
      </c>
      <c r="HM210" s="256">
        <f t="shared" si="968"/>
        <v>1.9024454525576771</v>
      </c>
      <c r="HN210" s="256">
        <f t="shared" si="969"/>
        <v>502.95132478265231</v>
      </c>
      <c r="HO210" s="256">
        <f t="shared" si="970"/>
        <v>315</v>
      </c>
      <c r="HP210" s="256">
        <f t="shared" si="971"/>
        <v>212.49545383197136</v>
      </c>
      <c r="HQ210" s="256">
        <f t="shared" ref="HQ210:HQ241" si="1024">$F210*Ebiom_pellet</f>
        <v>502.95132478265231</v>
      </c>
      <c r="HR210" s="256">
        <f t="shared" ref="HR210:HR241" si="1025">($G210/COP_KM)*Ek</f>
        <v>34.126769885414596</v>
      </c>
      <c r="HS210" s="466">
        <f t="shared" si="883"/>
        <v>277750</v>
      </c>
    </row>
    <row r="211" spans="1:227" s="72" customFormat="1" hidden="1" outlineLevel="1" x14ac:dyDescent="0.3">
      <c r="B211" s="40" t="s">
        <v>248</v>
      </c>
      <c r="C211" s="40" t="s">
        <v>249</v>
      </c>
      <c r="D211" s="117">
        <v>10000</v>
      </c>
      <c r="E211" s="132">
        <v>9.21629204467345</v>
      </c>
      <c r="F211" s="125">
        <f t="shared" si="791"/>
        <v>810.26567559420744</v>
      </c>
      <c r="G211" s="125">
        <f t="shared" si="792"/>
        <v>204.06308962809098</v>
      </c>
      <c r="H211" s="168">
        <f t="shared" si="690"/>
        <v>630</v>
      </c>
      <c r="I211" s="528">
        <f t="shared" si="901"/>
        <v>630</v>
      </c>
      <c r="J211" s="373">
        <f t="shared" si="794"/>
        <v>423.54314991301567</v>
      </c>
      <c r="K211" s="114">
        <v>0.109</v>
      </c>
      <c r="L211" s="168">
        <f t="shared" si="795"/>
        <v>1286.1359930066785</v>
      </c>
      <c r="M211" s="373">
        <f t="shared" si="972"/>
        <v>481.8</v>
      </c>
      <c r="N211" s="373">
        <f t="shared" si="973"/>
        <v>140.18882323772795</v>
      </c>
      <c r="O211" s="121">
        <v>61.837299887300297</v>
      </c>
      <c r="P211" s="116">
        <v>0.11</v>
      </c>
      <c r="Q211" s="395">
        <f t="shared" si="796"/>
        <v>0.748152864209086</v>
      </c>
      <c r="S211" s="189">
        <f t="shared" si="797"/>
        <v>1.1548948184058225</v>
      </c>
      <c r="T211" s="168">
        <f t="shared" si="902"/>
        <v>68.021029876030326</v>
      </c>
      <c r="U211" s="382">
        <f t="shared" si="903"/>
        <v>810.26567559420744</v>
      </c>
      <c r="V211" s="427">
        <f t="shared" si="974"/>
        <v>111766.9039860825</v>
      </c>
      <c r="W211" s="132"/>
      <c r="X211" s="255"/>
      <c r="Y211" s="255"/>
      <c r="Z211" s="255"/>
      <c r="AA211" s="111"/>
      <c r="AB211" s="111"/>
      <c r="AC211" s="111"/>
      <c r="AD211" s="111"/>
      <c r="AE211" s="111"/>
      <c r="AF211" s="111"/>
      <c r="AG211" s="111"/>
      <c r="AH211" s="460"/>
      <c r="AI211" s="262">
        <f t="shared" si="904"/>
        <v>1.5414130729564028</v>
      </c>
      <c r="AJ211" s="256">
        <f t="shared" si="799"/>
        <v>1.2933345668396967</v>
      </c>
      <c r="AK211" s="256">
        <f t="shared" si="905"/>
        <v>1.993562809033115</v>
      </c>
      <c r="AL211" s="170">
        <f t="shared" si="800"/>
        <v>236.81234156948366</v>
      </c>
      <c r="AM211" s="170">
        <f t="shared" si="801"/>
        <v>177.60925617711274</v>
      </c>
      <c r="AN211" s="170">
        <f t="shared" si="906"/>
        <v>0</v>
      </c>
      <c r="AO211" s="170">
        <f t="shared" si="975"/>
        <v>0</v>
      </c>
      <c r="AP211" s="170">
        <f t="shared" si="976"/>
        <v>0</v>
      </c>
      <c r="AQ211" s="170">
        <f t="shared" si="802"/>
        <v>54.906254568240421</v>
      </c>
      <c r="AR211" s="256">
        <f t="shared" si="995"/>
        <v>84.597893785894186</v>
      </c>
      <c r="AS211" s="256">
        <f t="shared" si="907"/>
        <v>573.45333402472374</v>
      </c>
      <c r="AT211" s="428">
        <f t="shared" si="996"/>
        <v>170285.00073091846</v>
      </c>
      <c r="AU211" s="112"/>
      <c r="AV211" s="256"/>
      <c r="AW211" s="256"/>
      <c r="AX211" s="120"/>
      <c r="AY211" s="120"/>
      <c r="AZ211" s="120"/>
      <c r="BA211" s="120"/>
      <c r="BB211" s="256"/>
      <c r="BC211" s="256"/>
      <c r="BD211" s="256"/>
      <c r="BE211" s="257"/>
      <c r="BF211" s="146">
        <f t="shared" si="805"/>
        <v>1.8093805622019212</v>
      </c>
      <c r="BG211" s="256">
        <f t="shared" si="806"/>
        <v>1.4428483599003943</v>
      </c>
      <c r="BH211" s="256">
        <f t="shared" si="908"/>
        <v>2.6106617766086955</v>
      </c>
      <c r="BI211" s="120">
        <f t="shared" si="807"/>
        <v>339.25488650670127</v>
      </c>
      <c r="BJ211" s="120">
        <f t="shared" si="808"/>
        <v>204.06308962809098</v>
      </c>
      <c r="BK211" s="256">
        <v>0</v>
      </c>
      <c r="BL211" s="170">
        <f t="shared" si="909"/>
        <v>263.77839384900847</v>
      </c>
      <c r="BM211" s="170">
        <f t="shared" si="977"/>
        <v>366.22160615099153</v>
      </c>
      <c r="BN211" s="170">
        <f t="shared" si="809"/>
        <v>0</v>
      </c>
      <c r="BO211" s="170">
        <f t="shared" si="997"/>
        <v>89.583696346731941</v>
      </c>
      <c r="BP211" s="170">
        <f t="shared" si="998"/>
        <v>471.01078908750617</v>
      </c>
      <c r="BQ211" s="390">
        <f t="shared" si="812"/>
        <v>144936.19995347416</v>
      </c>
      <c r="BR211" s="428">
        <f t="shared" si="813"/>
        <v>220184.06706158037</v>
      </c>
      <c r="BS211" s="147">
        <f t="shared" si="814"/>
        <v>4.5114611481242317</v>
      </c>
      <c r="BT211" s="256">
        <f t="shared" si="910"/>
        <v>1.6402052918141905</v>
      </c>
      <c r="BU211" s="256">
        <f t="shared" si="911"/>
        <v>7.3997224489674887</v>
      </c>
      <c r="BV211" s="170">
        <f t="shared" si="912"/>
        <v>810.26567559420744</v>
      </c>
      <c r="BW211" s="170">
        <f t="shared" si="913"/>
        <v>204.06308962809098</v>
      </c>
      <c r="BX211" s="170">
        <f t="shared" si="914"/>
        <v>444.14945084727503</v>
      </c>
      <c r="BY211" s="170">
        <f t="shared" si="978"/>
        <v>704.99912832900804</v>
      </c>
      <c r="BZ211" s="256">
        <f t="shared" si="815"/>
        <v>224.83375827009715</v>
      </c>
      <c r="CA211" s="256">
        <v>0</v>
      </c>
      <c r="CB211" s="466">
        <f t="shared" si="816"/>
        <v>398397.04850444203</v>
      </c>
      <c r="CC211" s="146">
        <f t="shared" si="817"/>
        <v>1.806465313237976</v>
      </c>
      <c r="CD211" s="256">
        <f t="shared" si="915"/>
        <v>1.5663740593606608</v>
      </c>
      <c r="CE211" s="256">
        <f t="shared" si="979"/>
        <v>2.8296004057907962</v>
      </c>
      <c r="CF211" s="120">
        <f t="shared" si="818"/>
        <v>361.87187894048134</v>
      </c>
      <c r="CG211" s="120">
        <f t="shared" si="819"/>
        <v>204.06308962809098</v>
      </c>
      <c r="CH211" s="256">
        <v>0</v>
      </c>
      <c r="CI211" s="170">
        <f t="shared" si="980"/>
        <v>281.36362010560907</v>
      </c>
      <c r="CJ211" s="170">
        <f t="shared" si="981"/>
        <v>348.63637989439093</v>
      </c>
      <c r="CK211" s="170">
        <f t="shared" si="820"/>
        <v>0</v>
      </c>
      <c r="CL211" s="256">
        <f t="shared" si="999"/>
        <v>113.10536847786322</v>
      </c>
      <c r="CM211" s="256">
        <f t="shared" si="900"/>
        <v>448.3937966537261</v>
      </c>
      <c r="CN211" s="390">
        <f t="shared" si="822"/>
        <v>124444.8610401449</v>
      </c>
      <c r="CO211" s="428">
        <f t="shared" si="823"/>
        <v>202242.5859554582</v>
      </c>
      <c r="CP211" s="147">
        <f t="shared" si="824"/>
        <v>3.8520562723107878</v>
      </c>
      <c r="CQ211" s="256">
        <f t="shared" si="916"/>
        <v>1.6469474787562493</v>
      </c>
      <c r="CR211" s="256">
        <f t="shared" si="917"/>
        <v>6.344134365709448</v>
      </c>
      <c r="CS211" s="120">
        <f t="shared" si="918"/>
        <v>810.26567559420744</v>
      </c>
      <c r="CT211" s="120">
        <f t="shared" si="919"/>
        <v>204.06308962809098</v>
      </c>
      <c r="CU211" s="256">
        <f t="shared" si="920"/>
        <v>403.63616706756454</v>
      </c>
      <c r="CV211" s="170">
        <f t="shared" si="982"/>
        <v>640.6923286786739</v>
      </c>
      <c r="CW211" s="256">
        <f t="shared" si="825"/>
        <v>263.321377860822</v>
      </c>
      <c r="CX211" s="256">
        <v>0</v>
      </c>
      <c r="CY211" s="466">
        <f t="shared" si="826"/>
        <v>373397.04850444203</v>
      </c>
      <c r="CZ211" s="147">
        <f t="shared" si="827"/>
        <v>4.5114611481242317</v>
      </c>
      <c r="DA211" s="256">
        <f t="shared" si="921"/>
        <v>1.7178181317895005</v>
      </c>
      <c r="DB211" s="256">
        <f t="shared" si="922"/>
        <v>7.7498697611116825</v>
      </c>
      <c r="DC211" s="120">
        <f t="shared" si="923"/>
        <v>810.26567559420744</v>
      </c>
      <c r="DD211" s="120">
        <f t="shared" si="924"/>
        <v>204.06308962809098</v>
      </c>
      <c r="DE211" s="256">
        <f t="shared" si="925"/>
        <v>444.14945084727503</v>
      </c>
      <c r="DF211" s="170">
        <f t="shared" si="983"/>
        <v>704.99912832900804</v>
      </c>
      <c r="DG211" s="256">
        <f t="shared" si="828"/>
        <v>224.83375827009715</v>
      </c>
      <c r="DH211" s="256">
        <v>0</v>
      </c>
      <c r="DI211" s="466">
        <f t="shared" si="829"/>
        <v>380397.04850444203</v>
      </c>
      <c r="DJ211" s="147">
        <f t="shared" si="830"/>
        <v>3.8520562723107878</v>
      </c>
      <c r="DK211" s="256">
        <f t="shared" si="984"/>
        <v>1.6693003652063747</v>
      </c>
      <c r="DL211" s="256">
        <f t="shared" si="926"/>
        <v>6.4302389421639043</v>
      </c>
      <c r="DM211" s="120">
        <f t="shared" si="927"/>
        <v>810.26567559420744</v>
      </c>
      <c r="DN211" s="120">
        <f t="shared" si="928"/>
        <v>204.06308962809098</v>
      </c>
      <c r="DO211" s="256">
        <f t="shared" si="929"/>
        <v>403.63616706756454</v>
      </c>
      <c r="DP211" s="170">
        <f t="shared" si="985"/>
        <v>640.6923286786739</v>
      </c>
      <c r="DQ211" s="256">
        <f t="shared" si="831"/>
        <v>263.321377860822</v>
      </c>
      <c r="DR211" s="256">
        <v>0</v>
      </c>
      <c r="DS211" s="427">
        <f t="shared" si="832"/>
        <v>368397.04850444203</v>
      </c>
      <c r="DT211" s="176">
        <f t="shared" si="833"/>
        <v>7.6783035484966593</v>
      </c>
      <c r="DU211" s="256">
        <f t="shared" si="930"/>
        <v>1.2255816155489263</v>
      </c>
      <c r="DV211" s="256">
        <f t="shared" si="931"/>
        <v>9.4103876676415901</v>
      </c>
      <c r="DW211" s="120">
        <f t="shared" si="932"/>
        <v>810.26567559420744</v>
      </c>
      <c r="DX211" s="120">
        <f t="shared" si="933"/>
        <v>204.06308962809098</v>
      </c>
      <c r="DY211" s="256">
        <f t="shared" si="934"/>
        <v>525.17601840669568</v>
      </c>
      <c r="DZ211" s="256">
        <f t="shared" si="986"/>
        <v>417</v>
      </c>
      <c r="EA211" s="256">
        <f t="shared" si="987"/>
        <v>595</v>
      </c>
      <c r="EB211" s="170">
        <f t="shared" si="988"/>
        <v>833.61272762967565</v>
      </c>
      <c r="EC211" s="256">
        <f t="shared" si="834"/>
        <v>132.10323853644658</v>
      </c>
      <c r="ED211" s="256">
        <v>0</v>
      </c>
      <c r="EE211" s="427">
        <f t="shared" si="994"/>
        <v>608840.29057467752</v>
      </c>
      <c r="EF211" s="275">
        <f t="shared" si="835"/>
        <v>1.3964509666277312</v>
      </c>
      <c r="EG211" s="256">
        <f t="shared" si="836"/>
        <v>1.188403648928569</v>
      </c>
      <c r="EH211" s="256">
        <f t="shared" si="935"/>
        <v>1.6595474242902231</v>
      </c>
      <c r="EI211" s="473">
        <f t="shared" si="837"/>
        <v>202.56641889855186</v>
      </c>
      <c r="EJ211" s="473">
        <f t="shared" si="838"/>
        <v>157.5</v>
      </c>
      <c r="EK211" s="473">
        <f t="shared" si="936"/>
        <v>630</v>
      </c>
      <c r="EL211" s="473">
        <f t="shared" si="839"/>
        <v>266.04314991301567</v>
      </c>
      <c r="EM211" s="473">
        <f t="shared" si="1000"/>
        <v>118.6626346006683</v>
      </c>
      <c r="EN211" s="473">
        <f t="shared" si="1001"/>
        <v>607.69925669565555</v>
      </c>
      <c r="EO211" s="427">
        <f t="shared" si="842"/>
        <v>127839.4039860825</v>
      </c>
      <c r="EP211" s="261">
        <f t="shared" si="843"/>
        <v>1.3964509666277312</v>
      </c>
      <c r="EQ211" s="256">
        <f t="shared" si="1002"/>
        <v>0.66677557241129637</v>
      </c>
      <c r="ER211" s="256">
        <f t="shared" si="937"/>
        <v>0.93111939261751353</v>
      </c>
      <c r="ES211" s="473">
        <f t="shared" si="938"/>
        <v>810.26567559420744</v>
      </c>
      <c r="ET211" s="473">
        <f t="shared" si="845"/>
        <v>157.5</v>
      </c>
      <c r="EU211" s="473">
        <f t="shared" si="939"/>
        <v>630</v>
      </c>
      <c r="EV211" s="473">
        <f t="shared" si="846"/>
        <v>266.04314991301567</v>
      </c>
      <c r="EW211" s="473">
        <f t="shared" si="1003"/>
        <v>118.6626346006683</v>
      </c>
      <c r="EX211" s="473">
        <f t="shared" si="1004"/>
        <v>607.69925669565555</v>
      </c>
      <c r="EY211" s="572">
        <f t="shared" si="849"/>
        <v>227850</v>
      </c>
      <c r="EZ211" s="276">
        <f t="shared" si="940"/>
        <v>1.2840128844399243</v>
      </c>
      <c r="FA211" s="572">
        <f t="shared" si="941"/>
        <v>8.8318958639768645</v>
      </c>
      <c r="FB211" s="256">
        <f t="shared" si="942"/>
        <v>11.340268083377971</v>
      </c>
      <c r="FC211" s="572">
        <f t="shared" si="943"/>
        <v>88.31895863976861</v>
      </c>
      <c r="FD211" s="572"/>
      <c r="FE211" s="572">
        <f t="shared" si="944"/>
        <v>630</v>
      </c>
      <c r="FF211" s="572">
        <f t="shared" si="945"/>
        <v>423.54314991301567</v>
      </c>
      <c r="FG211" s="572">
        <f t="shared" si="946"/>
        <v>68.021029876030326</v>
      </c>
      <c r="FH211" s="572">
        <f t="shared" si="947"/>
        <v>721.94671695443878</v>
      </c>
      <c r="FI211" s="566">
        <f t="shared" si="948"/>
        <v>10000</v>
      </c>
      <c r="FJ211" s="276">
        <f t="shared" si="850"/>
        <v>1.2811265308164019</v>
      </c>
      <c r="FK211" s="256">
        <f t="shared" si="1005"/>
        <v>0.32724841764133461</v>
      </c>
      <c r="FL211" s="256">
        <f t="shared" si="949"/>
        <v>0.41924663000800005</v>
      </c>
      <c r="FM211" s="483">
        <f t="shared" si="1006"/>
        <v>88.31895863976861</v>
      </c>
      <c r="FN211" s="483">
        <f t="shared" si="853"/>
        <v>131</v>
      </c>
      <c r="FO211" s="483">
        <f t="shared" si="950"/>
        <v>630</v>
      </c>
      <c r="FP211" s="483">
        <f t="shared" si="951"/>
        <v>423.54314991301567</v>
      </c>
      <c r="FQ211" s="483">
        <f t="shared" si="989"/>
        <v>18700</v>
      </c>
      <c r="FR211" s="483">
        <f t="shared" si="1007"/>
        <v>69.787409048825694</v>
      </c>
      <c r="FS211" s="483">
        <f t="shared" si="1008"/>
        <v>721.96012003865189</v>
      </c>
      <c r="FT211" s="484">
        <f t="shared" si="1009"/>
        <v>187</v>
      </c>
      <c r="FU211" s="427">
        <f t="shared" si="857"/>
        <v>264444.90398608253</v>
      </c>
      <c r="FV211" s="276">
        <f t="shared" si="858"/>
        <v>2.0013393896017244</v>
      </c>
      <c r="FW211" s="256">
        <f t="shared" si="1010"/>
        <v>1.1195758990610707</v>
      </c>
      <c r="FX211" s="256">
        <f t="shared" si="952"/>
        <v>2.2406513464396851</v>
      </c>
      <c r="FY211" s="483">
        <f t="shared" si="1011"/>
        <v>368.26574955756735</v>
      </c>
      <c r="FZ211" s="483">
        <f t="shared" si="861"/>
        <v>232</v>
      </c>
      <c r="GA211" s="483">
        <f t="shared" si="953"/>
        <v>630</v>
      </c>
      <c r="GB211" s="483">
        <f t="shared" si="954"/>
        <v>423.54314991301567</v>
      </c>
      <c r="GC211" s="483">
        <f t="shared" si="955"/>
        <v>9400</v>
      </c>
      <c r="GD211" s="483">
        <f t="shared" si="1012"/>
        <v>64.825038530791119</v>
      </c>
      <c r="GE211" s="483">
        <f t="shared" si="1013"/>
        <v>441.99992603664009</v>
      </c>
      <c r="GF211" s="484">
        <f t="shared" si="1014"/>
        <v>238</v>
      </c>
      <c r="GG211" s="493">
        <f t="shared" si="1015"/>
        <v>94</v>
      </c>
      <c r="GH211" s="493">
        <f t="shared" si="866"/>
        <v>332</v>
      </c>
      <c r="GI211" s="427">
        <f t="shared" si="867"/>
        <v>331787.90398608253</v>
      </c>
      <c r="GJ211" s="185">
        <f t="shared" si="1016"/>
        <v>1.1548948184058225</v>
      </c>
      <c r="GK211" s="256">
        <f t="shared" si="990"/>
        <v>1.4483757681614788</v>
      </c>
      <c r="GL211" s="256">
        <f t="shared" si="956"/>
        <v>1.6727216697542449</v>
      </c>
      <c r="GM211" s="256">
        <f t="shared" si="957"/>
        <v>810.26567559420744</v>
      </c>
      <c r="GN211" s="256">
        <f t="shared" si="958"/>
        <v>630</v>
      </c>
      <c r="GO211" s="256">
        <f t="shared" si="959"/>
        <v>423.54314991301567</v>
      </c>
      <c r="GP211" s="256">
        <f t="shared" si="1017"/>
        <v>810.26567559420744</v>
      </c>
      <c r="GQ211" s="256">
        <f t="shared" si="1018"/>
        <v>68.021029876030326</v>
      </c>
      <c r="GR211" s="427">
        <f t="shared" si="871"/>
        <v>512466.90398608253</v>
      </c>
      <c r="GS211" s="185">
        <f t="shared" si="872"/>
        <v>1.1548948184058225</v>
      </c>
      <c r="GT211" s="256">
        <f t="shared" si="991"/>
        <v>2.3745225287852252</v>
      </c>
      <c r="GU211" s="256">
        <f t="shared" si="960"/>
        <v>2.7423237646819469</v>
      </c>
      <c r="GV211" s="256">
        <f t="shared" si="961"/>
        <v>810.26567559420744</v>
      </c>
      <c r="GW211" s="256">
        <f t="shared" si="962"/>
        <v>630</v>
      </c>
      <c r="GX211" s="256">
        <f t="shared" si="963"/>
        <v>423.54314991301567</v>
      </c>
      <c r="GY211" s="256">
        <f t="shared" si="1019"/>
        <v>810.26567559420744</v>
      </c>
      <c r="GZ211" s="256">
        <f t="shared" si="1020"/>
        <v>68.021029876030326</v>
      </c>
      <c r="HA211" s="427">
        <f t="shared" si="875"/>
        <v>312586.90398608253</v>
      </c>
      <c r="HB211" s="185">
        <f t="shared" si="876"/>
        <v>1.1548948184058225</v>
      </c>
      <c r="HC211" s="256">
        <f t="shared" si="992"/>
        <v>0.16340969099886651</v>
      </c>
      <c r="HD211" s="256">
        <f t="shared" si="964"/>
        <v>0.18872100541188752</v>
      </c>
      <c r="HE211" s="256">
        <f t="shared" si="965"/>
        <v>810.26567559420744</v>
      </c>
      <c r="HF211" s="256">
        <f t="shared" si="966"/>
        <v>630</v>
      </c>
      <c r="HG211" s="256">
        <f t="shared" si="967"/>
        <v>423.54314991301567</v>
      </c>
      <c r="HH211" s="256">
        <f t="shared" si="1021"/>
        <v>810.26567559420744</v>
      </c>
      <c r="HI211" s="256">
        <f t="shared" si="1022"/>
        <v>68.021029876030326</v>
      </c>
      <c r="HJ211" s="427">
        <f t="shared" si="879"/>
        <v>4542231.4991301568</v>
      </c>
      <c r="HK211" s="185">
        <f t="shared" si="1023"/>
        <v>1.1548948184058225</v>
      </c>
      <c r="HL211" s="256">
        <f t="shared" si="993"/>
        <v>1.360668461444871</v>
      </c>
      <c r="HM211" s="256">
        <f t="shared" si="968"/>
        <v>1.5714289556909042</v>
      </c>
      <c r="HN211" s="256">
        <f t="shared" si="969"/>
        <v>810.26567559420744</v>
      </c>
      <c r="HO211" s="256">
        <f t="shared" si="970"/>
        <v>630</v>
      </c>
      <c r="HP211" s="256">
        <f t="shared" si="971"/>
        <v>423.54314991301567</v>
      </c>
      <c r="HQ211" s="256">
        <f t="shared" si="1024"/>
        <v>810.26567559420744</v>
      </c>
      <c r="HR211" s="256">
        <f t="shared" si="1025"/>
        <v>68.021029876030326</v>
      </c>
      <c r="HS211" s="466">
        <f t="shared" si="883"/>
        <v>545500</v>
      </c>
    </row>
    <row r="212" spans="1:227" s="72" customFormat="1" hidden="1" outlineLevel="1" x14ac:dyDescent="0.3">
      <c r="B212" s="40" t="s">
        <v>248</v>
      </c>
      <c r="C212" s="40" t="s">
        <v>249</v>
      </c>
      <c r="D212" s="117">
        <v>20000</v>
      </c>
      <c r="E212" s="132">
        <v>5.8211825195181985</v>
      </c>
      <c r="F212" s="125">
        <f t="shared" si="791"/>
        <v>1023.5579263486165</v>
      </c>
      <c r="G212" s="125">
        <f t="shared" si="792"/>
        <v>391.98825639696389</v>
      </c>
      <c r="H212" s="168">
        <f t="shared" si="690"/>
        <v>1260</v>
      </c>
      <c r="I212" s="528">
        <f t="shared" si="901"/>
        <v>1260</v>
      </c>
      <c r="J212" s="373">
        <f t="shared" si="794"/>
        <v>813.59123370063071</v>
      </c>
      <c r="K212" s="114">
        <v>0.109</v>
      </c>
      <c r="L212" s="168">
        <f t="shared" si="795"/>
        <v>812.34756059414019</v>
      </c>
      <c r="M212" s="373">
        <f t="shared" si="972"/>
        <v>481.8</v>
      </c>
      <c r="N212" s="373">
        <f t="shared" si="973"/>
        <v>88.545884104761271</v>
      </c>
      <c r="O212" s="121">
        <v>59.39216006014604</v>
      </c>
      <c r="P212" s="116">
        <v>0.11</v>
      </c>
      <c r="Q212" s="395">
        <f t="shared" si="796"/>
        <v>0.61703363697712654</v>
      </c>
      <c r="S212" s="189">
        <f t="shared" si="797"/>
        <v>1.22640861417296</v>
      </c>
      <c r="T212" s="168">
        <f t="shared" si="902"/>
        <v>130.66275213232129</v>
      </c>
      <c r="U212" s="382">
        <f t="shared" si="903"/>
        <v>1023.5579263486165</v>
      </c>
      <c r="V212" s="427">
        <f t="shared" si="974"/>
        <v>205674.5973921009</v>
      </c>
      <c r="W212" s="132"/>
      <c r="X212" s="255"/>
      <c r="Y212" s="255"/>
      <c r="Z212" s="255"/>
      <c r="AA212" s="111"/>
      <c r="AB212" s="111"/>
      <c r="AC212" s="111"/>
      <c r="AD212" s="111"/>
      <c r="AE212" s="111"/>
      <c r="AF212" s="111"/>
      <c r="AG212" s="111"/>
      <c r="AH212" s="460"/>
      <c r="AI212" s="262">
        <f t="shared" si="904"/>
        <v>1.4027531707974901</v>
      </c>
      <c r="AJ212" s="256">
        <f t="shared" si="799"/>
        <v>0.51035252445607326</v>
      </c>
      <c r="AK212" s="256">
        <f t="shared" si="905"/>
        <v>0.71589862190526032</v>
      </c>
      <c r="AL212" s="170">
        <f t="shared" si="800"/>
        <v>156.02230925696978</v>
      </c>
      <c r="AM212" s="170">
        <f t="shared" si="801"/>
        <v>117.01673194272733</v>
      </c>
      <c r="AN212" s="170">
        <f t="shared" si="906"/>
        <v>0</v>
      </c>
      <c r="AO212" s="170">
        <f t="shared" si="975"/>
        <v>0</v>
      </c>
      <c r="AP212" s="170">
        <f t="shared" si="976"/>
        <v>0</v>
      </c>
      <c r="AQ212" s="170">
        <f t="shared" si="802"/>
        <v>570.71715328816219</v>
      </c>
      <c r="AR212" s="256">
        <f t="shared" si="995"/>
        <v>141.58431378030917</v>
      </c>
      <c r="AS212" s="256">
        <f t="shared" si="907"/>
        <v>867.53561709164683</v>
      </c>
      <c r="AT212" s="428">
        <f t="shared" si="996"/>
        <v>284314.74452610593</v>
      </c>
      <c r="AU212" s="112"/>
      <c r="AV212" s="256"/>
      <c r="AW212" s="256"/>
      <c r="AX212" s="120"/>
      <c r="AY212" s="120"/>
      <c r="AZ212" s="120"/>
      <c r="BA212" s="120"/>
      <c r="BB212" s="256"/>
      <c r="BC212" s="256"/>
      <c r="BD212" s="256"/>
      <c r="BE212" s="257"/>
      <c r="BF212" s="146">
        <f t="shared" si="805"/>
        <v>2.602296889452878</v>
      </c>
      <c r="BG212" s="256">
        <f t="shared" si="806"/>
        <v>1.4977139177910603</v>
      </c>
      <c r="BH212" s="256">
        <f t="shared" si="908"/>
        <v>3.8974962695579598</v>
      </c>
      <c r="BI212" s="120">
        <f t="shared" si="807"/>
        <v>651.68047625995246</v>
      </c>
      <c r="BJ212" s="120">
        <f t="shared" si="808"/>
        <v>391.98825639696389</v>
      </c>
      <c r="BK212" s="256">
        <v>0</v>
      </c>
      <c r="BL212" s="170">
        <f t="shared" si="909"/>
        <v>802.21878894216411</v>
      </c>
      <c r="BM212" s="170">
        <f t="shared" si="977"/>
        <v>457.78121105783589</v>
      </c>
      <c r="BN212" s="170">
        <f t="shared" si="809"/>
        <v>0</v>
      </c>
      <c r="BO212" s="170">
        <f t="shared" si="997"/>
        <v>172.08284455826714</v>
      </c>
      <c r="BP212" s="170">
        <f t="shared" si="998"/>
        <v>371.87745008866409</v>
      </c>
      <c r="BQ212" s="390">
        <f t="shared" si="812"/>
        <v>222639.52476775512</v>
      </c>
      <c r="BR212" s="428">
        <f t="shared" si="813"/>
        <v>407461.24916436896</v>
      </c>
      <c r="BS212" s="147">
        <f t="shared" si="814"/>
        <v>5.0076571626113591</v>
      </c>
      <c r="BT212" s="256">
        <f t="shared" si="910"/>
        <v>1.3803137628908677</v>
      </c>
      <c r="BU212" s="256">
        <f t="shared" si="911"/>
        <v>6.9121381013914904</v>
      </c>
      <c r="BV212" s="170">
        <f t="shared" si="912"/>
        <v>1023.5579263486165</v>
      </c>
      <c r="BW212" s="170">
        <f t="shared" si="913"/>
        <v>391.98825639696389</v>
      </c>
      <c r="BX212" s="170">
        <f t="shared" si="914"/>
        <v>426.85808468192937</v>
      </c>
      <c r="BY212" s="170">
        <f t="shared" si="978"/>
        <v>338.77625768407091</v>
      </c>
      <c r="BZ212" s="256">
        <f t="shared" si="815"/>
        <v>282.67633681364299</v>
      </c>
      <c r="CA212" s="256">
        <v>0</v>
      </c>
      <c r="CB212" s="466">
        <f t="shared" si="816"/>
        <v>631410.3105383598</v>
      </c>
      <c r="CC212" s="146">
        <f t="shared" si="817"/>
        <v>2.5940096891490656</v>
      </c>
      <c r="CD212" s="256">
        <f t="shared" si="915"/>
        <v>1.5416379612236855</v>
      </c>
      <c r="CE212" s="256">
        <f t="shared" si="979"/>
        <v>3.9990238085742518</v>
      </c>
      <c r="CF212" s="120">
        <f t="shared" si="818"/>
        <v>695.12584134394933</v>
      </c>
      <c r="CG212" s="120">
        <f t="shared" si="819"/>
        <v>391.98825639696389</v>
      </c>
      <c r="CH212" s="256">
        <v>0</v>
      </c>
      <c r="CI212" s="170">
        <f t="shared" si="980"/>
        <v>855.70004153830848</v>
      </c>
      <c r="CJ212" s="170">
        <f t="shared" si="981"/>
        <v>404.29995846169152</v>
      </c>
      <c r="CK212" s="170">
        <f t="shared" si="820"/>
        <v>0</v>
      </c>
      <c r="CL212" s="256">
        <f t="shared" si="999"/>
        <v>217.26602424562384</v>
      </c>
      <c r="CM212" s="256">
        <f t="shared" si="900"/>
        <v>328.43208500466721</v>
      </c>
      <c r="CN212" s="390">
        <f t="shared" si="822"/>
        <v>202148.18585442589</v>
      </c>
      <c r="CO212" s="428">
        <f t="shared" si="823"/>
        <v>394724.69187748065</v>
      </c>
      <c r="CP212" s="147">
        <f t="shared" si="824"/>
        <v>4.2727621521761234</v>
      </c>
      <c r="CQ212" s="256">
        <f t="shared" si="916"/>
        <v>1.3570437802008308</v>
      </c>
      <c r="CR212" s="256">
        <f t="shared" si="917"/>
        <v>5.7983253028881245</v>
      </c>
      <c r="CS212" s="120">
        <f t="shared" si="918"/>
        <v>1023.5579263486165</v>
      </c>
      <c r="CT212" s="120">
        <f t="shared" si="919"/>
        <v>391.98825639696389</v>
      </c>
      <c r="CU212" s="256">
        <f t="shared" si="920"/>
        <v>375.68018836449852</v>
      </c>
      <c r="CV212" s="170">
        <f t="shared" si="982"/>
        <v>298.15887965436389</v>
      </c>
      <c r="CW212" s="256">
        <f t="shared" si="825"/>
        <v>331.29533831520223</v>
      </c>
      <c r="CX212" s="256">
        <v>0</v>
      </c>
      <c r="CY212" s="466">
        <f t="shared" si="826"/>
        <v>606410.3105383598</v>
      </c>
      <c r="CZ212" s="147">
        <f t="shared" si="827"/>
        <v>5.0076571626113591</v>
      </c>
      <c r="DA212" s="256">
        <f t="shared" si="921"/>
        <v>1.4208178876262829</v>
      </c>
      <c r="DB212" s="256">
        <f t="shared" si="922"/>
        <v>7.114968871738097</v>
      </c>
      <c r="DC212" s="120">
        <f t="shared" si="923"/>
        <v>1023.5579263486165</v>
      </c>
      <c r="DD212" s="120">
        <f t="shared" si="924"/>
        <v>391.98825639696389</v>
      </c>
      <c r="DE212" s="256">
        <f t="shared" si="925"/>
        <v>426.85808468192937</v>
      </c>
      <c r="DF212" s="170">
        <f t="shared" si="983"/>
        <v>338.77625768407091</v>
      </c>
      <c r="DG212" s="256">
        <f t="shared" si="828"/>
        <v>282.67633681364299</v>
      </c>
      <c r="DH212" s="256">
        <v>0</v>
      </c>
      <c r="DI212" s="466">
        <f t="shared" si="829"/>
        <v>613410.3105383598</v>
      </c>
      <c r="DJ212" s="147">
        <f t="shared" si="830"/>
        <v>4.2727621521761234</v>
      </c>
      <c r="DK212" s="256">
        <f t="shared" si="984"/>
        <v>1.3683259594087833</v>
      </c>
      <c r="DL212" s="256">
        <f t="shared" si="926"/>
        <v>5.846531371201932</v>
      </c>
      <c r="DM212" s="120">
        <f t="shared" si="927"/>
        <v>1023.5579263486165</v>
      </c>
      <c r="DN212" s="120">
        <f t="shared" si="928"/>
        <v>391.98825639696389</v>
      </c>
      <c r="DO212" s="256">
        <f t="shared" si="929"/>
        <v>375.68018836449852</v>
      </c>
      <c r="DP212" s="170">
        <f t="shared" si="985"/>
        <v>298.15887965436389</v>
      </c>
      <c r="DQ212" s="256">
        <f t="shared" si="831"/>
        <v>331.29533831520223</v>
      </c>
      <c r="DR212" s="256">
        <v>0</v>
      </c>
      <c r="DS212" s="427">
        <f t="shared" si="832"/>
        <v>601410.3105383598</v>
      </c>
      <c r="DT212" s="176">
        <f t="shared" si="833"/>
        <v>8.3482553375851154</v>
      </c>
      <c r="DU212" s="256">
        <f t="shared" si="930"/>
        <v>1.1588686647084556</v>
      </c>
      <c r="DV212" s="256">
        <f t="shared" si="931"/>
        <v>9.6745315157125003</v>
      </c>
      <c r="DW212" s="120">
        <f t="shared" si="932"/>
        <v>1023.5579263486165</v>
      </c>
      <c r="DX212" s="120">
        <f t="shared" si="933"/>
        <v>391.98825639696389</v>
      </c>
      <c r="DY212" s="256">
        <f t="shared" si="934"/>
        <v>529.21387731679101</v>
      </c>
      <c r="DZ212" s="256">
        <f t="shared" si="986"/>
        <v>526</v>
      </c>
      <c r="EA212" s="256">
        <f t="shared" si="987"/>
        <v>752</v>
      </c>
      <c r="EB212" s="170">
        <f t="shared" si="988"/>
        <v>420.01101374348491</v>
      </c>
      <c r="EC212" s="256">
        <f t="shared" si="834"/>
        <v>169.56191749102069</v>
      </c>
      <c r="ED212" s="256">
        <v>0</v>
      </c>
      <c r="EE212" s="427">
        <f t="shared" si="994"/>
        <v>849672.43569195503</v>
      </c>
      <c r="EF212" s="275">
        <f t="shared" si="835"/>
        <v>1.4709975426269508</v>
      </c>
      <c r="EG212" s="256">
        <f t="shared" si="836"/>
        <v>0.82170509511614809</v>
      </c>
      <c r="EH212" s="256">
        <f t="shared" si="935"/>
        <v>1.2087261756798988</v>
      </c>
      <c r="EI212" s="473">
        <f t="shared" si="837"/>
        <v>255.88948158715414</v>
      </c>
      <c r="EJ212" s="473">
        <f t="shared" si="838"/>
        <v>315</v>
      </c>
      <c r="EK212" s="473">
        <f t="shared" si="936"/>
        <v>1260</v>
      </c>
      <c r="EL212" s="473">
        <f t="shared" si="839"/>
        <v>498.59123370063071</v>
      </c>
      <c r="EM212" s="473">
        <f t="shared" si="1000"/>
        <v>194.63512252910982</v>
      </c>
      <c r="EN212" s="473">
        <f t="shared" si="1001"/>
        <v>767.66844476146241</v>
      </c>
      <c r="EO212" s="427">
        <f t="shared" si="842"/>
        <v>233559.5973921009</v>
      </c>
      <c r="EP212" s="261">
        <f t="shared" si="843"/>
        <v>1.4709975426269508</v>
      </c>
      <c r="EQ212" s="256">
        <f t="shared" si="1002"/>
        <v>0.42114792887945035</v>
      </c>
      <c r="ER212" s="256">
        <f t="shared" si="937"/>
        <v>0.61950756846410127</v>
      </c>
      <c r="ES212" s="473">
        <f t="shared" si="938"/>
        <v>1023.5579263486165</v>
      </c>
      <c r="ET212" s="473">
        <f t="shared" si="845"/>
        <v>315</v>
      </c>
      <c r="EU212" s="473">
        <f t="shared" si="939"/>
        <v>1260</v>
      </c>
      <c r="EV212" s="473">
        <f t="shared" si="846"/>
        <v>498.59123370063071</v>
      </c>
      <c r="EW212" s="473">
        <f t="shared" si="1003"/>
        <v>194.63512252910982</v>
      </c>
      <c r="EX212" s="473">
        <f t="shared" si="1004"/>
        <v>767.66844476146241</v>
      </c>
      <c r="EY212" s="572">
        <f t="shared" si="849"/>
        <v>455700</v>
      </c>
      <c r="EZ212" s="276">
        <f t="shared" si="940"/>
        <v>1.3576389908181612</v>
      </c>
      <c r="FA212" s="572">
        <f t="shared" si="941"/>
        <v>11.156781397199916</v>
      </c>
      <c r="FB212" s="256">
        <f t="shared" si="942"/>
        <v>15.146881436873329</v>
      </c>
      <c r="FC212" s="572">
        <f t="shared" si="943"/>
        <v>111.5678139719992</v>
      </c>
      <c r="FD212" s="572"/>
      <c r="FE212" s="572">
        <f t="shared" si="944"/>
        <v>1260</v>
      </c>
      <c r="FF212" s="572">
        <f t="shared" si="945"/>
        <v>813.59123370063071</v>
      </c>
      <c r="FG212" s="572">
        <f t="shared" si="946"/>
        <v>130.66275213232129</v>
      </c>
      <c r="FH212" s="572">
        <f t="shared" si="947"/>
        <v>911.99011237661739</v>
      </c>
      <c r="FI212" s="566">
        <f t="shared" si="948"/>
        <v>10000</v>
      </c>
      <c r="FJ212" s="276">
        <f t="shared" si="850"/>
        <v>1.3545798096237975</v>
      </c>
      <c r="FK212" s="256">
        <f t="shared" si="1005"/>
        <v>0.27453332133682601</v>
      </c>
      <c r="FL212" s="256">
        <f t="shared" si="949"/>
        <v>0.37187729415182663</v>
      </c>
      <c r="FM212" s="483">
        <f t="shared" si="1006"/>
        <v>111.5678139719992</v>
      </c>
      <c r="FN212" s="483">
        <f t="shared" si="853"/>
        <v>165</v>
      </c>
      <c r="FO212" s="483">
        <f t="shared" si="950"/>
        <v>1260</v>
      </c>
      <c r="FP212" s="483">
        <f t="shared" si="951"/>
        <v>813.59123370063071</v>
      </c>
      <c r="FQ212" s="483">
        <f t="shared" si="989"/>
        <v>23600</v>
      </c>
      <c r="FR212" s="483">
        <f t="shared" si="1007"/>
        <v>132.89410841176127</v>
      </c>
      <c r="FS212" s="483">
        <f t="shared" si="1008"/>
        <v>912.1134819041722</v>
      </c>
      <c r="FT212" s="484">
        <f t="shared" si="1009"/>
        <v>236</v>
      </c>
      <c r="FU212" s="427">
        <f t="shared" si="857"/>
        <v>397813.5973921009</v>
      </c>
      <c r="FV212" s="276">
        <f t="shared" si="858"/>
        <v>2.0662018737144638</v>
      </c>
      <c r="FW212" s="256">
        <f t="shared" si="1010"/>
        <v>0.97144082802588094</v>
      </c>
      <c r="FX212" s="256">
        <f t="shared" si="952"/>
        <v>2.0071928590698054</v>
      </c>
      <c r="FY212" s="483">
        <f t="shared" si="1011"/>
        <v>465.20707752544621</v>
      </c>
      <c r="FZ212" s="483">
        <f t="shared" si="861"/>
        <v>293</v>
      </c>
      <c r="GA212" s="483">
        <f t="shared" si="953"/>
        <v>1260</v>
      </c>
      <c r="GB212" s="483">
        <f t="shared" si="954"/>
        <v>813.59123370063071</v>
      </c>
      <c r="GC212" s="483">
        <f t="shared" si="955"/>
        <v>11800</v>
      </c>
      <c r="GD212" s="483">
        <f t="shared" si="1012"/>
        <v>126.74493041974405</v>
      </c>
      <c r="GE212" s="483">
        <f t="shared" si="1013"/>
        <v>558.35084882317028</v>
      </c>
      <c r="GF212" s="484">
        <f t="shared" si="1014"/>
        <v>301</v>
      </c>
      <c r="GG212" s="493">
        <f t="shared" si="1015"/>
        <v>118</v>
      </c>
      <c r="GH212" s="493">
        <f t="shared" si="866"/>
        <v>419</v>
      </c>
      <c r="GI212" s="427">
        <f t="shared" si="867"/>
        <v>482916.5973921009</v>
      </c>
      <c r="GJ212" s="185">
        <f t="shared" si="1016"/>
        <v>1.22640861417296</v>
      </c>
      <c r="GK212" s="256">
        <f t="shared" si="990"/>
        <v>0.88442714042408754</v>
      </c>
      <c r="GL212" s="256">
        <f t="shared" si="956"/>
        <v>1.0846690636244591</v>
      </c>
      <c r="GM212" s="256">
        <f t="shared" si="957"/>
        <v>1023.5579263486165</v>
      </c>
      <c r="GN212" s="256">
        <f t="shared" si="958"/>
        <v>1260</v>
      </c>
      <c r="GO212" s="256">
        <f t="shared" si="959"/>
        <v>813.59123370063071</v>
      </c>
      <c r="GP212" s="256">
        <f t="shared" si="1017"/>
        <v>1023.5579263486165</v>
      </c>
      <c r="GQ212" s="256">
        <f t="shared" si="1018"/>
        <v>130.66275213232129</v>
      </c>
      <c r="GR212" s="427">
        <f t="shared" si="871"/>
        <v>1009574.5973921008</v>
      </c>
      <c r="GS212" s="185">
        <f t="shared" si="872"/>
        <v>1.22640861417296</v>
      </c>
      <c r="GT212" s="256">
        <f t="shared" si="991"/>
        <v>1.5761203300438473</v>
      </c>
      <c r="GU212" s="256">
        <f t="shared" si="960"/>
        <v>1.9329675497389032</v>
      </c>
      <c r="GV212" s="256">
        <f t="shared" si="961"/>
        <v>1023.5579263486165</v>
      </c>
      <c r="GW212" s="256">
        <f t="shared" si="962"/>
        <v>1260</v>
      </c>
      <c r="GX212" s="256">
        <f t="shared" si="963"/>
        <v>813.59123370063071</v>
      </c>
      <c r="GY212" s="256">
        <f t="shared" si="1019"/>
        <v>1023.5579263486165</v>
      </c>
      <c r="GZ212" s="256">
        <f t="shared" si="1020"/>
        <v>130.66275213232129</v>
      </c>
      <c r="HA212" s="427">
        <f t="shared" si="875"/>
        <v>566514.59739210084</v>
      </c>
      <c r="HB212" s="185">
        <f t="shared" si="876"/>
        <v>1.22640861417296</v>
      </c>
      <c r="HC212" s="256">
        <f t="shared" si="992"/>
        <v>0.10323260510455073</v>
      </c>
      <c r="HD212" s="256">
        <f t="shared" si="964"/>
        <v>0.1266053561637365</v>
      </c>
      <c r="HE212" s="256">
        <f t="shared" si="965"/>
        <v>1023.5579263486165</v>
      </c>
      <c r="HF212" s="256">
        <f t="shared" si="966"/>
        <v>1260</v>
      </c>
      <c r="HG212" s="256">
        <f t="shared" si="967"/>
        <v>813.59123370063071</v>
      </c>
      <c r="HH212" s="256">
        <f t="shared" si="1021"/>
        <v>1023.5579263486165</v>
      </c>
      <c r="HI212" s="256">
        <f t="shared" si="1022"/>
        <v>130.66275213232129</v>
      </c>
      <c r="HJ212" s="427">
        <f t="shared" si="879"/>
        <v>8649352.3370063081</v>
      </c>
      <c r="HK212" s="185">
        <f t="shared" si="1023"/>
        <v>1.22640861417296</v>
      </c>
      <c r="HL212" s="256">
        <f t="shared" si="993"/>
        <v>0.82598998539897794</v>
      </c>
      <c r="HM212" s="256">
        <f t="shared" si="968"/>
        <v>1.013001233313904</v>
      </c>
      <c r="HN212" s="256">
        <f t="shared" si="969"/>
        <v>1023.5579263486165</v>
      </c>
      <c r="HO212" s="256">
        <f t="shared" si="970"/>
        <v>1260</v>
      </c>
      <c r="HP212" s="256">
        <f t="shared" si="971"/>
        <v>813.59123370063071</v>
      </c>
      <c r="HQ212" s="256">
        <f t="shared" si="1024"/>
        <v>1023.5579263486165</v>
      </c>
      <c r="HR212" s="256">
        <f t="shared" si="1025"/>
        <v>130.66275213232129</v>
      </c>
      <c r="HS212" s="466">
        <f t="shared" si="883"/>
        <v>1081000</v>
      </c>
    </row>
    <row r="213" spans="1:227" s="304" customFormat="1" hidden="1" outlineLevel="1" x14ac:dyDescent="0.3">
      <c r="B213" s="305" t="s">
        <v>248</v>
      </c>
      <c r="C213" s="305" t="s">
        <v>249</v>
      </c>
      <c r="D213" s="306">
        <v>50000</v>
      </c>
      <c r="E213" s="315">
        <v>4.8499080729097095</v>
      </c>
      <c r="F213" s="313">
        <f t="shared" si="791"/>
        <v>2131.938757049893</v>
      </c>
      <c r="G213" s="313">
        <f t="shared" si="792"/>
        <v>1312.2141438216954</v>
      </c>
      <c r="H213" s="311">
        <f t="shared" si="690"/>
        <v>3150</v>
      </c>
      <c r="I213" s="529">
        <f t="shared" si="901"/>
        <v>3150</v>
      </c>
      <c r="J213" s="374">
        <f t="shared" si="794"/>
        <v>2723.5660934447806</v>
      </c>
      <c r="K213" s="310">
        <v>0.109</v>
      </c>
      <c r="L213" s="311">
        <f t="shared" si="795"/>
        <v>676.80595461901362</v>
      </c>
      <c r="M213" s="374">
        <f t="shared" si="972"/>
        <v>481.8</v>
      </c>
      <c r="N213" s="374">
        <f t="shared" si="973"/>
        <v>73.771849053472494</v>
      </c>
      <c r="O213" s="309">
        <v>79.528129928587603</v>
      </c>
      <c r="P213" s="312">
        <v>0.11</v>
      </c>
      <c r="Q213" s="396">
        <f t="shared" si="796"/>
        <v>0.38449726124520839</v>
      </c>
      <c r="S213" s="314">
        <f t="shared" si="797"/>
        <v>1.3404797524599723</v>
      </c>
      <c r="T213" s="311">
        <f t="shared" si="902"/>
        <v>437.40471460723182</v>
      </c>
      <c r="U213" s="381">
        <f t="shared" si="903"/>
        <v>2131.938757049893</v>
      </c>
      <c r="V213" s="435">
        <f t="shared" si="974"/>
        <v>605770.57495116489</v>
      </c>
      <c r="W213" s="315"/>
      <c r="X213" s="316"/>
      <c r="Y213" s="316"/>
      <c r="Z213" s="316"/>
      <c r="AA213" s="317"/>
      <c r="AB213" s="317"/>
      <c r="AC213" s="317"/>
      <c r="AD213" s="317"/>
      <c r="AE213" s="317"/>
      <c r="AF213" s="317"/>
      <c r="AG213" s="317"/>
      <c r="AH213" s="461"/>
      <c r="AI213" s="318">
        <f t="shared" si="904"/>
        <v>1.4083889665539506</v>
      </c>
      <c r="AJ213" s="319">
        <f t="shared" si="799"/>
        <v>0.17952352203641306</v>
      </c>
      <c r="AK213" s="319">
        <f t="shared" si="905"/>
        <v>0.25283894767298914</v>
      </c>
      <c r="AL213" s="333">
        <f t="shared" si="800"/>
        <v>133.21260059167886</v>
      </c>
      <c r="AM213" s="333">
        <f t="shared" si="801"/>
        <v>99.909450443759141</v>
      </c>
      <c r="AN213" s="333">
        <f t="shared" si="906"/>
        <v>0</v>
      </c>
      <c r="AO213" s="333">
        <f t="shared" si="975"/>
        <v>0</v>
      </c>
      <c r="AP213" s="333">
        <f t="shared" si="976"/>
        <v>0</v>
      </c>
      <c r="AQ213" s="333">
        <f t="shared" si="802"/>
        <v>2516.199031502566</v>
      </c>
      <c r="AR213" s="319">
        <f t="shared" si="995"/>
        <v>446.72959664864936</v>
      </c>
      <c r="AS213" s="319">
        <f t="shared" si="907"/>
        <v>1998.7261564582141</v>
      </c>
      <c r="AT213" s="429">
        <f t="shared" si="996"/>
        <v>690091.84504041052</v>
      </c>
      <c r="AU213" s="321"/>
      <c r="AV213" s="319"/>
      <c r="AW213" s="319"/>
      <c r="AX213" s="308"/>
      <c r="AY213" s="308"/>
      <c r="AZ213" s="308"/>
      <c r="BA213" s="308"/>
      <c r="BB213" s="319"/>
      <c r="BC213" s="319"/>
      <c r="BD213" s="319"/>
      <c r="BE213" s="320"/>
      <c r="BF213" s="322">
        <f t="shared" si="805"/>
        <v>6.1049885494374037</v>
      </c>
      <c r="BG213" s="319">
        <f t="shared" si="806"/>
        <v>2.1435736126525509</v>
      </c>
      <c r="BH213" s="319">
        <f t="shared" si="908"/>
        <v>13.086492360119992</v>
      </c>
      <c r="BI213" s="308">
        <f t="shared" si="807"/>
        <v>2131.938757049893</v>
      </c>
      <c r="BJ213" s="308">
        <f t="shared" si="808"/>
        <v>1312.2141438216954</v>
      </c>
      <c r="BK213" s="319">
        <v>0</v>
      </c>
      <c r="BL213" s="333">
        <f t="shared" si="909"/>
        <v>3150</v>
      </c>
      <c r="BM213" s="333">
        <f t="shared" si="977"/>
        <v>0</v>
      </c>
      <c r="BN213" s="333">
        <f t="shared" si="809"/>
        <v>0</v>
      </c>
      <c r="BO213" s="333">
        <f t="shared" si="997"/>
        <v>564.15386744484215</v>
      </c>
      <c r="BP213" s="333">
        <f t="shared" si="998"/>
        <v>0</v>
      </c>
      <c r="BQ213" s="391">
        <f t="shared" si="812"/>
        <v>318192.38106708828</v>
      </c>
      <c r="BR213" s="429">
        <f t="shared" si="813"/>
        <v>935442.38106708834</v>
      </c>
      <c r="BS213" s="323">
        <f t="shared" si="814"/>
        <v>5.8993332006173649</v>
      </c>
      <c r="BT213" s="319">
        <f t="shared" si="910"/>
        <v>1.5894451416884989</v>
      </c>
      <c r="BU213" s="319">
        <f t="shared" si="911"/>
        <v>9.376666494922933</v>
      </c>
      <c r="BV213" s="333">
        <f t="shared" si="912"/>
        <v>2131.938757049893</v>
      </c>
      <c r="BW213" s="333">
        <f t="shared" si="913"/>
        <v>1312.2141438216954</v>
      </c>
      <c r="BX213" s="333">
        <f t="shared" si="914"/>
        <v>393.33686181821895</v>
      </c>
      <c r="BY213" s="333">
        <f t="shared" si="978"/>
        <v>124.86884502165681</v>
      </c>
      <c r="BZ213" s="319">
        <f t="shared" si="815"/>
        <v>583.82071053575305</v>
      </c>
      <c r="CA213" s="319">
        <v>0</v>
      </c>
      <c r="CB213" s="467">
        <f t="shared" si="816"/>
        <v>1249192.3810670883</v>
      </c>
      <c r="CC213" s="322">
        <f t="shared" si="817"/>
        <v>5.1347726661987858</v>
      </c>
      <c r="CD213" s="319">
        <f t="shared" si="915"/>
        <v>2.0853518090123764</v>
      </c>
      <c r="CE213" s="319">
        <f t="shared" si="979"/>
        <v>10.70780746832494</v>
      </c>
      <c r="CF213" s="308">
        <f t="shared" si="818"/>
        <v>2131.938757049893</v>
      </c>
      <c r="CG213" s="308">
        <f t="shared" si="819"/>
        <v>1312.2141438216954</v>
      </c>
      <c r="CH213" s="319">
        <v>0</v>
      </c>
      <c r="CI213" s="333">
        <f t="shared" si="980"/>
        <v>3150</v>
      </c>
      <c r="CJ213" s="333">
        <f t="shared" si="981"/>
        <v>0</v>
      </c>
      <c r="CK213" s="333">
        <f t="shared" si="820"/>
        <v>0</v>
      </c>
      <c r="CL213" s="319">
        <f t="shared" si="999"/>
        <v>670.75080529733668</v>
      </c>
      <c r="CM213" s="319">
        <f t="shared" si="900"/>
        <v>0</v>
      </c>
      <c r="CN213" s="391">
        <f t="shared" si="822"/>
        <v>293192.38106708828</v>
      </c>
      <c r="CO213" s="429">
        <f t="shared" si="823"/>
        <v>910442.38106708834</v>
      </c>
      <c r="CP213" s="323">
        <f t="shared" si="824"/>
        <v>5.0273160510997563</v>
      </c>
      <c r="CQ213" s="319">
        <f t="shared" si="916"/>
        <v>1.5391826475174251</v>
      </c>
      <c r="CR213" s="319">
        <f t="shared" si="917"/>
        <v>7.7379576294385695</v>
      </c>
      <c r="CS213" s="308">
        <f t="shared" si="918"/>
        <v>2131.938757049893</v>
      </c>
      <c r="CT213" s="308">
        <f t="shared" si="919"/>
        <v>1312.2141438216954</v>
      </c>
      <c r="CU213" s="319">
        <f t="shared" si="920"/>
        <v>286.7399239657243</v>
      </c>
      <c r="CV213" s="333">
        <f t="shared" si="982"/>
        <v>91.028547290706129</v>
      </c>
      <c r="CW213" s="319">
        <f t="shared" si="825"/>
        <v>685.0878014956229</v>
      </c>
      <c r="CX213" s="319">
        <v>0</v>
      </c>
      <c r="CY213" s="467">
        <f t="shared" si="826"/>
        <v>1224192.3810670883</v>
      </c>
      <c r="CZ213" s="323">
        <f t="shared" si="827"/>
        <v>5.8993332006173649</v>
      </c>
      <c r="DA213" s="319">
        <f t="shared" si="921"/>
        <v>1.612682787559566</v>
      </c>
      <c r="DB213" s="319">
        <f t="shared" si="922"/>
        <v>9.5137531107143083</v>
      </c>
      <c r="DC213" s="308">
        <f t="shared" si="923"/>
        <v>2131.938757049893</v>
      </c>
      <c r="DD213" s="308">
        <f t="shared" si="924"/>
        <v>1312.2141438216954</v>
      </c>
      <c r="DE213" s="319">
        <f t="shared" si="925"/>
        <v>393.33686181821895</v>
      </c>
      <c r="DF213" s="333">
        <f t="shared" si="983"/>
        <v>124.86884502165681</v>
      </c>
      <c r="DG213" s="319">
        <f t="shared" si="828"/>
        <v>583.82071053575305</v>
      </c>
      <c r="DH213" s="319">
        <v>0</v>
      </c>
      <c r="DI213" s="467">
        <f t="shared" si="829"/>
        <v>1231192.3810670883</v>
      </c>
      <c r="DJ213" s="323">
        <f t="shared" si="830"/>
        <v>5.0273160510997563</v>
      </c>
      <c r="DK213" s="319">
        <f t="shared" si="984"/>
        <v>1.5454949517584109</v>
      </c>
      <c r="DL213" s="319">
        <f t="shared" si="926"/>
        <v>7.769691577868703</v>
      </c>
      <c r="DM213" s="308">
        <f t="shared" si="927"/>
        <v>2131.938757049893</v>
      </c>
      <c r="DN213" s="308">
        <f t="shared" si="928"/>
        <v>1312.2141438216954</v>
      </c>
      <c r="DO213" s="319">
        <f t="shared" si="929"/>
        <v>286.7399239657243</v>
      </c>
      <c r="DP213" s="333">
        <f t="shared" si="985"/>
        <v>91.028547290706129</v>
      </c>
      <c r="DQ213" s="319">
        <f t="shared" si="831"/>
        <v>685.0878014956229</v>
      </c>
      <c r="DR213" s="319">
        <v>0</v>
      </c>
      <c r="DS213" s="435">
        <f t="shared" si="832"/>
        <v>1219192.3810670883</v>
      </c>
      <c r="DT213" s="324">
        <f t="shared" si="833"/>
        <v>9.485656856185944</v>
      </c>
      <c r="DU213" s="319">
        <f t="shared" si="930"/>
        <v>1.3537517370343557</v>
      </c>
      <c r="DV213" s="319">
        <f t="shared" si="931"/>
        <v>12.841224445973568</v>
      </c>
      <c r="DW213" s="308">
        <f t="shared" si="932"/>
        <v>2131.938757049893</v>
      </c>
      <c r="DX213" s="308">
        <f t="shared" si="933"/>
        <v>1312.2141438216954</v>
      </c>
      <c r="DY213" s="319">
        <f t="shared" si="934"/>
        <v>606.53073752320824</v>
      </c>
      <c r="DZ213" s="319">
        <f t="shared" si="986"/>
        <v>1096</v>
      </c>
      <c r="EA213" s="319">
        <f t="shared" si="987"/>
        <v>1566</v>
      </c>
      <c r="EB213" s="333">
        <f t="shared" si="988"/>
        <v>192.54944048355819</v>
      </c>
      <c r="EC213" s="319">
        <f t="shared" si="834"/>
        <v>363.09060649031704</v>
      </c>
      <c r="ED213" s="319">
        <v>0</v>
      </c>
      <c r="EE213" s="435">
        <f t="shared" si="994"/>
        <v>1629732.2506119283</v>
      </c>
      <c r="EF213" s="325">
        <f t="shared" si="835"/>
        <v>1.5874562294828103</v>
      </c>
      <c r="EG213" s="256">
        <f t="shared" si="836"/>
        <v>0.59743334957700844</v>
      </c>
      <c r="EH213" s="319">
        <f t="shared" si="935"/>
        <v>0.94839929248680355</v>
      </c>
      <c r="EI213" s="474">
        <f t="shared" si="837"/>
        <v>532.98468926247324</v>
      </c>
      <c r="EJ213" s="474">
        <f t="shared" si="838"/>
        <v>787.5</v>
      </c>
      <c r="EK213" s="474">
        <f t="shared" si="936"/>
        <v>3150</v>
      </c>
      <c r="EL213" s="474">
        <f t="shared" si="839"/>
        <v>1936.0660934447806</v>
      </c>
      <c r="EM213" s="474">
        <f t="shared" si="1000"/>
        <v>570.65088692285008</v>
      </c>
      <c r="EN213" s="474">
        <f t="shared" si="1001"/>
        <v>1598.9540677874197</v>
      </c>
      <c r="EO213" s="435">
        <f t="shared" si="842"/>
        <v>669093.07495116489</v>
      </c>
      <c r="EP213" s="326">
        <f t="shared" si="843"/>
        <v>1.5874562294828103</v>
      </c>
      <c r="EQ213" s="256">
        <f t="shared" si="1002"/>
        <v>0.35087866310893556</v>
      </c>
      <c r="ER213" s="256">
        <f t="shared" si="937"/>
        <v>0.55700451954488006</v>
      </c>
      <c r="ES213" s="474">
        <f t="shared" si="938"/>
        <v>2131.938757049893</v>
      </c>
      <c r="ET213" s="474">
        <f t="shared" si="845"/>
        <v>787.5</v>
      </c>
      <c r="EU213" s="474">
        <f t="shared" si="939"/>
        <v>3150</v>
      </c>
      <c r="EV213" s="474">
        <f t="shared" si="846"/>
        <v>1936.0660934447806</v>
      </c>
      <c r="EW213" s="474">
        <f t="shared" si="1003"/>
        <v>570.65088692285008</v>
      </c>
      <c r="EX213" s="474">
        <f t="shared" si="1004"/>
        <v>1598.9540677874197</v>
      </c>
      <c r="EY213" s="573">
        <f t="shared" si="849"/>
        <v>1139250</v>
      </c>
      <c r="EZ213" s="327">
        <f t="shared" si="940"/>
        <v>1.4737735076661453</v>
      </c>
      <c r="FA213" s="573">
        <f t="shared" si="941"/>
        <v>23.238132451843832</v>
      </c>
      <c r="FB213" s="256">
        <f t="shared" si="942"/>
        <v>34.247743975164369</v>
      </c>
      <c r="FC213" s="573">
        <f t="shared" si="943"/>
        <v>232.38132451843833</v>
      </c>
      <c r="FD213" s="573"/>
      <c r="FE213" s="573">
        <f t="shared" si="944"/>
        <v>3150</v>
      </c>
      <c r="FF213" s="573">
        <f t="shared" si="945"/>
        <v>2723.5660934447806</v>
      </c>
      <c r="FG213" s="573">
        <f t="shared" si="946"/>
        <v>437.40471460723182</v>
      </c>
      <c r="FH213" s="573">
        <f t="shared" si="947"/>
        <v>1899.5574325314547</v>
      </c>
      <c r="FI213" s="567">
        <f t="shared" si="948"/>
        <v>10000</v>
      </c>
      <c r="FJ213" s="327">
        <f t="shared" si="850"/>
        <v>1.4708182180263754</v>
      </c>
      <c r="FK213" s="256">
        <f t="shared" si="1005"/>
        <v>0.22657693562627204</v>
      </c>
      <c r="FL213" s="256">
        <f t="shared" si="949"/>
        <v>0.33325348470371019</v>
      </c>
      <c r="FM213" s="485">
        <f t="shared" si="1006"/>
        <v>232.38132451843833</v>
      </c>
      <c r="FN213" s="485">
        <f t="shared" si="853"/>
        <v>344</v>
      </c>
      <c r="FO213" s="485">
        <f t="shared" si="950"/>
        <v>3150</v>
      </c>
      <c r="FP213" s="485">
        <f t="shared" si="951"/>
        <v>2723.5660934447806</v>
      </c>
      <c r="FQ213" s="485">
        <f t="shared" si="989"/>
        <v>49200</v>
      </c>
      <c r="FR213" s="485">
        <f t="shared" si="1007"/>
        <v>442.05234109760062</v>
      </c>
      <c r="FS213" s="485">
        <f t="shared" si="1008"/>
        <v>1899.6054237165597</v>
      </c>
      <c r="FT213" s="486">
        <f t="shared" si="1009"/>
        <v>492</v>
      </c>
      <c r="FU213" s="435">
        <f t="shared" si="857"/>
        <v>1004893.5749511649</v>
      </c>
      <c r="FV213" s="327">
        <f t="shared" si="858"/>
        <v>2.1632317545180961</v>
      </c>
      <c r="FW213" s="256">
        <f t="shared" si="1010"/>
        <v>0.82643926556675751</v>
      </c>
      <c r="FX213" s="256">
        <f t="shared" si="952"/>
        <v>1.7877796624546236</v>
      </c>
      <c r="FY213" s="485">
        <f t="shared" si="1011"/>
        <v>968.96616507917633</v>
      </c>
      <c r="FZ213" s="485">
        <f t="shared" si="861"/>
        <v>611</v>
      </c>
      <c r="GA213" s="485">
        <f t="shared" si="953"/>
        <v>3150</v>
      </c>
      <c r="GB213" s="485">
        <f t="shared" si="954"/>
        <v>2723.5660934447806</v>
      </c>
      <c r="GC213" s="485">
        <f t="shared" si="955"/>
        <v>24600</v>
      </c>
      <c r="GD213" s="485">
        <f t="shared" si="1012"/>
        <v>429.16051798302635</v>
      </c>
      <c r="GE213" s="485">
        <f t="shared" si="1013"/>
        <v>1162.9725919707166</v>
      </c>
      <c r="GF213" s="486">
        <f t="shared" si="1014"/>
        <v>627</v>
      </c>
      <c r="GG213" s="494">
        <f t="shared" si="1015"/>
        <v>246</v>
      </c>
      <c r="GH213" s="494">
        <f t="shared" si="866"/>
        <v>873</v>
      </c>
      <c r="GI213" s="435">
        <f t="shared" si="867"/>
        <v>1182434.5749511649</v>
      </c>
      <c r="GJ213" s="328">
        <f t="shared" si="1016"/>
        <v>1.3404797524599723</v>
      </c>
      <c r="GK213" s="319">
        <f t="shared" si="990"/>
        <v>0.64694883325456165</v>
      </c>
      <c r="GL213" s="256">
        <f t="shared" si="956"/>
        <v>0.86722181185534275</v>
      </c>
      <c r="GM213" s="319">
        <f t="shared" si="957"/>
        <v>2131.938757049893</v>
      </c>
      <c r="GN213" s="319">
        <f t="shared" si="958"/>
        <v>3150</v>
      </c>
      <c r="GO213" s="319">
        <f t="shared" si="959"/>
        <v>2723.5660934447806</v>
      </c>
      <c r="GP213" s="319">
        <f t="shared" si="1017"/>
        <v>2131.938757049893</v>
      </c>
      <c r="GQ213" s="319">
        <f t="shared" si="1018"/>
        <v>437.40471460723182</v>
      </c>
      <c r="GR213" s="435">
        <f t="shared" si="871"/>
        <v>2619270.5749511649</v>
      </c>
      <c r="GS213" s="328">
        <f t="shared" si="872"/>
        <v>1.3404797524599723</v>
      </c>
      <c r="GT213" s="319">
        <f t="shared" si="991"/>
        <v>1.1713337312469103</v>
      </c>
      <c r="GU213" s="256">
        <f t="shared" si="960"/>
        <v>1.5701491501098741</v>
      </c>
      <c r="GV213" s="319">
        <f t="shared" si="961"/>
        <v>2131.938757049893</v>
      </c>
      <c r="GW213" s="319">
        <f t="shared" si="962"/>
        <v>3150</v>
      </c>
      <c r="GX213" s="319">
        <f t="shared" si="963"/>
        <v>2723.5660934447806</v>
      </c>
      <c r="GY213" s="319">
        <f t="shared" si="1019"/>
        <v>2131.938757049893</v>
      </c>
      <c r="GZ213" s="319">
        <f t="shared" si="1020"/>
        <v>437.40471460723182</v>
      </c>
      <c r="HA213" s="435">
        <f t="shared" si="875"/>
        <v>1446670.5749511649</v>
      </c>
      <c r="HB213" s="328">
        <f t="shared" si="876"/>
        <v>1.3404797524599723</v>
      </c>
      <c r="HC213" s="319">
        <f t="shared" si="992"/>
        <v>5.9731847861729692E-2</v>
      </c>
      <c r="HD213" s="256">
        <f t="shared" si="964"/>
        <v>8.006933263566815E-2</v>
      </c>
      <c r="HE213" s="319">
        <f t="shared" si="965"/>
        <v>2131.938757049893</v>
      </c>
      <c r="HF213" s="319">
        <f t="shared" si="966"/>
        <v>3150</v>
      </c>
      <c r="HG213" s="319">
        <f t="shared" si="967"/>
        <v>2723.5660934447806</v>
      </c>
      <c r="HH213" s="319">
        <f t="shared" si="1021"/>
        <v>2131.938757049893</v>
      </c>
      <c r="HI213" s="319">
        <f t="shared" si="1022"/>
        <v>437.40471460723182</v>
      </c>
      <c r="HJ213" s="435">
        <f t="shared" si="879"/>
        <v>28369020.934447806</v>
      </c>
      <c r="HK213" s="328">
        <f t="shared" si="1023"/>
        <v>1.3404797524599723</v>
      </c>
      <c r="HL213" s="319">
        <f t="shared" si="993"/>
        <v>0.63052429486238548</v>
      </c>
      <c r="HM213" s="256">
        <f t="shared" si="968"/>
        <v>0.84520505069712903</v>
      </c>
      <c r="HN213" s="319">
        <f t="shared" si="969"/>
        <v>2131.938757049893</v>
      </c>
      <c r="HO213" s="319">
        <f t="shared" si="970"/>
        <v>3150</v>
      </c>
      <c r="HP213" s="319">
        <f t="shared" si="971"/>
        <v>2723.5660934447806</v>
      </c>
      <c r="HQ213" s="319">
        <f t="shared" si="1024"/>
        <v>2131.938757049893</v>
      </c>
      <c r="HR213" s="319">
        <f t="shared" si="1025"/>
        <v>437.40471460723182</v>
      </c>
      <c r="HS213" s="467">
        <f t="shared" si="883"/>
        <v>2687500</v>
      </c>
    </row>
    <row r="214" spans="1:227" s="72" customFormat="1" hidden="1" outlineLevel="1" x14ac:dyDescent="0.3">
      <c r="B214" s="40" t="s">
        <v>249</v>
      </c>
      <c r="C214" s="40" t="s">
        <v>264</v>
      </c>
      <c r="D214" s="125">
        <v>1021</v>
      </c>
      <c r="E214" s="123">
        <v>17.847909403506183</v>
      </c>
      <c r="F214" s="125">
        <f t="shared" si="791"/>
        <v>160.20804044611418</v>
      </c>
      <c r="G214" s="125">
        <f t="shared" si="792"/>
        <v>19.997253260301864</v>
      </c>
      <c r="H214" s="168">
        <f t="shared" ref="H214" si="1026">ROUND($I214+$I214*0.55,1)</f>
        <v>99.7</v>
      </c>
      <c r="I214" s="121">
        <f t="shared" si="901"/>
        <v>64.322999999999993</v>
      </c>
      <c r="J214" s="373">
        <f t="shared" si="794"/>
        <v>41.505299419472522</v>
      </c>
      <c r="K214" s="114">
        <v>0.109</v>
      </c>
      <c r="L214" s="168">
        <f t="shared" si="795"/>
        <v>1606.9011077844953</v>
      </c>
      <c r="M214" s="373">
        <f t="shared" si="972"/>
        <v>481.8</v>
      </c>
      <c r="N214" s="373">
        <f t="shared" si="973"/>
        <v>175.15222074850996</v>
      </c>
      <c r="O214" s="121">
        <v>59.351358621380882</v>
      </c>
      <c r="P214" s="116">
        <v>0.11</v>
      </c>
      <c r="Q214" s="395">
        <f t="shared" si="796"/>
        <v>0.87517946537129054</v>
      </c>
      <c r="S214" s="189">
        <f t="shared" si="797"/>
        <v>1.0798897301432004</v>
      </c>
      <c r="T214" s="168">
        <f t="shared" si="902"/>
        <v>6.6657510867672878</v>
      </c>
      <c r="U214" s="382">
        <f t="shared" si="903"/>
        <v>160.20804044611418</v>
      </c>
      <c r="V214" s="427">
        <f t="shared" si="974"/>
        <v>24125.847907115603</v>
      </c>
      <c r="W214" s="132"/>
      <c r="X214" s="255"/>
      <c r="Y214" s="255"/>
      <c r="Z214" s="255"/>
      <c r="AA214" s="111"/>
      <c r="AB214" s="111"/>
      <c r="AC214" s="111"/>
      <c r="AD214" s="111"/>
      <c r="AE214" s="111"/>
      <c r="AF214" s="111"/>
      <c r="AG214" s="111"/>
      <c r="AH214" s="460"/>
      <c r="AI214" s="262">
        <f t="shared" si="904"/>
        <v>3.4477068113069107</v>
      </c>
      <c r="AJ214" s="256">
        <f t="shared" si="799"/>
        <v>0.74731511751625856</v>
      </c>
      <c r="AK214" s="256">
        <f t="shared" si="905"/>
        <v>2.5765234208534289</v>
      </c>
      <c r="AL214" s="170">
        <f t="shared" si="800"/>
        <v>160.20804044611418</v>
      </c>
      <c r="AM214" s="170">
        <f t="shared" si="801"/>
        <v>19.997253260301864</v>
      </c>
      <c r="AN214" s="170">
        <f t="shared" si="906"/>
        <v>100.15877707428378</v>
      </c>
      <c r="AO214" s="170">
        <f t="shared" si="975"/>
        <v>52</v>
      </c>
      <c r="AP214" s="170">
        <f t="shared" si="976"/>
        <v>74</v>
      </c>
      <c r="AQ214" s="170">
        <f t="shared" si="802"/>
        <v>0</v>
      </c>
      <c r="AR214" s="256">
        <f t="shared" si="995"/>
        <v>52.26816071349937</v>
      </c>
      <c r="AS214" s="256">
        <f t="shared" si="907"/>
        <v>0</v>
      </c>
      <c r="AT214" s="428">
        <f t="shared" si="996"/>
        <v>153356.5</v>
      </c>
      <c r="AU214" s="112"/>
      <c r="AV214" s="256"/>
      <c r="AW214" s="256"/>
      <c r="AX214" s="120"/>
      <c r="AY214" s="120"/>
      <c r="AZ214" s="120"/>
      <c r="BA214" s="120"/>
      <c r="BB214" s="256"/>
      <c r="BC214" s="256"/>
      <c r="BD214" s="256"/>
      <c r="BE214" s="257"/>
      <c r="BF214" s="146">
        <f t="shared" si="805"/>
        <v>1.327563236196279</v>
      </c>
      <c r="BG214" s="256">
        <f t="shared" si="806"/>
        <v>0.90641479241134415</v>
      </c>
      <c r="BH214" s="256">
        <f t="shared" si="908"/>
        <v>1.2033229551497826</v>
      </c>
      <c r="BI214" s="120">
        <f t="shared" si="807"/>
        <v>33.245433545251849</v>
      </c>
      <c r="BJ214" s="120">
        <f t="shared" si="808"/>
        <v>19.997253260301864</v>
      </c>
      <c r="BK214" s="256">
        <v>0</v>
      </c>
      <c r="BL214" s="170">
        <f t="shared" si="909"/>
        <v>20.689159640376861</v>
      </c>
      <c r="BM214" s="170">
        <f t="shared" si="977"/>
        <v>79.010840359623145</v>
      </c>
      <c r="BN214" s="170">
        <f t="shared" si="809"/>
        <v>0</v>
      </c>
      <c r="BO214" s="170">
        <f t="shared" si="997"/>
        <v>8.7787941812725183</v>
      </c>
      <c r="BP214" s="170">
        <f t="shared" si="998"/>
        <v>126.96260690086234</v>
      </c>
      <c r="BQ214" s="390">
        <f t="shared" si="812"/>
        <v>20861.80881119785</v>
      </c>
      <c r="BR214" s="428">
        <f t="shared" si="813"/>
        <v>34346.736959052498</v>
      </c>
      <c r="BS214" s="147">
        <f t="shared" si="814"/>
        <v>4.0352046379685156</v>
      </c>
      <c r="BT214" s="256">
        <f t="shared" si="910"/>
        <v>1.2270067119447547</v>
      </c>
      <c r="BU214" s="256">
        <f t="shared" si="911"/>
        <v>4.9512231748579731</v>
      </c>
      <c r="BV214" s="170">
        <f t="shared" si="912"/>
        <v>160.20804044611418</v>
      </c>
      <c r="BW214" s="170">
        <f t="shared" si="913"/>
        <v>19.997253260301864</v>
      </c>
      <c r="BX214" s="170">
        <f t="shared" si="914"/>
        <v>108.1691790965895</v>
      </c>
      <c r="BY214" s="170">
        <f t="shared" si="978"/>
        <v>1084.9466308584704</v>
      </c>
      <c r="BZ214" s="256">
        <f t="shared" si="815"/>
        <v>44.658278792308948</v>
      </c>
      <c r="CA214" s="256">
        <v>0</v>
      </c>
      <c r="CB214" s="466">
        <f t="shared" si="816"/>
        <v>99604.6</v>
      </c>
      <c r="CC214" s="146">
        <f t="shared" si="817"/>
        <v>1.32669675314562</v>
      </c>
      <c r="CD214" s="256">
        <f t="shared" si="915"/>
        <v>1.2284403799363528</v>
      </c>
      <c r="CE214" s="256">
        <f t="shared" si="979"/>
        <v>1.629767863494531</v>
      </c>
      <c r="CF214" s="120">
        <f t="shared" si="818"/>
        <v>35.461795781601971</v>
      </c>
      <c r="CG214" s="120">
        <f t="shared" si="819"/>
        <v>19.997253260301864</v>
      </c>
      <c r="CH214" s="256">
        <v>0</v>
      </c>
      <c r="CI214" s="170">
        <f t="shared" si="980"/>
        <v>22.068436949735318</v>
      </c>
      <c r="CJ214" s="170">
        <f t="shared" si="981"/>
        <v>77.631563050264688</v>
      </c>
      <c r="CK214" s="170">
        <f t="shared" si="820"/>
        <v>0</v>
      </c>
      <c r="CL214" s="256">
        <f t="shared" si="999"/>
        <v>11.083810907076646</v>
      </c>
      <c r="CM214" s="256">
        <f t="shared" si="900"/>
        <v>124.7462446645122</v>
      </c>
      <c r="CN214" s="390">
        <f t="shared" si="822"/>
        <v>11585.929398611042</v>
      </c>
      <c r="CO214" s="428">
        <f t="shared" si="823"/>
        <v>25270.852756322663</v>
      </c>
      <c r="CP214" s="147">
        <f t="shared" si="824"/>
        <v>3.4477068113069107</v>
      </c>
      <c r="CQ214" s="256">
        <f t="shared" si="916"/>
        <v>1.2790150373907379</v>
      </c>
      <c r="CR214" s="256">
        <f t="shared" si="917"/>
        <v>4.40966885617601</v>
      </c>
      <c r="CS214" s="120">
        <f t="shared" si="918"/>
        <v>160.20804044611418</v>
      </c>
      <c r="CT214" s="120">
        <f t="shared" si="919"/>
        <v>19.997253260301864</v>
      </c>
      <c r="CU214" s="256">
        <f t="shared" si="920"/>
        <v>100.15877707428378</v>
      </c>
      <c r="CV214" s="170">
        <f t="shared" si="982"/>
        <v>1004.6015754692454</v>
      </c>
      <c r="CW214" s="256">
        <f t="shared" si="825"/>
        <v>52.26816071349937</v>
      </c>
      <c r="CX214" s="256">
        <v>0</v>
      </c>
      <c r="CY214" s="466">
        <f t="shared" si="826"/>
        <v>89604.6</v>
      </c>
      <c r="CZ214" s="147">
        <f t="shared" si="827"/>
        <v>4.0352046379685156</v>
      </c>
      <c r="DA214" s="256">
        <f t="shared" si="921"/>
        <v>1.2585965313751619</v>
      </c>
      <c r="DB214" s="256">
        <f t="shared" si="922"/>
        <v>5.0786945607361398</v>
      </c>
      <c r="DC214" s="120">
        <f t="shared" si="923"/>
        <v>160.20804044611418</v>
      </c>
      <c r="DD214" s="120">
        <f t="shared" si="924"/>
        <v>19.997253260301864</v>
      </c>
      <c r="DE214" s="256">
        <f t="shared" si="925"/>
        <v>108.1691790965895</v>
      </c>
      <c r="DF214" s="170">
        <f t="shared" si="983"/>
        <v>1084.9466308584704</v>
      </c>
      <c r="DG214" s="256">
        <f t="shared" si="828"/>
        <v>44.658278792308948</v>
      </c>
      <c r="DH214" s="256">
        <v>0</v>
      </c>
      <c r="DI214" s="466">
        <f t="shared" si="829"/>
        <v>97104.6</v>
      </c>
      <c r="DJ214" s="147">
        <f t="shared" si="830"/>
        <v>3.4477068113069107</v>
      </c>
      <c r="DK214" s="256">
        <f t="shared" si="984"/>
        <v>1.3626559167914967</v>
      </c>
      <c r="DL214" s="256">
        <f t="shared" si="926"/>
        <v>4.6980380857897064</v>
      </c>
      <c r="DM214" s="120">
        <f t="shared" si="927"/>
        <v>160.20804044611418</v>
      </c>
      <c r="DN214" s="120">
        <f t="shared" si="928"/>
        <v>19.997253260301864</v>
      </c>
      <c r="DO214" s="256">
        <f t="shared" si="929"/>
        <v>100.15877707428378</v>
      </c>
      <c r="DP214" s="170">
        <f t="shared" si="985"/>
        <v>1004.6015754692454</v>
      </c>
      <c r="DQ214" s="256">
        <f t="shared" si="831"/>
        <v>52.26816071349937</v>
      </c>
      <c r="DR214" s="256">
        <v>0</v>
      </c>
      <c r="DS214" s="427">
        <f t="shared" si="832"/>
        <v>84104.6</v>
      </c>
      <c r="DT214" s="176">
        <f t="shared" si="833"/>
        <v>7.0083843605902674</v>
      </c>
      <c r="DU214" s="256">
        <f t="shared" si="930"/>
        <v>1.0488689300153764</v>
      </c>
      <c r="DV214" s="256">
        <f t="shared" si="931"/>
        <v>7.3508766054288115</v>
      </c>
      <c r="DW214" s="120">
        <f t="shared" si="932"/>
        <v>160.20804044611418</v>
      </c>
      <c r="DX214" s="120">
        <f t="shared" si="933"/>
        <v>19.997253260301864</v>
      </c>
      <c r="DY214" s="256">
        <f t="shared" si="934"/>
        <v>124.1899831412009</v>
      </c>
      <c r="DZ214" s="256">
        <f t="shared" si="986"/>
        <v>83</v>
      </c>
      <c r="EA214" s="256">
        <f t="shared" si="987"/>
        <v>118</v>
      </c>
      <c r="EB214" s="170">
        <f t="shared" si="988"/>
        <v>1245.6367416369196</v>
      </c>
      <c r="EC214" s="256">
        <f t="shared" si="834"/>
        <v>25.712815455692077</v>
      </c>
      <c r="ED214" s="256">
        <v>0</v>
      </c>
      <c r="EE214" s="427">
        <f t="shared" si="994"/>
        <v>134584</v>
      </c>
      <c r="EF214" s="275">
        <f t="shared" si="835"/>
        <v>1.3169552982469079</v>
      </c>
      <c r="EG214" s="256">
        <f t="shared" si="836"/>
        <v>0.99285361988133525</v>
      </c>
      <c r="EH214" s="256">
        <f t="shared" si="935"/>
        <v>1.307543835086346</v>
      </c>
      <c r="EI214" s="473">
        <f t="shared" si="837"/>
        <v>40.052010111528546</v>
      </c>
      <c r="EJ214" s="473">
        <f t="shared" si="838"/>
        <v>24.925000000000001</v>
      </c>
      <c r="EK214" s="473">
        <f t="shared" si="936"/>
        <v>99.7</v>
      </c>
      <c r="EL214" s="473">
        <f t="shared" si="839"/>
        <v>16.580299419472521</v>
      </c>
      <c r="EM214" s="473">
        <f t="shared" si="1000"/>
        <v>16.678753614649423</v>
      </c>
      <c r="EN214" s="473">
        <f t="shared" si="1001"/>
        <v>120.15603033458564</v>
      </c>
      <c r="EO214" s="427">
        <f t="shared" si="842"/>
        <v>30255.222907115603</v>
      </c>
      <c r="EP214" s="261">
        <f t="shared" si="843"/>
        <v>1.3169552982469079</v>
      </c>
      <c r="EQ214" s="256">
        <f t="shared" si="1002"/>
        <v>0.8330708508099347</v>
      </c>
      <c r="ER214" s="256">
        <f t="shared" si="937"/>
        <v>1.0971170707892028</v>
      </c>
      <c r="ES214" s="473">
        <f t="shared" si="938"/>
        <v>160.20804044611418</v>
      </c>
      <c r="ET214" s="473">
        <f t="shared" si="845"/>
        <v>24.925000000000001</v>
      </c>
      <c r="EU214" s="473">
        <f t="shared" si="939"/>
        <v>99.7</v>
      </c>
      <c r="EV214" s="473">
        <f t="shared" si="846"/>
        <v>16.580299419472521</v>
      </c>
      <c r="EW214" s="473">
        <f t="shared" si="1003"/>
        <v>16.678753614649423</v>
      </c>
      <c r="EX214" s="473">
        <f t="shared" si="1004"/>
        <v>120.15603033458564</v>
      </c>
      <c r="EY214" s="572">
        <f t="shared" si="849"/>
        <v>36058.166666666664</v>
      </c>
      <c r="EZ214" s="276">
        <f t="shared" si="940"/>
        <v>1.2061036660930586</v>
      </c>
      <c r="FA214" s="572">
        <f t="shared" si="941"/>
        <v>1.7462676408626436</v>
      </c>
      <c r="FB214" s="256">
        <f t="shared" si="942"/>
        <v>2.1061798036241113</v>
      </c>
      <c r="FC214" s="572">
        <f t="shared" si="943"/>
        <v>17.462676408626447</v>
      </c>
      <c r="FD214" s="572"/>
      <c r="FE214" s="572">
        <f t="shared" si="944"/>
        <v>99.7</v>
      </c>
      <c r="FF214" s="572">
        <f t="shared" si="945"/>
        <v>41.505299419472522</v>
      </c>
      <c r="FG214" s="572">
        <f t="shared" si="946"/>
        <v>6.6657510867672878</v>
      </c>
      <c r="FH214" s="572">
        <f t="shared" si="947"/>
        <v>142.74536403748775</v>
      </c>
      <c r="FI214" s="566">
        <f t="shared" si="948"/>
        <v>10000</v>
      </c>
      <c r="FJ214" s="276">
        <f t="shared" si="850"/>
        <v>1.2033676362523942</v>
      </c>
      <c r="FK214" s="256">
        <f t="shared" si="1005"/>
        <v>0.30877872934499356</v>
      </c>
      <c r="FL214" s="256">
        <f t="shared" si="949"/>
        <v>0.37157432965690268</v>
      </c>
      <c r="FM214" s="483">
        <f t="shared" si="1006"/>
        <v>17.462676408626447</v>
      </c>
      <c r="FN214" s="483">
        <f t="shared" si="853"/>
        <v>26</v>
      </c>
      <c r="FO214" s="483">
        <f t="shared" si="950"/>
        <v>99.7</v>
      </c>
      <c r="FP214" s="483">
        <f t="shared" si="951"/>
        <v>41.505299419472522</v>
      </c>
      <c r="FQ214" s="483">
        <f t="shared" si="989"/>
        <v>3700</v>
      </c>
      <c r="FR214" s="483">
        <f t="shared" si="1007"/>
        <v>7.0150046149398166</v>
      </c>
      <c r="FS214" s="483">
        <f t="shared" si="1008"/>
        <v>142.73581822389198</v>
      </c>
      <c r="FT214" s="484">
        <f t="shared" si="1009"/>
        <v>37</v>
      </c>
      <c r="FU214" s="427">
        <f t="shared" si="857"/>
        <v>55453.847907115603</v>
      </c>
      <c r="FV214" s="276">
        <f t="shared" si="858"/>
        <v>1.9248139713245205</v>
      </c>
      <c r="FW214" s="256">
        <f t="shared" si="1010"/>
        <v>1.0682304540987375</v>
      </c>
      <c r="FX214" s="256">
        <f t="shared" si="952"/>
        <v>2.0561449026435867</v>
      </c>
      <c r="FY214" s="483">
        <f t="shared" si="1011"/>
        <v>72.814554382758899</v>
      </c>
      <c r="FZ214" s="483">
        <f t="shared" si="861"/>
        <v>46</v>
      </c>
      <c r="GA214" s="483">
        <f t="shared" si="953"/>
        <v>99.7</v>
      </c>
      <c r="GB214" s="483">
        <f t="shared" si="954"/>
        <v>41.505299419472522</v>
      </c>
      <c r="GC214" s="483">
        <f t="shared" si="955"/>
        <v>1800</v>
      </c>
      <c r="GD214" s="483">
        <f t="shared" si="1012"/>
        <v>6.2287010108644374</v>
      </c>
      <c r="GE214" s="483">
        <f t="shared" si="1013"/>
        <v>87.393486063355283</v>
      </c>
      <c r="GF214" s="484">
        <f t="shared" si="1014"/>
        <v>47</v>
      </c>
      <c r="GG214" s="493">
        <f t="shared" si="1015"/>
        <v>18</v>
      </c>
      <c r="GH214" s="493">
        <f t="shared" si="866"/>
        <v>65</v>
      </c>
      <c r="GI214" s="427">
        <f t="shared" si="867"/>
        <v>68572.847907115603</v>
      </c>
      <c r="GJ214" s="185">
        <f t="shared" si="1016"/>
        <v>1.0798897301432004</v>
      </c>
      <c r="GK214" s="256">
        <f t="shared" si="990"/>
        <v>1.797206764305868</v>
      </c>
      <c r="GL214" s="256">
        <f t="shared" si="956"/>
        <v>1.9407851277177983</v>
      </c>
      <c r="GM214" s="256">
        <f t="shared" si="957"/>
        <v>160.20804044611418</v>
      </c>
      <c r="GN214" s="256">
        <f t="shared" si="958"/>
        <v>99.7</v>
      </c>
      <c r="GO214" s="256">
        <f t="shared" si="959"/>
        <v>41.505299419472522</v>
      </c>
      <c r="GP214" s="256">
        <f t="shared" si="1017"/>
        <v>160.20804044611418</v>
      </c>
      <c r="GQ214" s="256">
        <f t="shared" si="1018"/>
        <v>6.6657510867672878</v>
      </c>
      <c r="GR214" s="427">
        <f t="shared" si="871"/>
        <v>85433.847907115603</v>
      </c>
      <c r="GS214" s="185">
        <f t="shared" si="872"/>
        <v>1.0798897301432004</v>
      </c>
      <c r="GT214" s="256">
        <f t="shared" si="991"/>
        <v>1.7013062424063048</v>
      </c>
      <c r="GU214" s="256">
        <f t="shared" si="960"/>
        <v>1.8372231390030869</v>
      </c>
      <c r="GV214" s="256">
        <f t="shared" si="961"/>
        <v>160.20804044611418</v>
      </c>
      <c r="GW214" s="256">
        <f t="shared" si="962"/>
        <v>99.7</v>
      </c>
      <c r="GX214" s="256">
        <f t="shared" si="963"/>
        <v>41.505299419472522</v>
      </c>
      <c r="GY214" s="256">
        <f t="shared" si="1019"/>
        <v>160.20804044611418</v>
      </c>
      <c r="GZ214" s="256">
        <f t="shared" si="1020"/>
        <v>6.6657510867672878</v>
      </c>
      <c r="HA214" s="427">
        <f t="shared" si="875"/>
        <v>90249.647907115606</v>
      </c>
      <c r="HB214" s="185">
        <f t="shared" si="876"/>
        <v>1.0798897301432004</v>
      </c>
      <c r="HC214" s="256">
        <f t="shared" si="992"/>
        <v>0.28023033331501102</v>
      </c>
      <c r="HD214" s="256">
        <f t="shared" si="964"/>
        <v>0.30261785902148636</v>
      </c>
      <c r="HE214" s="256">
        <f t="shared" si="965"/>
        <v>160.20804044611418</v>
      </c>
      <c r="HF214" s="256">
        <f t="shared" si="966"/>
        <v>99.7</v>
      </c>
      <c r="HG214" s="256">
        <f t="shared" si="967"/>
        <v>41.505299419472522</v>
      </c>
      <c r="HH214" s="256">
        <f t="shared" si="1021"/>
        <v>160.20804044611418</v>
      </c>
      <c r="HI214" s="256">
        <f t="shared" si="1022"/>
        <v>6.6657510867672878</v>
      </c>
      <c r="HJ214" s="427">
        <f t="shared" si="879"/>
        <v>547914.59419472527</v>
      </c>
      <c r="HK214" s="185">
        <f t="shared" si="1023"/>
        <v>1.0798897301432004</v>
      </c>
      <c r="HL214" s="256">
        <f t="shared" si="993"/>
        <v>1.6205846151179151</v>
      </c>
      <c r="HM214" s="256">
        <f t="shared" si="968"/>
        <v>1.7500526826939076</v>
      </c>
      <c r="HN214" s="256">
        <f t="shared" si="969"/>
        <v>160.20804044611418</v>
      </c>
      <c r="HO214" s="256">
        <f t="shared" si="970"/>
        <v>99.7</v>
      </c>
      <c r="HP214" s="256">
        <f t="shared" si="971"/>
        <v>41.505299419472522</v>
      </c>
      <c r="HQ214" s="256">
        <f t="shared" si="1024"/>
        <v>160.20804044611418</v>
      </c>
      <c r="HR214" s="256">
        <f t="shared" si="1025"/>
        <v>6.6657510867672878</v>
      </c>
      <c r="HS214" s="466">
        <f t="shared" si="883"/>
        <v>94745</v>
      </c>
    </row>
    <row r="215" spans="1:227" s="72" customFormat="1" hidden="1" outlineLevel="1" x14ac:dyDescent="0.3">
      <c r="B215" s="40" t="s">
        <v>249</v>
      </c>
      <c r="C215" s="40" t="s">
        <v>265</v>
      </c>
      <c r="D215" s="125">
        <v>1021</v>
      </c>
      <c r="E215" s="123">
        <v>15.257163065720039</v>
      </c>
      <c r="F215" s="125">
        <f t="shared" si="791"/>
        <v>136.95274568379725</v>
      </c>
      <c r="G215" s="125">
        <f t="shared" si="792"/>
        <v>20.802871907216939</v>
      </c>
      <c r="H215" s="168">
        <f t="shared" ref="H215" si="1027">ROUND($I215+$I215*0.35,1)</f>
        <v>86.8</v>
      </c>
      <c r="I215" s="121">
        <f t="shared" si="901"/>
        <v>64.322999999999993</v>
      </c>
      <c r="J215" s="373">
        <f t="shared" si="794"/>
        <v>43.177401218798131</v>
      </c>
      <c r="K215" s="114">
        <v>0.109</v>
      </c>
      <c r="L215" s="168">
        <f t="shared" si="795"/>
        <v>1577.7966092603369</v>
      </c>
      <c r="M215" s="373">
        <f t="shared" si="972"/>
        <v>481.8</v>
      </c>
      <c r="N215" s="373">
        <f t="shared" si="973"/>
        <v>171.97983040937675</v>
      </c>
      <c r="O215" s="121">
        <v>61.742415063119758</v>
      </c>
      <c r="P215" s="116">
        <v>0.11</v>
      </c>
      <c r="Q215" s="395">
        <f t="shared" si="796"/>
        <v>0.84810182663115374</v>
      </c>
      <c r="S215" s="189">
        <f t="shared" si="797"/>
        <v>1.096385203463913</v>
      </c>
      <c r="T215" s="168">
        <f t="shared" si="902"/>
        <v>6.9342906357389795</v>
      </c>
      <c r="U215" s="382">
        <f t="shared" si="903"/>
        <v>136.95274568379725</v>
      </c>
      <c r="V215" s="427">
        <f t="shared" si="974"/>
        <v>23748.3841950077</v>
      </c>
      <c r="W215" s="132"/>
      <c r="X215" s="255"/>
      <c r="Y215" s="255"/>
      <c r="Z215" s="255"/>
      <c r="AA215" s="111"/>
      <c r="AB215" s="111"/>
      <c r="AC215" s="111"/>
      <c r="AD215" s="111"/>
      <c r="AE215" s="111"/>
      <c r="AF215" s="111"/>
      <c r="AG215" s="111"/>
      <c r="AH215" s="460"/>
      <c r="AI215" s="188">
        <f t="shared" si="904"/>
        <v>3.5336357297583452</v>
      </c>
      <c r="AJ215" s="256">
        <f t="shared" si="799"/>
        <v>0.74851825100059433</v>
      </c>
      <c r="AK215" s="256">
        <f t="shared" si="905"/>
        <v>2.6449908361119254</v>
      </c>
      <c r="AL215" s="170">
        <f t="shared" si="800"/>
        <v>136.95274568379725</v>
      </c>
      <c r="AM215" s="170">
        <f t="shared" si="801"/>
        <v>20.802871907216939</v>
      </c>
      <c r="AN215" s="170">
        <f t="shared" si="906"/>
        <v>81.911687355630988</v>
      </c>
      <c r="AO215" s="170">
        <f t="shared" si="975"/>
        <v>42</v>
      </c>
      <c r="AP215" s="170">
        <f t="shared" si="976"/>
        <v>60</v>
      </c>
      <c r="AQ215" s="170">
        <f t="shared" si="802"/>
        <v>0</v>
      </c>
      <c r="AR215" s="256">
        <f t="shared" si="995"/>
        <v>44.643995492371431</v>
      </c>
      <c r="AS215" s="256">
        <f t="shared" si="907"/>
        <v>0</v>
      </c>
      <c r="AT215" s="428">
        <f t="shared" si="996"/>
        <v>132586</v>
      </c>
      <c r="AU215" s="161"/>
      <c r="AV215" s="256"/>
      <c r="AW215" s="256"/>
      <c r="AX215" s="120"/>
      <c r="AY215" s="120"/>
      <c r="AZ215" s="120"/>
      <c r="BA215" s="120"/>
      <c r="BB215" s="256"/>
      <c r="BC215" s="256"/>
      <c r="BD215" s="256"/>
      <c r="BE215" s="257"/>
      <c r="BF215" s="146">
        <f t="shared" si="805"/>
        <v>1.4148431077376931</v>
      </c>
      <c r="BG215" s="256">
        <f t="shared" si="806"/>
        <v>0.93803044581820583</v>
      </c>
      <c r="BH215" s="256">
        <f t="shared" si="908"/>
        <v>1.3271659111140039</v>
      </c>
      <c r="BI215" s="120">
        <f t="shared" si="807"/>
        <v>34.584774545748161</v>
      </c>
      <c r="BJ215" s="120">
        <f t="shared" si="808"/>
        <v>20.802871907216939</v>
      </c>
      <c r="BK215" s="256">
        <v>0</v>
      </c>
      <c r="BL215" s="170">
        <f t="shared" si="909"/>
        <v>21.919665907991355</v>
      </c>
      <c r="BM215" s="170">
        <f t="shared" si="977"/>
        <v>64.880334092008638</v>
      </c>
      <c r="BN215" s="170">
        <f t="shared" si="809"/>
        <v>0</v>
      </c>
      <c r="BO215" s="170">
        <f t="shared" si="997"/>
        <v>9.1324607672682365</v>
      </c>
      <c r="BP215" s="170">
        <f t="shared" si="998"/>
        <v>102.36797113804909</v>
      </c>
      <c r="BQ215" s="390">
        <f t="shared" si="812"/>
        <v>21507.824601695462</v>
      </c>
      <c r="BR215" s="428">
        <f t="shared" si="813"/>
        <v>34526.17615835421</v>
      </c>
      <c r="BS215" s="146">
        <f t="shared" si="814"/>
        <v>4.136361539253226</v>
      </c>
      <c r="BT215" s="256">
        <f t="shared" si="910"/>
        <v>1.1874839560432418</v>
      </c>
      <c r="BU215" s="256">
        <f t="shared" si="911"/>
        <v>4.9118629642575335</v>
      </c>
      <c r="BV215" s="170">
        <f t="shared" si="912"/>
        <v>136.95274568379725</v>
      </c>
      <c r="BW215" s="170">
        <f t="shared" si="913"/>
        <v>20.802871907216939</v>
      </c>
      <c r="BX215" s="170">
        <f t="shared" si="914"/>
        <v>88.759324639820861</v>
      </c>
      <c r="BY215" s="170">
        <f t="shared" si="978"/>
        <v>1022.5728645140653</v>
      </c>
      <c r="BZ215" s="256">
        <f t="shared" si="815"/>
        <v>38.138740072391059</v>
      </c>
      <c r="CA215" s="256">
        <v>0</v>
      </c>
      <c r="CB215" s="466">
        <f t="shared" si="816"/>
        <v>89052.4</v>
      </c>
      <c r="CC215" s="146">
        <f t="shared" si="817"/>
        <v>1.4136738066793975</v>
      </c>
      <c r="CD215" s="256">
        <f t="shared" si="915"/>
        <v>1.2661852976808876</v>
      </c>
      <c r="CE215" s="256">
        <f t="shared" si="979"/>
        <v>1.7899729897340264</v>
      </c>
      <c r="CF215" s="120">
        <f t="shared" si="818"/>
        <v>36.890426182131378</v>
      </c>
      <c r="CG215" s="120">
        <f t="shared" si="819"/>
        <v>20.802871907216939</v>
      </c>
      <c r="CH215" s="256">
        <v>0</v>
      </c>
      <c r="CI215" s="170">
        <f t="shared" si="980"/>
        <v>23.380976968524113</v>
      </c>
      <c r="CJ215" s="170">
        <f t="shared" si="981"/>
        <v>63.419023031475888</v>
      </c>
      <c r="CK215" s="170">
        <f t="shared" si="820"/>
        <v>0</v>
      </c>
      <c r="CL215" s="256">
        <f t="shared" si="999"/>
        <v>11.530338469106777</v>
      </c>
      <c r="CM215" s="256">
        <f t="shared" si="900"/>
        <v>100.06231950166587</v>
      </c>
      <c r="CN215" s="390">
        <f t="shared" si="822"/>
        <v>12275.012908475159</v>
      </c>
      <c r="CO215" s="428">
        <f t="shared" si="823"/>
        <v>25505.254568911154</v>
      </c>
      <c r="CP215" s="146">
        <f t="shared" si="824"/>
        <v>3.5336357297583452</v>
      </c>
      <c r="CQ215" s="256">
        <f t="shared" si="916"/>
        <v>1.2554083219126151</v>
      </c>
      <c r="CR215" s="256">
        <f t="shared" si="917"/>
        <v>4.4361557017463831</v>
      </c>
      <c r="CS215" s="120">
        <f t="shared" si="918"/>
        <v>136.95274568379725</v>
      </c>
      <c r="CT215" s="120">
        <f t="shared" si="919"/>
        <v>20.802871907216939</v>
      </c>
      <c r="CU215" s="256">
        <f t="shared" si="920"/>
        <v>81.911687355630988</v>
      </c>
      <c r="CV215" s="170">
        <f t="shared" si="982"/>
        <v>943.68303405104825</v>
      </c>
      <c r="CW215" s="256">
        <f t="shared" si="825"/>
        <v>44.643995492371431</v>
      </c>
      <c r="CX215" s="256">
        <v>0</v>
      </c>
      <c r="CY215" s="466">
        <f t="shared" si="826"/>
        <v>79052.399999999994</v>
      </c>
      <c r="CZ215" s="146">
        <f t="shared" si="827"/>
        <v>4.136361539253226</v>
      </c>
      <c r="DA215" s="256">
        <f t="shared" si="921"/>
        <v>1.2217835235897003</v>
      </c>
      <c r="DB215" s="256">
        <f t="shared" si="922"/>
        <v>5.053738376269723</v>
      </c>
      <c r="DC215" s="120">
        <f t="shared" si="923"/>
        <v>136.95274568379725</v>
      </c>
      <c r="DD215" s="120">
        <f t="shared" si="924"/>
        <v>20.802871907216939</v>
      </c>
      <c r="DE215" s="256">
        <f t="shared" si="925"/>
        <v>88.759324639820861</v>
      </c>
      <c r="DF215" s="170">
        <f t="shared" si="983"/>
        <v>1022.5728645140653</v>
      </c>
      <c r="DG215" s="256">
        <f t="shared" si="828"/>
        <v>38.138740072391059</v>
      </c>
      <c r="DH215" s="256">
        <v>0</v>
      </c>
      <c r="DI215" s="466">
        <f t="shared" si="829"/>
        <v>86552.4</v>
      </c>
      <c r="DJ215" s="146">
        <f t="shared" si="830"/>
        <v>3.5336357297583452</v>
      </c>
      <c r="DK215" s="256">
        <f t="shared" si="984"/>
        <v>1.3492835152512332</v>
      </c>
      <c r="DL215" s="256">
        <f t="shared" si="926"/>
        <v>4.7678764390656969</v>
      </c>
      <c r="DM215" s="120">
        <f t="shared" si="927"/>
        <v>136.95274568379725</v>
      </c>
      <c r="DN215" s="120">
        <f t="shared" si="928"/>
        <v>20.802871907216939</v>
      </c>
      <c r="DO215" s="256">
        <f t="shared" si="929"/>
        <v>81.911687355630988</v>
      </c>
      <c r="DP215" s="170">
        <f t="shared" si="985"/>
        <v>943.68303405104825</v>
      </c>
      <c r="DQ215" s="256">
        <f t="shared" si="831"/>
        <v>44.643995492371431</v>
      </c>
      <c r="DR215" s="256">
        <v>0</v>
      </c>
      <c r="DS215" s="427">
        <f t="shared" si="832"/>
        <v>73552.399999999994</v>
      </c>
      <c r="DT215" s="176">
        <f t="shared" si="833"/>
        <v>7.1529603862768525</v>
      </c>
      <c r="DU215" s="256">
        <f t="shared" si="930"/>
        <v>1.0316390484296836</v>
      </c>
      <c r="DV215" s="256">
        <f t="shared" si="931"/>
        <v>7.3792732463538737</v>
      </c>
      <c r="DW215" s="120">
        <f t="shared" si="932"/>
        <v>136.95274568379725</v>
      </c>
      <c r="DX215" s="120">
        <f t="shared" si="933"/>
        <v>20.802871907216939</v>
      </c>
      <c r="DY215" s="256">
        <f t="shared" si="934"/>
        <v>102.45459920820059</v>
      </c>
      <c r="DZ215" s="256">
        <f t="shared" si="986"/>
        <v>71</v>
      </c>
      <c r="EA215" s="256">
        <f t="shared" si="987"/>
        <v>101</v>
      </c>
      <c r="EB215" s="170">
        <f t="shared" si="988"/>
        <v>1180.352525440099</v>
      </c>
      <c r="EC215" s="256">
        <f t="shared" si="834"/>
        <v>22.054591256184306</v>
      </c>
      <c r="ED215" s="256">
        <v>0</v>
      </c>
      <c r="EE215" s="427">
        <f t="shared" si="994"/>
        <v>118096</v>
      </c>
      <c r="EF215" s="275">
        <f t="shared" si="835"/>
        <v>1.3345550930124539</v>
      </c>
      <c r="EG215" s="256">
        <f t="shared" si="836"/>
        <v>0.86647118900665998</v>
      </c>
      <c r="EH215" s="256">
        <f t="shared" si="935"/>
        <v>1.1563535382373946</v>
      </c>
      <c r="EI215" s="473">
        <f t="shared" si="837"/>
        <v>34.238186420949312</v>
      </c>
      <c r="EJ215" s="473">
        <f t="shared" si="838"/>
        <v>21.7</v>
      </c>
      <c r="EK215" s="473">
        <f t="shared" si="936"/>
        <v>86.8</v>
      </c>
      <c r="EL215" s="473">
        <f t="shared" si="839"/>
        <v>21.477401218798132</v>
      </c>
      <c r="EM215" s="473">
        <f t="shared" si="1000"/>
        <v>15.493837240976308</v>
      </c>
      <c r="EN215" s="473">
        <f t="shared" si="1001"/>
        <v>102.71455926284793</v>
      </c>
      <c r="EO215" s="427">
        <f t="shared" si="842"/>
        <v>29635.8841950077</v>
      </c>
      <c r="EP215" s="261">
        <f t="shared" si="843"/>
        <v>1.3345550930124539</v>
      </c>
      <c r="EQ215" s="256">
        <f t="shared" si="1002"/>
        <v>0.81798211309579749</v>
      </c>
      <c r="ER215" s="256">
        <f t="shared" si="937"/>
        <v>1.0916421950250856</v>
      </c>
      <c r="ES215" s="473">
        <f t="shared" si="938"/>
        <v>136.95274568379725</v>
      </c>
      <c r="ET215" s="473">
        <f t="shared" si="845"/>
        <v>21.7</v>
      </c>
      <c r="EU215" s="473">
        <f t="shared" si="939"/>
        <v>86.8</v>
      </c>
      <c r="EV215" s="473">
        <f t="shared" si="846"/>
        <v>21.477401218798132</v>
      </c>
      <c r="EW215" s="473">
        <f t="shared" si="1003"/>
        <v>15.493837240976308</v>
      </c>
      <c r="EX215" s="473">
        <f t="shared" si="1004"/>
        <v>102.71455926284793</v>
      </c>
      <c r="EY215" s="572">
        <f t="shared" si="849"/>
        <v>31392.666666666664</v>
      </c>
      <c r="EZ215" s="276">
        <f t="shared" si="940"/>
        <v>1.2232987909739179</v>
      </c>
      <c r="FA215" s="572">
        <f t="shared" si="941"/>
        <v>1.4927849279533918</v>
      </c>
      <c r="FB215" s="256">
        <f t="shared" si="942"/>
        <v>1.8261219975494714</v>
      </c>
      <c r="FC215" s="572">
        <f t="shared" si="943"/>
        <v>14.9278492795339</v>
      </c>
      <c r="FD215" s="572"/>
      <c r="FE215" s="572">
        <f t="shared" si="944"/>
        <v>86.8</v>
      </c>
      <c r="FF215" s="572">
        <f t="shared" si="945"/>
        <v>43.177401218798131</v>
      </c>
      <c r="FG215" s="572">
        <f t="shared" si="946"/>
        <v>6.9342906357389795</v>
      </c>
      <c r="FH215" s="572">
        <f t="shared" si="947"/>
        <v>122.02489640426334</v>
      </c>
      <c r="FI215" s="566">
        <f t="shared" si="948"/>
        <v>10000</v>
      </c>
      <c r="FJ215" s="276">
        <f t="shared" si="850"/>
        <v>1.2222060852732062</v>
      </c>
      <c r="FK215" s="256">
        <f t="shared" si="1005"/>
        <v>0.29198009004804765</v>
      </c>
      <c r="FL215" s="256">
        <f t="shared" si="949"/>
        <v>0.35685984283534256</v>
      </c>
      <c r="FM215" s="483">
        <f t="shared" si="1006"/>
        <v>14.9278492795339</v>
      </c>
      <c r="FN215" s="483">
        <f t="shared" si="853"/>
        <v>22</v>
      </c>
      <c r="FO215" s="483">
        <f t="shared" si="950"/>
        <v>86.8</v>
      </c>
      <c r="FP215" s="483">
        <f t="shared" si="951"/>
        <v>43.177401218798131</v>
      </c>
      <c r="FQ215" s="483">
        <f t="shared" si="989"/>
        <v>3200</v>
      </c>
      <c r="FR215" s="483">
        <f t="shared" si="1007"/>
        <v>7.2328476213296575</v>
      </c>
      <c r="FS215" s="483">
        <f t="shared" si="1008"/>
        <v>121.84163457268613</v>
      </c>
      <c r="FT215" s="484">
        <f t="shared" si="1009"/>
        <v>32</v>
      </c>
      <c r="FU215" s="427">
        <f t="shared" si="857"/>
        <v>50731.384195007704</v>
      </c>
      <c r="FV215" s="276">
        <f t="shared" si="858"/>
        <v>1.9443185428551932</v>
      </c>
      <c r="FW215" s="256">
        <f t="shared" si="1010"/>
        <v>1.0133705784632472</v>
      </c>
      <c r="FX215" s="256">
        <f t="shared" si="952"/>
        <v>1.9703152064899849</v>
      </c>
      <c r="FY215" s="483">
        <f t="shared" si="1011"/>
        <v>62.245022913285851</v>
      </c>
      <c r="FZ215" s="483">
        <f t="shared" si="861"/>
        <v>39</v>
      </c>
      <c r="GA215" s="483">
        <f t="shared" si="953"/>
        <v>86.8</v>
      </c>
      <c r="GB215" s="483">
        <f t="shared" si="954"/>
        <v>43.177401218798131</v>
      </c>
      <c r="GC215" s="483">
        <f t="shared" si="955"/>
        <v>1600</v>
      </c>
      <c r="GD215" s="483">
        <f t="shared" si="1012"/>
        <v>6.4289912575064605</v>
      </c>
      <c r="GE215" s="483">
        <f t="shared" si="1013"/>
        <v>74.707722770511396</v>
      </c>
      <c r="GF215" s="484">
        <f t="shared" si="1014"/>
        <v>40</v>
      </c>
      <c r="GG215" s="493">
        <f t="shared" si="1015"/>
        <v>16</v>
      </c>
      <c r="GH215" s="493">
        <f t="shared" si="866"/>
        <v>56</v>
      </c>
      <c r="GI215" s="427">
        <f t="shared" si="867"/>
        <v>61922.384195007704</v>
      </c>
      <c r="GJ215" s="185">
        <f t="shared" si="1016"/>
        <v>1.096385203463913</v>
      </c>
      <c r="GK215" s="256">
        <f t="shared" si="990"/>
        <v>1.6929401644387858</v>
      </c>
      <c r="GL215" s="256">
        <f t="shared" si="956"/>
        <v>1.8561145466404485</v>
      </c>
      <c r="GM215" s="256">
        <f t="shared" si="957"/>
        <v>136.95274568379725</v>
      </c>
      <c r="GN215" s="256">
        <f t="shared" si="958"/>
        <v>86.8</v>
      </c>
      <c r="GO215" s="256">
        <f t="shared" si="959"/>
        <v>43.177401218798131</v>
      </c>
      <c r="GP215" s="256">
        <f t="shared" si="1017"/>
        <v>136.95274568379725</v>
      </c>
      <c r="GQ215" s="256">
        <f t="shared" si="1018"/>
        <v>6.9342906357389795</v>
      </c>
      <c r="GR215" s="427">
        <f t="shared" si="871"/>
        <v>76800.384195007704</v>
      </c>
      <c r="GS215" s="185">
        <f t="shared" si="872"/>
        <v>1.096385203463913</v>
      </c>
      <c r="GT215" s="256">
        <f t="shared" si="991"/>
        <v>1.5014444010824504</v>
      </c>
      <c r="GU215" s="256">
        <f t="shared" si="960"/>
        <v>1.6461614251705354</v>
      </c>
      <c r="GV215" s="256">
        <f t="shared" si="961"/>
        <v>136.95274568379725</v>
      </c>
      <c r="GW215" s="256">
        <f t="shared" si="962"/>
        <v>86.8</v>
      </c>
      <c r="GX215" s="256">
        <f t="shared" si="963"/>
        <v>43.177401218798131</v>
      </c>
      <c r="GY215" s="256">
        <f t="shared" si="1019"/>
        <v>136.95274568379725</v>
      </c>
      <c r="GZ215" s="256">
        <f t="shared" si="1020"/>
        <v>6.9342906357389795</v>
      </c>
      <c r="HA215" s="427">
        <f t="shared" si="875"/>
        <v>86595.584195007701</v>
      </c>
      <c r="HB215" s="185">
        <f t="shared" si="876"/>
        <v>1.096385203463913</v>
      </c>
      <c r="HC215" s="256">
        <f t="shared" si="992"/>
        <v>0.23200826442537903</v>
      </c>
      <c r="HD215" s="256">
        <f t="shared" si="964"/>
        <v>0.25437042819732852</v>
      </c>
      <c r="HE215" s="256">
        <f t="shared" si="965"/>
        <v>136.95274568379725</v>
      </c>
      <c r="HF215" s="256">
        <f t="shared" si="966"/>
        <v>86.8</v>
      </c>
      <c r="HG215" s="256">
        <f t="shared" si="967"/>
        <v>43.177401218798131</v>
      </c>
      <c r="HH215" s="256">
        <f t="shared" si="1021"/>
        <v>136.95274568379725</v>
      </c>
      <c r="HI215" s="256">
        <f t="shared" si="1022"/>
        <v>6.9342906357389795</v>
      </c>
      <c r="HJ215" s="427">
        <f t="shared" si="879"/>
        <v>560404.4121879813</v>
      </c>
      <c r="HK215" s="185">
        <f t="shared" si="1023"/>
        <v>1.096385203463913</v>
      </c>
      <c r="HL215" s="256">
        <f t="shared" si="993"/>
        <v>1.551903259107881</v>
      </c>
      <c r="HM215" s="256">
        <f t="shared" si="968"/>
        <v>1.7014837704933037</v>
      </c>
      <c r="HN215" s="256">
        <f t="shared" si="969"/>
        <v>136.95274568379725</v>
      </c>
      <c r="HO215" s="256">
        <f t="shared" si="970"/>
        <v>86.8</v>
      </c>
      <c r="HP215" s="256">
        <f t="shared" si="971"/>
        <v>43.177401218798131</v>
      </c>
      <c r="HQ215" s="256">
        <f t="shared" si="1024"/>
        <v>136.95274568379725</v>
      </c>
      <c r="HR215" s="256">
        <f t="shared" si="1025"/>
        <v>6.9342906357389795</v>
      </c>
      <c r="HS215" s="466">
        <f t="shared" si="883"/>
        <v>83780</v>
      </c>
    </row>
    <row r="216" spans="1:227" s="72" customFormat="1" hidden="1" outlineLevel="1" x14ac:dyDescent="0.3">
      <c r="B216" s="40" t="s">
        <v>249</v>
      </c>
      <c r="C216" s="40" t="s">
        <v>266</v>
      </c>
      <c r="D216" s="125">
        <v>1021</v>
      </c>
      <c r="E216" s="123">
        <v>14.325112055753568</v>
      </c>
      <c r="F216" s="120">
        <f t="shared" si="791"/>
        <v>128.58638397012695</v>
      </c>
      <c r="G216" s="120">
        <f t="shared" si="792"/>
        <v>122.47079114164772</v>
      </c>
      <c r="H216" s="170">
        <f t="shared" ref="H216" si="1028">ROUND($I216+$I216*0.2,1)</f>
        <v>77.2</v>
      </c>
      <c r="I216" s="531">
        <f t="shared" si="901"/>
        <v>64.322999999999993</v>
      </c>
      <c r="J216" s="377">
        <f t="shared" si="794"/>
        <v>47.392148882303125</v>
      </c>
      <c r="K216" s="171">
        <v>0.109</v>
      </c>
      <c r="L216" s="168">
        <f t="shared" si="795"/>
        <v>1665.6267353643386</v>
      </c>
      <c r="M216" s="373">
        <f t="shared" si="972"/>
        <v>2584.1999999999998</v>
      </c>
      <c r="N216" s="373">
        <f t="shared" si="973"/>
        <v>181.55331415471292</v>
      </c>
      <c r="O216" s="121">
        <v>67.769380380178802</v>
      </c>
      <c r="P216" s="116">
        <v>0.59</v>
      </c>
      <c r="Q216" s="395">
        <f t="shared" si="796"/>
        <v>4.7560189809054673E-2</v>
      </c>
      <c r="S216" s="189">
        <f t="shared" si="797"/>
        <v>1.4819503172370547</v>
      </c>
      <c r="T216" s="168">
        <f t="shared" si="902"/>
        <v>40.823597047215905</v>
      </c>
      <c r="U216" s="382">
        <f t="shared" si="903"/>
        <v>128.58638397012695</v>
      </c>
      <c r="V216" s="427">
        <f t="shared" si="974"/>
        <v>23942.7438211685</v>
      </c>
      <c r="W216" s="132"/>
      <c r="X216" s="255"/>
      <c r="Y216" s="255"/>
      <c r="Z216" s="255"/>
      <c r="AA216" s="111"/>
      <c r="AB216" s="111"/>
      <c r="AC216" s="111"/>
      <c r="AD216" s="111"/>
      <c r="AE216" s="111"/>
      <c r="AF216" s="111"/>
      <c r="AG216" s="111"/>
      <c r="AH216" s="460"/>
      <c r="AI216" s="188">
        <f t="shared" si="904"/>
        <v>5.0388152394838386</v>
      </c>
      <c r="AJ216" s="256">
        <f t="shared" si="799"/>
        <v>1.1072131822026301</v>
      </c>
      <c r="AK216" s="256">
        <f t="shared" si="905"/>
        <v>5.5790426558400084</v>
      </c>
      <c r="AL216" s="170">
        <f t="shared" si="800"/>
        <v>128.58638397012695</v>
      </c>
      <c r="AM216" s="170">
        <f t="shared" si="801"/>
        <v>96.439787977595216</v>
      </c>
      <c r="AN216" s="170">
        <f t="shared" si="906"/>
        <v>0</v>
      </c>
      <c r="AO216" s="170">
        <f t="shared" si="975"/>
        <v>0</v>
      </c>
      <c r="AP216" s="170">
        <f t="shared" si="976"/>
        <v>0</v>
      </c>
      <c r="AQ216" s="170">
        <f t="shared" si="802"/>
        <v>10.073137978504956</v>
      </c>
      <c r="AR216" s="256">
        <f t="shared" si="995"/>
        <v>49.824643925124789</v>
      </c>
      <c r="AS216" s="256">
        <f t="shared" si="907"/>
        <v>0</v>
      </c>
      <c r="AT216" s="428">
        <f t="shared" si="996"/>
        <v>108005.70207656079</v>
      </c>
      <c r="AU216" s="112"/>
      <c r="AV216" s="256"/>
      <c r="AW216" s="256"/>
      <c r="AX216" s="120"/>
      <c r="AY216" s="120"/>
      <c r="AZ216" s="120"/>
      <c r="BA216" s="120"/>
      <c r="BB216" s="256"/>
      <c r="BC216" s="256"/>
      <c r="BD216" s="256"/>
      <c r="BE216" s="257"/>
      <c r="BF216" s="147">
        <f t="shared" si="805"/>
        <v>6.0482018282767216</v>
      </c>
      <c r="BG216" s="256">
        <f t="shared" si="806"/>
        <v>1.5715126868393658</v>
      </c>
      <c r="BH216" s="256">
        <f t="shared" si="908"/>
        <v>9.5048259057019155</v>
      </c>
      <c r="BI216" s="120">
        <f t="shared" si="807"/>
        <v>128.58638397012695</v>
      </c>
      <c r="BJ216" s="120">
        <f t="shared" si="808"/>
        <v>102.86910717610156</v>
      </c>
      <c r="BK216" s="256">
        <v>0</v>
      </c>
      <c r="BL216" s="170">
        <f t="shared" si="909"/>
        <v>77.2</v>
      </c>
      <c r="BM216" s="170">
        <f t="shared" si="977"/>
        <v>0</v>
      </c>
      <c r="BN216" s="170">
        <f t="shared" si="809"/>
        <v>17.51830010898836</v>
      </c>
      <c r="BO216" s="170">
        <f t="shared" si="997"/>
        <v>41.509391095056579</v>
      </c>
      <c r="BP216" s="170">
        <f t="shared" si="998"/>
        <v>0</v>
      </c>
      <c r="BQ216" s="390">
        <f t="shared" si="812"/>
        <v>50530</v>
      </c>
      <c r="BR216" s="428">
        <f t="shared" si="813"/>
        <v>81386.928017438142</v>
      </c>
      <c r="BS216" s="146">
        <f t="shared" si="814"/>
        <v>6.8334126427618846</v>
      </c>
      <c r="BT216" s="256">
        <f t="shared" si="910"/>
        <v>1.6338791449781669</v>
      </c>
      <c r="BU216" s="256">
        <f t="shared" si="911"/>
        <v>11.164970406038783</v>
      </c>
      <c r="BV216" s="170">
        <f t="shared" si="912"/>
        <v>128.58638397012695</v>
      </c>
      <c r="BW216" s="170">
        <f t="shared" si="913"/>
        <v>122.47079114164772</v>
      </c>
      <c r="BX216" s="170">
        <f t="shared" si="914"/>
        <v>-19.601683965546158</v>
      </c>
      <c r="BY216" s="170">
        <f t="shared" si="978"/>
        <v>-253.90782338790356</v>
      </c>
      <c r="BZ216" s="256">
        <f t="shared" si="815"/>
        <v>36.739647996773684</v>
      </c>
      <c r="CA216" s="256">
        <v>0</v>
      </c>
      <c r="CB216" s="466">
        <f t="shared" si="816"/>
        <v>81199.600000000006</v>
      </c>
      <c r="CC216" s="147">
        <f t="shared" si="817"/>
        <v>5.0388152394838386</v>
      </c>
      <c r="CD216" s="256">
        <f t="shared" si="915"/>
        <v>1.6751713571846962</v>
      </c>
      <c r="CE216" s="256">
        <f t="shared" si="979"/>
        <v>8.4408789633290713</v>
      </c>
      <c r="CF216" s="120">
        <f t="shared" si="818"/>
        <v>128.58638397012695</v>
      </c>
      <c r="CG216" s="120">
        <f t="shared" si="819"/>
        <v>96.439787977595216</v>
      </c>
      <c r="CH216" s="256">
        <v>0</v>
      </c>
      <c r="CI216" s="170">
        <f t="shared" si="980"/>
        <v>77.2</v>
      </c>
      <c r="CJ216" s="170">
        <f t="shared" si="981"/>
        <v>0</v>
      </c>
      <c r="CK216" s="170">
        <f t="shared" si="820"/>
        <v>17.51830010898836</v>
      </c>
      <c r="CL216" s="256">
        <f t="shared" si="999"/>
        <v>49.824643925124789</v>
      </c>
      <c r="CM216" s="256">
        <f t="shared" si="900"/>
        <v>0</v>
      </c>
      <c r="CN216" s="390">
        <f t="shared" si="822"/>
        <v>40530</v>
      </c>
      <c r="CO216" s="428">
        <f t="shared" si="823"/>
        <v>71386.928017438142</v>
      </c>
      <c r="CP216" s="146">
        <f t="shared" si="824"/>
        <v>5.772698887955908</v>
      </c>
      <c r="CQ216" s="256">
        <f t="shared" si="916"/>
        <v>1.7685429112261515</v>
      </c>
      <c r="CR216" s="256">
        <f t="shared" si="917"/>
        <v>10.209265696937509</v>
      </c>
      <c r="CS216" s="120">
        <f t="shared" si="918"/>
        <v>128.58638397012695</v>
      </c>
      <c r="CT216" s="120">
        <f t="shared" si="919"/>
        <v>122.47079114164772</v>
      </c>
      <c r="CU216" s="256">
        <f t="shared" si="920"/>
        <v>-26.031003164052507</v>
      </c>
      <c r="CV216" s="170">
        <f t="shared" si="982"/>
        <v>-337.18916015612052</v>
      </c>
      <c r="CW216" s="256">
        <f t="shared" si="825"/>
        <v>43.490433155205345</v>
      </c>
      <c r="CX216" s="256">
        <v>0</v>
      </c>
      <c r="CY216" s="466">
        <f t="shared" si="826"/>
        <v>71199.600000000006</v>
      </c>
      <c r="CZ216" s="146">
        <f t="shared" si="827"/>
        <v>6.8334126427618846</v>
      </c>
      <c r="DA216" s="256">
        <f t="shared" si="921"/>
        <v>1.6857815417177362</v>
      </c>
      <c r="DB216" s="256">
        <f t="shared" si="922"/>
        <v>11.5196409001086</v>
      </c>
      <c r="DC216" s="120">
        <f t="shared" si="923"/>
        <v>128.58638397012695</v>
      </c>
      <c r="DD216" s="120">
        <f t="shared" si="924"/>
        <v>122.47079114164772</v>
      </c>
      <c r="DE216" s="256">
        <f t="shared" si="925"/>
        <v>-19.601683965546158</v>
      </c>
      <c r="DF216" s="170">
        <f t="shared" si="983"/>
        <v>-253.90782338790356</v>
      </c>
      <c r="DG216" s="256">
        <f t="shared" si="828"/>
        <v>36.739647996773684</v>
      </c>
      <c r="DH216" s="256">
        <v>0</v>
      </c>
      <c r="DI216" s="466">
        <f t="shared" si="829"/>
        <v>78699.600000000006</v>
      </c>
      <c r="DJ216" s="146">
        <f t="shared" si="830"/>
        <v>5.772698887955908</v>
      </c>
      <c r="DK216" s="256">
        <f t="shared" si="984"/>
        <v>1.9165953500803277</v>
      </c>
      <c r="DL216" s="256">
        <f t="shared" si="926"/>
        <v>11.063927846070172</v>
      </c>
      <c r="DM216" s="120">
        <f t="shared" si="927"/>
        <v>128.58638397012695</v>
      </c>
      <c r="DN216" s="120">
        <f t="shared" si="928"/>
        <v>122.47079114164772</v>
      </c>
      <c r="DO216" s="256">
        <f t="shared" si="929"/>
        <v>-26.031003164052507</v>
      </c>
      <c r="DP216" s="170">
        <f t="shared" si="985"/>
        <v>-337.18916015612052</v>
      </c>
      <c r="DQ216" s="256">
        <f t="shared" si="831"/>
        <v>43.490433155205345</v>
      </c>
      <c r="DR216" s="256">
        <v>0</v>
      </c>
      <c r="DS216" s="427">
        <f t="shared" si="832"/>
        <v>65699.600000000006</v>
      </c>
      <c r="DT216" s="176">
        <f t="shared" si="833"/>
        <v>10.898571974149657</v>
      </c>
      <c r="DU216" s="256">
        <f t="shared" si="930"/>
        <v>1.3530114869526779</v>
      </c>
      <c r="DV216" s="256">
        <f t="shared" si="931"/>
        <v>14.745893072405011</v>
      </c>
      <c r="DW216" s="120">
        <f t="shared" si="932"/>
        <v>128.58638397012695</v>
      </c>
      <c r="DX216" s="120">
        <f t="shared" si="933"/>
        <v>122.47079114164772</v>
      </c>
      <c r="DY216" s="256">
        <f t="shared" si="934"/>
        <v>-6.7430455685334749</v>
      </c>
      <c r="DZ216" s="256">
        <f t="shared" si="986"/>
        <v>66</v>
      </c>
      <c r="EA216" s="256">
        <f t="shared" si="987"/>
        <v>94</v>
      </c>
      <c r="EB216" s="170">
        <f t="shared" si="988"/>
        <v>-87.345149851469884</v>
      </c>
      <c r="EC216" s="256">
        <f t="shared" si="834"/>
        <v>23.035786312854349</v>
      </c>
      <c r="ED216" s="256">
        <v>0</v>
      </c>
      <c r="EE216" s="427">
        <f t="shared" si="994"/>
        <v>108184</v>
      </c>
      <c r="EF216" s="275">
        <f t="shared" si="835"/>
        <v>1.7278535190991813</v>
      </c>
      <c r="EG216" s="256">
        <f t="shared" si="836"/>
        <v>0.81314498254431677</v>
      </c>
      <c r="EH216" s="256">
        <f t="shared" si="935"/>
        <v>1.40499541962704</v>
      </c>
      <c r="EI216" s="473">
        <f t="shared" si="837"/>
        <v>32.146595992531736</v>
      </c>
      <c r="EJ216" s="473">
        <f t="shared" si="838"/>
        <v>19.3</v>
      </c>
      <c r="EK216" s="473">
        <f t="shared" si="936"/>
        <v>77.2</v>
      </c>
      <c r="EL216" s="473">
        <f t="shared" si="839"/>
        <v>28.092148882303125</v>
      </c>
      <c r="EM216" s="473">
        <f t="shared" si="1000"/>
        <v>48.860246045348838</v>
      </c>
      <c r="EN216" s="473">
        <f t="shared" si="1001"/>
        <v>96.439787977595216</v>
      </c>
      <c r="EO216" s="427">
        <f t="shared" si="842"/>
        <v>29650.2438211685</v>
      </c>
      <c r="EP216" s="261">
        <f t="shared" si="843"/>
        <v>1.7278535190991813</v>
      </c>
      <c r="EQ216" s="256">
        <f t="shared" si="1002"/>
        <v>0.86351616464741043</v>
      </c>
      <c r="ER216" s="256">
        <f t="shared" si="937"/>
        <v>1.4920294438850561</v>
      </c>
      <c r="ES216" s="473">
        <f t="shared" si="938"/>
        <v>128.58638397012695</v>
      </c>
      <c r="ET216" s="473">
        <f t="shared" si="845"/>
        <v>19.3</v>
      </c>
      <c r="EU216" s="473">
        <f t="shared" si="939"/>
        <v>77.2</v>
      </c>
      <c r="EV216" s="473">
        <f t="shared" si="846"/>
        <v>28.092148882303125</v>
      </c>
      <c r="EW216" s="473">
        <f t="shared" si="1003"/>
        <v>48.860246045348838</v>
      </c>
      <c r="EX216" s="473">
        <f t="shared" si="1004"/>
        <v>96.439787977595216</v>
      </c>
      <c r="EY216" s="572">
        <f t="shared" si="849"/>
        <v>27920.666666666664</v>
      </c>
      <c r="EZ216" s="276">
        <f t="shared" si="940"/>
        <v>1.615616238920359</v>
      </c>
      <c r="FA216" s="572">
        <f t="shared" si="941"/>
        <v>1.401591585274383</v>
      </c>
      <c r="FB216" s="256">
        <f t="shared" si="942"/>
        <v>2.2644341255034224</v>
      </c>
      <c r="FC216" s="572">
        <f t="shared" si="943"/>
        <v>14.015915852743838</v>
      </c>
      <c r="FD216" s="572"/>
      <c r="FE216" s="572">
        <f t="shared" si="944"/>
        <v>77.2</v>
      </c>
      <c r="FF216" s="572">
        <f t="shared" si="945"/>
        <v>47.392148882303125</v>
      </c>
      <c r="FG216" s="572">
        <f t="shared" si="946"/>
        <v>40.823597047215905</v>
      </c>
      <c r="FH216" s="572">
        <f t="shared" si="947"/>
        <v>114.57046811738311</v>
      </c>
      <c r="FI216" s="566">
        <f t="shared" si="948"/>
        <v>10000</v>
      </c>
      <c r="FJ216" s="276">
        <f t="shared" si="850"/>
        <v>1.6142702610872426</v>
      </c>
      <c r="FK216" s="256">
        <f t="shared" si="1005"/>
        <v>0.28026197115516394</v>
      </c>
      <c r="FL216" s="256">
        <f t="shared" si="949"/>
        <v>0.45241856534947172</v>
      </c>
      <c r="FM216" s="483">
        <f t="shared" si="1006"/>
        <v>14.015915852743838</v>
      </c>
      <c r="FN216" s="483">
        <f t="shared" si="853"/>
        <v>21</v>
      </c>
      <c r="FO216" s="483">
        <f t="shared" si="950"/>
        <v>77.2</v>
      </c>
      <c r="FP216" s="483">
        <f t="shared" si="951"/>
        <v>47.392148882303125</v>
      </c>
      <c r="FQ216" s="483">
        <f t="shared" si="989"/>
        <v>3000</v>
      </c>
      <c r="FR216" s="483">
        <f t="shared" si="1007"/>
        <v>41.103915364270783</v>
      </c>
      <c r="FS216" s="483">
        <f t="shared" si="1008"/>
        <v>114.41971730346029</v>
      </c>
      <c r="FT216" s="484">
        <f t="shared" si="1009"/>
        <v>30</v>
      </c>
      <c r="FU216" s="427">
        <f t="shared" si="857"/>
        <v>49547.7438211685</v>
      </c>
      <c r="FV216" s="276">
        <f t="shared" si="858"/>
        <v>2.2747765580464661</v>
      </c>
      <c r="FW216" s="256">
        <f t="shared" si="1010"/>
        <v>0.98149191311409623</v>
      </c>
      <c r="FX216" s="256">
        <f t="shared" si="952"/>
        <v>2.2326747958641251</v>
      </c>
      <c r="FY216" s="483">
        <f t="shared" si="1011"/>
        <v>58.442511514422705</v>
      </c>
      <c r="FZ216" s="483">
        <f t="shared" si="861"/>
        <v>37</v>
      </c>
      <c r="GA216" s="483">
        <f t="shared" si="953"/>
        <v>77.2</v>
      </c>
      <c r="GB216" s="483">
        <f t="shared" si="954"/>
        <v>47.392148882303125</v>
      </c>
      <c r="GC216" s="483">
        <f t="shared" si="955"/>
        <v>1500</v>
      </c>
      <c r="GD216" s="483">
        <f t="shared" si="1012"/>
        <v>40.221769489972232</v>
      </c>
      <c r="GE216" s="483">
        <f t="shared" si="1013"/>
        <v>70.143872455704255</v>
      </c>
      <c r="GF216" s="484">
        <f t="shared" si="1014"/>
        <v>38</v>
      </c>
      <c r="GG216" s="493">
        <f t="shared" si="1015"/>
        <v>15</v>
      </c>
      <c r="GH216" s="493">
        <f t="shared" si="866"/>
        <v>53</v>
      </c>
      <c r="GI216" s="427">
        <f t="shared" si="867"/>
        <v>60157.7438211685</v>
      </c>
      <c r="GJ216" s="185">
        <f t="shared" si="1016"/>
        <v>1.4819503172370547</v>
      </c>
      <c r="GK216" s="256">
        <f t="shared" si="990"/>
        <v>1.2386995843604629</v>
      </c>
      <c r="GL216" s="256">
        <f t="shared" si="956"/>
        <v>1.8356912420043958</v>
      </c>
      <c r="GM216" s="256">
        <f t="shared" si="957"/>
        <v>128.58638397012695</v>
      </c>
      <c r="GN216" s="256">
        <f t="shared" si="958"/>
        <v>77.2</v>
      </c>
      <c r="GO216" s="256">
        <f t="shared" si="959"/>
        <v>47.392148882303125</v>
      </c>
      <c r="GP216" s="256">
        <f t="shared" si="1017"/>
        <v>128.58638397012695</v>
      </c>
      <c r="GQ216" s="256">
        <f t="shared" si="1018"/>
        <v>40.823597047215905</v>
      </c>
      <c r="GR216" s="427">
        <f t="shared" si="871"/>
        <v>70850.743821168493</v>
      </c>
      <c r="GS216" s="185">
        <f t="shared" si="872"/>
        <v>1.4819503172370547</v>
      </c>
      <c r="GT216" s="256">
        <f t="shared" si="991"/>
        <v>1.0404407903781181</v>
      </c>
      <c r="GU216" s="256">
        <f t="shared" si="960"/>
        <v>1.5418815593672242</v>
      </c>
      <c r="GV216" s="256">
        <f t="shared" si="961"/>
        <v>128.58638397012695</v>
      </c>
      <c r="GW216" s="256">
        <f t="shared" si="962"/>
        <v>77.2</v>
      </c>
      <c r="GX216" s="256">
        <f t="shared" si="963"/>
        <v>47.392148882303125</v>
      </c>
      <c r="GY216" s="256">
        <f t="shared" si="1019"/>
        <v>128.58638397012695</v>
      </c>
      <c r="GZ216" s="256">
        <f t="shared" si="1020"/>
        <v>40.823597047215905</v>
      </c>
      <c r="HA216" s="427">
        <f t="shared" si="875"/>
        <v>84351.54382116851</v>
      </c>
      <c r="HB216" s="185">
        <f t="shared" si="876"/>
        <v>1.4819503172370547</v>
      </c>
      <c r="HC216" s="256">
        <f t="shared" si="992"/>
        <v>0.14641697475273149</v>
      </c>
      <c r="HD216" s="256">
        <f t="shared" si="964"/>
        <v>0.21698268218370026</v>
      </c>
      <c r="HE216" s="256">
        <f t="shared" si="965"/>
        <v>128.58638397012695</v>
      </c>
      <c r="HF216" s="256">
        <f t="shared" si="966"/>
        <v>77.2</v>
      </c>
      <c r="HG216" s="256">
        <f t="shared" si="967"/>
        <v>47.392148882303125</v>
      </c>
      <c r="HH216" s="256">
        <f t="shared" si="1021"/>
        <v>128.58638397012695</v>
      </c>
      <c r="HI216" s="256">
        <f t="shared" si="1022"/>
        <v>40.823597047215905</v>
      </c>
      <c r="HJ216" s="427">
        <f t="shared" si="879"/>
        <v>599403.08882303128</v>
      </c>
      <c r="HK216" s="185">
        <f t="shared" si="1023"/>
        <v>1.4819503172370547</v>
      </c>
      <c r="HL216" s="256">
        <f t="shared" si="993"/>
        <v>1.1605763941141369</v>
      </c>
      <c r="HM216" s="256">
        <f t="shared" si="968"/>
        <v>1.7199165554352822</v>
      </c>
      <c r="HN216" s="256">
        <f t="shared" si="969"/>
        <v>128.58638397012695</v>
      </c>
      <c r="HO216" s="256">
        <f t="shared" si="970"/>
        <v>77.2</v>
      </c>
      <c r="HP216" s="256">
        <f t="shared" si="971"/>
        <v>47.392148882303125</v>
      </c>
      <c r="HQ216" s="256">
        <f t="shared" si="1024"/>
        <v>128.58638397012695</v>
      </c>
      <c r="HR216" s="256">
        <f t="shared" si="1025"/>
        <v>40.823597047215905</v>
      </c>
      <c r="HS216" s="466">
        <f t="shared" si="883"/>
        <v>75620</v>
      </c>
    </row>
    <row r="217" spans="1:227" s="72" customFormat="1" hidden="1" outlineLevel="1" x14ac:dyDescent="0.3">
      <c r="B217" s="40" t="s">
        <v>249</v>
      </c>
      <c r="C217" s="40" t="s">
        <v>267</v>
      </c>
      <c r="D217" s="125">
        <v>1021</v>
      </c>
      <c r="E217" s="123">
        <v>12.256368532241684</v>
      </c>
      <c r="F217" s="120">
        <f t="shared" si="791"/>
        <v>110.01673871955659</v>
      </c>
      <c r="G217" s="120">
        <f t="shared" si="792"/>
        <v>195.50403532793536</v>
      </c>
      <c r="H217" s="170">
        <f t="shared" ref="H217" si="1029">ROUND($I217+$I217*0.1,1)</f>
        <v>70.8</v>
      </c>
      <c r="I217" s="531">
        <f t="shared" si="901"/>
        <v>64.322999999999993</v>
      </c>
      <c r="J217" s="377">
        <f t="shared" si="794"/>
        <v>49.595138337883142</v>
      </c>
      <c r="K217" s="171">
        <v>0.109</v>
      </c>
      <c r="L217" s="168">
        <f t="shared" si="795"/>
        <v>1553.9087389767881</v>
      </c>
      <c r="M217" s="373">
        <f t="shared" si="972"/>
        <v>3942</v>
      </c>
      <c r="N217" s="373">
        <f t="shared" si="973"/>
        <v>169.37605254846986</v>
      </c>
      <c r="O217" s="159">
        <v>70.919590571311844</v>
      </c>
      <c r="P217" s="158">
        <v>0.9</v>
      </c>
      <c r="Q217" s="395">
        <f t="shared" si="796"/>
        <v>-0.77703899973161572</v>
      </c>
      <c r="S217" s="189">
        <f t="shared" si="797"/>
        <v>1.7439918325269916</v>
      </c>
      <c r="T217" s="168">
        <f t="shared" si="902"/>
        <v>65.168011775978457</v>
      </c>
      <c r="U217" s="382">
        <f t="shared" si="903"/>
        <v>110.01673871955659</v>
      </c>
      <c r="V217" s="427">
        <f t="shared" si="974"/>
        <v>23975.222134061303</v>
      </c>
      <c r="W217" s="132"/>
      <c r="X217" s="255"/>
      <c r="Y217" s="255"/>
      <c r="Z217" s="255"/>
      <c r="AA217" s="111"/>
      <c r="AB217" s="111"/>
      <c r="AC217" s="111"/>
      <c r="AD217" s="111"/>
      <c r="AE217" s="111"/>
      <c r="AF217" s="111"/>
      <c r="AG217" s="111"/>
      <c r="AH217" s="460"/>
      <c r="AI217" s="188">
        <f t="shared" si="904"/>
        <v>4.1927294835783844</v>
      </c>
      <c r="AJ217" s="256">
        <f t="shared" si="799"/>
        <v>0.98710502935957511</v>
      </c>
      <c r="AK217" s="256">
        <f t="shared" si="905"/>
        <v>4.1386643599843973</v>
      </c>
      <c r="AL217" s="170">
        <f t="shared" si="800"/>
        <v>110.01673871955659</v>
      </c>
      <c r="AM217" s="170">
        <f t="shared" si="801"/>
        <v>82.512554039667435</v>
      </c>
      <c r="AN217" s="170">
        <f t="shared" si="906"/>
        <v>0</v>
      </c>
      <c r="AO217" s="170">
        <f t="shared" si="975"/>
        <v>0</v>
      </c>
      <c r="AP217" s="170">
        <f t="shared" si="976"/>
        <v>0</v>
      </c>
      <c r="AQ217" s="170">
        <f t="shared" si="802"/>
        <v>28.663490940707234</v>
      </c>
      <c r="AR217" s="256">
        <f t="shared" si="995"/>
        <v>72.869183486347424</v>
      </c>
      <c r="AS217" s="256">
        <f t="shared" si="907"/>
        <v>0</v>
      </c>
      <c r="AT217" s="428">
        <f t="shared" si="996"/>
        <v>103652.15855051315</v>
      </c>
      <c r="AU217" s="112"/>
      <c r="AV217" s="256"/>
      <c r="AW217" s="256"/>
      <c r="AX217" s="120"/>
      <c r="AY217" s="120"/>
      <c r="AZ217" s="120"/>
      <c r="BA217" s="120"/>
      <c r="BB217" s="256"/>
      <c r="BC217" s="256"/>
      <c r="BD217" s="256"/>
      <c r="BE217" s="257"/>
      <c r="BF217" s="146">
        <f t="shared" si="805"/>
        <v>4.6463668667786138</v>
      </c>
      <c r="BG217" s="256">
        <f t="shared" si="806"/>
        <v>1.3845314956915136</v>
      </c>
      <c r="BH217" s="256">
        <f t="shared" si="908"/>
        <v>6.4330412675924853</v>
      </c>
      <c r="BI217" s="120">
        <f t="shared" si="807"/>
        <v>110.01673871955659</v>
      </c>
      <c r="BJ217" s="120">
        <f t="shared" si="808"/>
        <v>88.013390975645279</v>
      </c>
      <c r="BK217" s="256">
        <v>0</v>
      </c>
      <c r="BL217" s="170">
        <f t="shared" si="909"/>
        <v>70.799999999999983</v>
      </c>
      <c r="BM217" s="170">
        <f t="shared" si="977"/>
        <v>0</v>
      </c>
      <c r="BN217" s="170">
        <f t="shared" si="809"/>
        <v>31.634712158278884</v>
      </c>
      <c r="BO217" s="170">
        <f t="shared" si="997"/>
        <v>65.754767715816087</v>
      </c>
      <c r="BP217" s="170">
        <f t="shared" si="998"/>
        <v>0</v>
      </c>
      <c r="BQ217" s="390">
        <f t="shared" si="812"/>
        <v>47169.999999999993</v>
      </c>
      <c r="BR217" s="428">
        <f t="shared" si="813"/>
        <v>79037.553945324602</v>
      </c>
      <c r="BS217" s="146">
        <f t="shared" si="814"/>
        <v>7.7154222176145213</v>
      </c>
      <c r="BT217" s="256">
        <f t="shared" si="910"/>
        <v>1.7848629038353432</v>
      </c>
      <c r="BU217" s="256">
        <f t="shared" si="911"/>
        <v>13.770970903647177</v>
      </c>
      <c r="BV217" s="170">
        <f t="shared" si="912"/>
        <v>110.01673871955659</v>
      </c>
      <c r="BW217" s="170">
        <f t="shared" si="913"/>
        <v>195.50403532793536</v>
      </c>
      <c r="BX217" s="170">
        <f t="shared" si="914"/>
        <v>-107.49064435229008</v>
      </c>
      <c r="BY217" s="170">
        <f t="shared" si="978"/>
        <v>-1518.2294400040971</v>
      </c>
      <c r="BZ217" s="256">
        <f t="shared" si="815"/>
        <v>39.5987109234255</v>
      </c>
      <c r="CA217" s="256">
        <v>0</v>
      </c>
      <c r="CB217" s="466">
        <f t="shared" si="816"/>
        <v>75964.399999999994</v>
      </c>
      <c r="CC217" s="146">
        <f t="shared" si="817"/>
        <v>4.1927294835783844</v>
      </c>
      <c r="CD217" s="256">
        <f t="shared" si="915"/>
        <v>1.4820276959728045</v>
      </c>
      <c r="CE217" s="256">
        <f t="shared" si="979"/>
        <v>6.2137412163849195</v>
      </c>
      <c r="CF217" s="120">
        <f t="shared" si="818"/>
        <v>110.01673871955659</v>
      </c>
      <c r="CG217" s="120">
        <f t="shared" si="819"/>
        <v>82.512554039667435</v>
      </c>
      <c r="CH217" s="256">
        <v>0</v>
      </c>
      <c r="CI217" s="170">
        <f t="shared" si="980"/>
        <v>70.799999999999983</v>
      </c>
      <c r="CJ217" s="170">
        <f t="shared" si="981"/>
        <v>0</v>
      </c>
      <c r="CK217" s="170">
        <f t="shared" si="820"/>
        <v>31.634712158278884</v>
      </c>
      <c r="CL217" s="256">
        <f t="shared" si="999"/>
        <v>72.869183486347424</v>
      </c>
      <c r="CM217" s="256">
        <f t="shared" si="900"/>
        <v>0</v>
      </c>
      <c r="CN217" s="390">
        <f t="shared" si="822"/>
        <v>37169.999999999993</v>
      </c>
      <c r="CO217" s="428">
        <f t="shared" si="823"/>
        <v>69037.553945324602</v>
      </c>
      <c r="CP217" s="146">
        <f t="shared" si="824"/>
        <v>6.7333010838383531</v>
      </c>
      <c r="CQ217" s="256">
        <f t="shared" si="916"/>
        <v>1.967882081688499</v>
      </c>
      <c r="CR217" s="256">
        <f t="shared" si="917"/>
        <v>13.250342553499245</v>
      </c>
      <c r="CS217" s="120">
        <f t="shared" si="918"/>
        <v>110.01673871955659</v>
      </c>
      <c r="CT217" s="120">
        <f t="shared" si="919"/>
        <v>195.50403532793536</v>
      </c>
      <c r="CU217" s="256">
        <f t="shared" si="920"/>
        <v>-112.99148128826792</v>
      </c>
      <c r="CV217" s="170">
        <f t="shared" si="982"/>
        <v>-1595.9248769529368</v>
      </c>
      <c r="CW217" s="256">
        <f t="shared" si="825"/>
        <v>45.374589706202215</v>
      </c>
      <c r="CX217" s="256">
        <v>0</v>
      </c>
      <c r="CY217" s="466">
        <f t="shared" si="826"/>
        <v>65964.399999999994</v>
      </c>
      <c r="CZ217" s="146">
        <f t="shared" si="827"/>
        <v>7.7154222176145213</v>
      </c>
      <c r="DA217" s="256">
        <f t="shared" si="921"/>
        <v>1.8456019455969088</v>
      </c>
      <c r="DB217" s="256">
        <f t="shared" si="922"/>
        <v>14.239598255930977</v>
      </c>
      <c r="DC217" s="120">
        <f t="shared" si="923"/>
        <v>110.01673871955659</v>
      </c>
      <c r="DD217" s="120">
        <f t="shared" si="924"/>
        <v>195.50403532793536</v>
      </c>
      <c r="DE217" s="256">
        <f t="shared" si="925"/>
        <v>-107.49064435229008</v>
      </c>
      <c r="DF217" s="170">
        <f t="shared" si="983"/>
        <v>-1518.2294400040971</v>
      </c>
      <c r="DG217" s="256">
        <f t="shared" si="828"/>
        <v>39.5987109234255</v>
      </c>
      <c r="DH217" s="256">
        <v>0</v>
      </c>
      <c r="DI217" s="466">
        <f t="shared" si="829"/>
        <v>73464.399999999994</v>
      </c>
      <c r="DJ217" s="146">
        <f t="shared" si="830"/>
        <v>6.7333010838383531</v>
      </c>
      <c r="DK217" s="256">
        <f t="shared" si="984"/>
        <v>2.1468857838551747</v>
      </c>
      <c r="DL217" s="256">
        <f t="shared" si="926"/>
        <v>14.4556283753092</v>
      </c>
      <c r="DM217" s="120">
        <f t="shared" si="927"/>
        <v>110.01673871955659</v>
      </c>
      <c r="DN217" s="120">
        <f t="shared" si="928"/>
        <v>195.50403532793536</v>
      </c>
      <c r="DO217" s="256">
        <f t="shared" si="929"/>
        <v>-112.99148128826792</v>
      </c>
      <c r="DP217" s="170">
        <f t="shared" si="985"/>
        <v>-1595.9248769529368</v>
      </c>
      <c r="DQ217" s="256">
        <f t="shared" si="831"/>
        <v>45.374589706202215</v>
      </c>
      <c r="DR217" s="256">
        <v>0</v>
      </c>
      <c r="DS217" s="427">
        <f t="shared" si="832"/>
        <v>60464.4</v>
      </c>
      <c r="DT217" s="176">
        <f t="shared" si="833"/>
        <v>12.146840067891953</v>
      </c>
      <c r="DU217" s="256">
        <f t="shared" si="930"/>
        <v>1.5281990125088925</v>
      </c>
      <c r="DV217" s="256">
        <f t="shared" si="931"/>
        <v>18.562788996855929</v>
      </c>
      <c r="DW217" s="120">
        <f t="shared" si="932"/>
        <v>110.01673871955659</v>
      </c>
      <c r="DX217" s="120">
        <f t="shared" si="933"/>
        <v>195.50403532793536</v>
      </c>
      <c r="DY217" s="256">
        <f t="shared" si="934"/>
        <v>-96.48897048033443</v>
      </c>
      <c r="DZ217" s="256">
        <f t="shared" si="986"/>
        <v>57</v>
      </c>
      <c r="EA217" s="256">
        <f t="shared" si="987"/>
        <v>81</v>
      </c>
      <c r="EB217" s="170">
        <f t="shared" si="988"/>
        <v>-1362.8385661064185</v>
      </c>
      <c r="EC217" s="256">
        <f t="shared" si="834"/>
        <v>25.152284243462024</v>
      </c>
      <c r="ED217" s="256">
        <v>0</v>
      </c>
      <c r="EE217" s="427">
        <f t="shared" si="994"/>
        <v>98176</v>
      </c>
      <c r="EF217" s="275">
        <f t="shared" si="835"/>
        <v>1.9767564138629106</v>
      </c>
      <c r="EG217" s="256">
        <f t="shared" si="836"/>
        <v>0.69777534072715564</v>
      </c>
      <c r="EH217" s="256">
        <f t="shared" si="935"/>
        <v>1.3793318802177827</v>
      </c>
      <c r="EI217" s="473">
        <f t="shared" si="837"/>
        <v>27.504184679889146</v>
      </c>
      <c r="EJ217" s="473">
        <f t="shared" si="838"/>
        <v>17.7</v>
      </c>
      <c r="EK217" s="473">
        <f t="shared" si="936"/>
        <v>70.8</v>
      </c>
      <c r="EL217" s="473">
        <f t="shared" si="839"/>
        <v>31.895138337883143</v>
      </c>
      <c r="EM217" s="473">
        <f t="shared" si="1000"/>
        <v>72.04405794595074</v>
      </c>
      <c r="EN217" s="473">
        <f t="shared" si="1001"/>
        <v>82.512554039667435</v>
      </c>
      <c r="EO217" s="427">
        <f t="shared" si="842"/>
        <v>29562.722134061303</v>
      </c>
      <c r="EP217" s="261">
        <f t="shared" si="843"/>
        <v>1.9767564138629106</v>
      </c>
      <c r="EQ217" s="256">
        <f t="shared" si="1002"/>
        <v>0.80559784854787364</v>
      </c>
      <c r="ER217" s="256">
        <f t="shared" si="937"/>
        <v>1.5924707141111709</v>
      </c>
      <c r="ES217" s="473">
        <f t="shared" si="938"/>
        <v>110.01673871955659</v>
      </c>
      <c r="ET217" s="473">
        <f t="shared" si="845"/>
        <v>17.7</v>
      </c>
      <c r="EU217" s="473">
        <f t="shared" si="939"/>
        <v>70.8</v>
      </c>
      <c r="EV217" s="473">
        <f t="shared" si="846"/>
        <v>31.895138337883143</v>
      </c>
      <c r="EW217" s="473">
        <f t="shared" si="1003"/>
        <v>72.04405794595074</v>
      </c>
      <c r="EX217" s="473">
        <f t="shared" si="1004"/>
        <v>82.512554039667435</v>
      </c>
      <c r="EY217" s="572">
        <f t="shared" si="849"/>
        <v>25606</v>
      </c>
      <c r="EZ217" s="276">
        <f t="shared" si="940"/>
        <v>1.8721447159670515</v>
      </c>
      <c r="FA217" s="572">
        <f t="shared" si="941"/>
        <v>1.1991824520431664</v>
      </c>
      <c r="FB217" s="256">
        <f t="shared" si="942"/>
        <v>2.2450430910730259</v>
      </c>
      <c r="FC217" s="572">
        <f t="shared" si="943"/>
        <v>11.991824520431667</v>
      </c>
      <c r="FD217" s="572"/>
      <c r="FE217" s="572">
        <f t="shared" si="944"/>
        <v>70.8</v>
      </c>
      <c r="FF217" s="572">
        <f t="shared" si="945"/>
        <v>49.595138337883142</v>
      </c>
      <c r="FG217" s="572">
        <f t="shared" si="946"/>
        <v>65.168011775978457</v>
      </c>
      <c r="FH217" s="572">
        <f t="shared" si="947"/>
        <v>98.024914199124922</v>
      </c>
      <c r="FI217" s="566">
        <f t="shared" si="948"/>
        <v>10000</v>
      </c>
      <c r="FJ217" s="276">
        <f t="shared" si="850"/>
        <v>1.8672691763089677</v>
      </c>
      <c r="FK217" s="256">
        <f t="shared" si="1005"/>
        <v>0.25233256274658988</v>
      </c>
      <c r="FL217" s="256">
        <f t="shared" si="949"/>
        <v>0.47117281659575583</v>
      </c>
      <c r="FM217" s="483">
        <f t="shared" si="1006"/>
        <v>11.991824520431667</v>
      </c>
      <c r="FN217" s="483">
        <f t="shared" si="853"/>
        <v>18</v>
      </c>
      <c r="FO217" s="483">
        <f t="shared" si="950"/>
        <v>70.8</v>
      </c>
      <c r="FP217" s="483">
        <f t="shared" si="951"/>
        <v>49.595138337883142</v>
      </c>
      <c r="FQ217" s="483">
        <f t="shared" si="989"/>
        <v>2500</v>
      </c>
      <c r="FR217" s="483">
        <f t="shared" si="1007"/>
        <v>65.407848266387091</v>
      </c>
      <c r="FS217" s="483">
        <f t="shared" si="1008"/>
        <v>98.211183164001028</v>
      </c>
      <c r="FT217" s="484">
        <f t="shared" si="1009"/>
        <v>25</v>
      </c>
      <c r="FU217" s="427">
        <f t="shared" si="857"/>
        <v>45835.222134061303</v>
      </c>
      <c r="FV217" s="276">
        <f t="shared" si="858"/>
        <v>2.4486335161226678</v>
      </c>
      <c r="FW217" s="256">
        <f t="shared" si="1010"/>
        <v>0.90854795812416755</v>
      </c>
      <c r="FX217" s="256">
        <f t="shared" si="952"/>
        <v>2.2247009812676506</v>
      </c>
      <c r="FY217" s="483">
        <f t="shared" si="1011"/>
        <v>50.002607748038471</v>
      </c>
      <c r="FZ217" s="483">
        <f t="shared" si="861"/>
        <v>32</v>
      </c>
      <c r="GA217" s="483">
        <f t="shared" si="953"/>
        <v>70.8</v>
      </c>
      <c r="GB217" s="483">
        <f t="shared" si="954"/>
        <v>49.595138337883142</v>
      </c>
      <c r="GC217" s="483">
        <f t="shared" si="955"/>
        <v>1300</v>
      </c>
      <c r="GD217" s="483">
        <f t="shared" si="1012"/>
        <v>64.757817152133413</v>
      </c>
      <c r="GE217" s="483">
        <f t="shared" si="1013"/>
        <v>60.014130971518114</v>
      </c>
      <c r="GF217" s="484">
        <f t="shared" si="1014"/>
        <v>32</v>
      </c>
      <c r="GG217" s="493">
        <f t="shared" si="1015"/>
        <v>13</v>
      </c>
      <c r="GH217" s="493">
        <f t="shared" si="866"/>
        <v>45</v>
      </c>
      <c r="GI217" s="427">
        <f t="shared" si="867"/>
        <v>55487.222134061303</v>
      </c>
      <c r="GJ217" s="185">
        <f t="shared" si="1016"/>
        <v>1.7439918325269916</v>
      </c>
      <c r="GK217" s="256">
        <f t="shared" si="990"/>
        <v>0.67151657922759145</v>
      </c>
      <c r="GL217" s="256">
        <f t="shared" si="956"/>
        <v>1.1711194295793841</v>
      </c>
      <c r="GM217" s="256">
        <f t="shared" si="957"/>
        <v>110.01673871955659</v>
      </c>
      <c r="GN217" s="256">
        <f t="shared" si="958"/>
        <v>70.8</v>
      </c>
      <c r="GO217" s="256">
        <f t="shared" si="959"/>
        <v>49.595138337883142</v>
      </c>
      <c r="GP217" s="256">
        <f t="shared" si="1017"/>
        <v>110.01673871955659</v>
      </c>
      <c r="GQ217" s="256">
        <f t="shared" si="1018"/>
        <v>65.168011775978457</v>
      </c>
      <c r="GR217" s="427">
        <f t="shared" si="871"/>
        <v>66787.222134061303</v>
      </c>
      <c r="GS217" s="185">
        <f t="shared" si="872"/>
        <v>1.7439918325269916</v>
      </c>
      <c r="GT217" s="256">
        <f t="shared" si="991"/>
        <v>0.5419234174248414</v>
      </c>
      <c r="GU217" s="256">
        <f t="shared" si="960"/>
        <v>0.94511001384403903</v>
      </c>
      <c r="GV217" s="256">
        <f t="shared" si="961"/>
        <v>110.01673871955659</v>
      </c>
      <c r="GW217" s="256">
        <f t="shared" si="962"/>
        <v>70.8</v>
      </c>
      <c r="GX217" s="256">
        <f t="shared" si="963"/>
        <v>49.595138337883142</v>
      </c>
      <c r="GY217" s="256">
        <f t="shared" si="1019"/>
        <v>110.01673871955659</v>
      </c>
      <c r="GZ217" s="256">
        <f t="shared" si="1020"/>
        <v>65.168011775978457</v>
      </c>
      <c r="HA217" s="427">
        <f t="shared" si="875"/>
        <v>82758.4221340613</v>
      </c>
      <c r="HB217" s="185">
        <f t="shared" si="876"/>
        <v>1.7439918325269916</v>
      </c>
      <c r="HC217" s="256">
        <f t="shared" si="992"/>
        <v>7.2414468816640112E-2</v>
      </c>
      <c r="HD217" s="256">
        <f t="shared" si="964"/>
        <v>0.12629024217300089</v>
      </c>
      <c r="HE217" s="256">
        <f t="shared" si="965"/>
        <v>110.01673871955659</v>
      </c>
      <c r="HF217" s="256">
        <f t="shared" si="966"/>
        <v>70.8</v>
      </c>
      <c r="HG217" s="256">
        <f t="shared" si="967"/>
        <v>49.595138337883142</v>
      </c>
      <c r="HH217" s="256">
        <f t="shared" si="1021"/>
        <v>110.01673871955659</v>
      </c>
      <c r="HI217" s="256">
        <f t="shared" si="1022"/>
        <v>65.168011775978457</v>
      </c>
      <c r="HJ217" s="427">
        <f t="shared" si="879"/>
        <v>619333.78337883146</v>
      </c>
      <c r="HK217" s="185">
        <f t="shared" si="1023"/>
        <v>1.7439918325269916</v>
      </c>
      <c r="HL217" s="256">
        <f t="shared" si="993"/>
        <v>0.639052820512655</v>
      </c>
      <c r="HM217" s="256">
        <f t="shared" si="968"/>
        <v>1.1145028995274078</v>
      </c>
      <c r="HN217" s="256">
        <f t="shared" si="969"/>
        <v>110.01673871955659</v>
      </c>
      <c r="HO217" s="256">
        <f t="shared" si="970"/>
        <v>70.8</v>
      </c>
      <c r="HP217" s="256">
        <f t="shared" si="971"/>
        <v>49.595138337883142</v>
      </c>
      <c r="HQ217" s="256">
        <f t="shared" si="1024"/>
        <v>110.01673871955659</v>
      </c>
      <c r="HR217" s="256">
        <f t="shared" si="1025"/>
        <v>65.168011775978457</v>
      </c>
      <c r="HS217" s="466">
        <f t="shared" si="883"/>
        <v>70180</v>
      </c>
    </row>
    <row r="218" spans="1:227" s="109" customFormat="1" collapsed="1" x14ac:dyDescent="0.3">
      <c r="A218" s="109" t="s">
        <v>368</v>
      </c>
      <c r="B218" s="105" t="s">
        <v>248</v>
      </c>
      <c r="C218" s="105" t="s">
        <v>306</v>
      </c>
      <c r="D218" s="127">
        <v>1021</v>
      </c>
      <c r="E218" s="129">
        <v>15.6</v>
      </c>
      <c r="F218" s="127">
        <f t="shared" si="791"/>
        <v>140.03014999999999</v>
      </c>
      <c r="G218" s="127">
        <f t="shared" si="792"/>
        <v>21.395054999999999</v>
      </c>
      <c r="H218" s="169">
        <f t="shared" ref="H218:H219" si="1030">I218</f>
        <v>64.322999999999993</v>
      </c>
      <c r="I218" s="130">
        <f t="shared" si="901"/>
        <v>64.322999999999993</v>
      </c>
      <c r="J218" s="375">
        <f t="shared" si="794"/>
        <v>44.406506849315065</v>
      </c>
      <c r="K218" s="131">
        <v>0.109</v>
      </c>
      <c r="L218" s="169">
        <f t="shared" si="795"/>
        <v>2176.9841269841272</v>
      </c>
      <c r="M218" s="375">
        <f t="shared" si="972"/>
        <v>481.8</v>
      </c>
      <c r="N218" s="375">
        <f t="shared" si="973"/>
        <v>237.29126984126987</v>
      </c>
      <c r="O218" s="130">
        <v>63.5</v>
      </c>
      <c r="P218" s="131">
        <v>0.11</v>
      </c>
      <c r="Q218" s="397">
        <f t="shared" si="796"/>
        <v>0.84721108275610646</v>
      </c>
      <c r="S218" s="285">
        <f t="shared" si="797"/>
        <v>1.0969230235543068</v>
      </c>
      <c r="T218" s="383">
        <f t="shared" si="902"/>
        <v>7.1316850000000001</v>
      </c>
      <c r="U218" s="384">
        <f t="shared" si="903"/>
        <v>140.03014999999999</v>
      </c>
      <c r="V218" s="436">
        <f t="shared" si="974"/>
        <v>22821.191095890412</v>
      </c>
      <c r="W218" s="192"/>
      <c r="X218" s="286"/>
      <c r="Y218" s="286"/>
      <c r="Z218" s="286"/>
      <c r="AA218" s="69"/>
      <c r="AB218" s="69"/>
      <c r="AC218" s="69"/>
      <c r="AD218" s="69"/>
      <c r="AE218" s="69"/>
      <c r="AF218" s="69"/>
      <c r="AG218" s="69"/>
      <c r="AH218" s="462"/>
      <c r="AI218" s="187">
        <f t="shared" si="904"/>
        <v>3.5364648660195286</v>
      </c>
      <c r="AJ218" s="287">
        <f t="shared" si="799"/>
        <v>0.94477494009181129</v>
      </c>
      <c r="AK218" s="287">
        <f t="shared" si="905"/>
        <v>3.3411633819303956</v>
      </c>
      <c r="AL218" s="173">
        <f t="shared" si="800"/>
        <v>140.03014999999999</v>
      </c>
      <c r="AM218" s="173">
        <f t="shared" si="801"/>
        <v>21.395054999999999</v>
      </c>
      <c r="AN218" s="173">
        <f t="shared" si="906"/>
        <v>83.627557499999995</v>
      </c>
      <c r="AO218" s="173">
        <f t="shared" si="975"/>
        <v>43</v>
      </c>
      <c r="AP218" s="173">
        <f t="shared" si="976"/>
        <v>61</v>
      </c>
      <c r="AQ218" s="173">
        <f t="shared" si="802"/>
        <v>0</v>
      </c>
      <c r="AR218" s="287">
        <f t="shared" si="995"/>
        <v>45.645923574999998</v>
      </c>
      <c r="AS218" s="287">
        <f t="shared" si="907"/>
        <v>0</v>
      </c>
      <c r="AT218" s="430">
        <f t="shared" si="996"/>
        <v>107449.83499999999</v>
      </c>
      <c r="AU218" s="113"/>
      <c r="AV218" s="287"/>
      <c r="AW218" s="287"/>
      <c r="AX218" s="172"/>
      <c r="AY218" s="172"/>
      <c r="AZ218" s="172"/>
      <c r="BA218" s="172"/>
      <c r="BB218" s="287"/>
      <c r="BC218" s="287"/>
      <c r="BD218" s="287"/>
      <c r="BE218" s="288"/>
      <c r="BF218" s="148">
        <f t="shared" si="805"/>
        <v>1.4178350974965086</v>
      </c>
      <c r="BG218" s="287">
        <f t="shared" si="806"/>
        <v>1.1228931996594089</v>
      </c>
      <c r="BH218" s="287">
        <f t="shared" si="908"/>
        <v>1.5920773892172646</v>
      </c>
      <c r="BI218" s="172">
        <f t="shared" si="807"/>
        <v>35.569278937500002</v>
      </c>
      <c r="BJ218" s="172">
        <f t="shared" si="808"/>
        <v>21.395054999999999</v>
      </c>
      <c r="BK218" s="287">
        <v>0</v>
      </c>
      <c r="BL218" s="173">
        <f t="shared" si="909"/>
        <v>16.338786533448779</v>
      </c>
      <c r="BM218" s="173">
        <f t="shared" si="977"/>
        <v>47.984213466551211</v>
      </c>
      <c r="BN218" s="173">
        <f t="shared" si="809"/>
        <v>0</v>
      </c>
      <c r="BO218" s="173">
        <f t="shared" si="997"/>
        <v>9.3924291449999995</v>
      </c>
      <c r="BP218" s="173">
        <f t="shared" si="998"/>
        <v>104.46087106249999</v>
      </c>
      <c r="BQ218" s="392">
        <f t="shared" si="812"/>
        <v>18577.862930060612</v>
      </c>
      <c r="BR218" s="430">
        <f t="shared" si="813"/>
        <v>29663.136977410686</v>
      </c>
      <c r="BS218" s="148">
        <f t="shared" si="814"/>
        <v>4.1396925308536119</v>
      </c>
      <c r="BT218" s="287">
        <f t="shared" si="910"/>
        <v>1.5306797609109213</v>
      </c>
      <c r="BU218" s="287">
        <f t="shared" si="911"/>
        <v>6.336543573371733</v>
      </c>
      <c r="BV218" s="173">
        <f t="shared" si="912"/>
        <v>140.03014999999999</v>
      </c>
      <c r="BW218" s="173">
        <f t="shared" si="913"/>
        <v>21.395054999999999</v>
      </c>
      <c r="BX218" s="173">
        <f t="shared" si="914"/>
        <v>90.629064999999997</v>
      </c>
      <c r="BY218" s="173">
        <f t="shared" si="978"/>
        <v>1408.968253968254</v>
      </c>
      <c r="BZ218" s="287">
        <f t="shared" si="815"/>
        <v>38.994491449999998</v>
      </c>
      <c r="CA218" s="287">
        <v>0</v>
      </c>
      <c r="CB218" s="468">
        <f t="shared" si="816"/>
        <v>70666.213999999993</v>
      </c>
      <c r="CC218" s="148">
        <f t="shared" si="817"/>
        <v>1.4166548795031109</v>
      </c>
      <c r="CD218" s="287">
        <f t="shared" si="915"/>
        <v>1.6286856980321782</v>
      </c>
      <c r="CE218" s="287">
        <f t="shared" si="979"/>
        <v>2.3072855412942155</v>
      </c>
      <c r="CF218" s="172">
        <f t="shared" si="818"/>
        <v>37.940564199999997</v>
      </c>
      <c r="CG218" s="172">
        <f t="shared" si="819"/>
        <v>21.395054999999999</v>
      </c>
      <c r="CH218" s="287">
        <v>0</v>
      </c>
      <c r="CI218" s="173">
        <f t="shared" si="980"/>
        <v>17.428038969012025</v>
      </c>
      <c r="CJ218" s="173">
        <f t="shared" si="981"/>
        <v>46.894961030987972</v>
      </c>
      <c r="CK218" s="173">
        <f t="shared" si="820"/>
        <v>0</v>
      </c>
      <c r="CL218" s="287">
        <f t="shared" si="999"/>
        <v>11.858565817999999</v>
      </c>
      <c r="CM218" s="287">
        <f t="shared" si="900"/>
        <v>102.08958579999999</v>
      </c>
      <c r="CN218" s="392">
        <f t="shared" si="822"/>
        <v>9149.7204587313136</v>
      </c>
      <c r="CO218" s="430">
        <f t="shared" si="823"/>
        <v>20392.936109238057</v>
      </c>
      <c r="CP218" s="148">
        <f t="shared" si="824"/>
        <v>3.5364648660195286</v>
      </c>
      <c r="CQ218" s="287">
        <f t="shared" si="916"/>
        <v>1.6733516850911447</v>
      </c>
      <c r="CR218" s="287">
        <f t="shared" si="917"/>
        <v>5.9177494428194075</v>
      </c>
      <c r="CS218" s="172">
        <f t="shared" si="918"/>
        <v>140.03014999999999</v>
      </c>
      <c r="CT218" s="172">
        <f t="shared" si="919"/>
        <v>21.395054999999999</v>
      </c>
      <c r="CU218" s="287">
        <f t="shared" si="920"/>
        <v>83.627557499999995</v>
      </c>
      <c r="CV218" s="173">
        <f t="shared" si="982"/>
        <v>1300.1190476190477</v>
      </c>
      <c r="CW218" s="287">
        <f t="shared" si="825"/>
        <v>45.645923574999998</v>
      </c>
      <c r="CX218" s="287">
        <v>0</v>
      </c>
      <c r="CY218" s="468">
        <f t="shared" si="826"/>
        <v>60666.214</v>
      </c>
      <c r="CZ218" s="148">
        <f t="shared" si="827"/>
        <v>4.1396925308536119</v>
      </c>
      <c r="DA218" s="287">
        <f t="shared" si="921"/>
        <v>1.5868175332430816</v>
      </c>
      <c r="DB218" s="287">
        <f t="shared" si="922"/>
        <v>6.5689366901939383</v>
      </c>
      <c r="DC218" s="172">
        <f t="shared" si="923"/>
        <v>140.03014999999999</v>
      </c>
      <c r="DD218" s="172">
        <f t="shared" si="924"/>
        <v>21.395054999999999</v>
      </c>
      <c r="DE218" s="287">
        <f t="shared" si="925"/>
        <v>90.629064999999997</v>
      </c>
      <c r="DF218" s="173">
        <f t="shared" si="983"/>
        <v>1408.968253968254</v>
      </c>
      <c r="DG218" s="287">
        <f t="shared" si="828"/>
        <v>38.994491449999998</v>
      </c>
      <c r="DH218" s="287">
        <v>0</v>
      </c>
      <c r="DI218" s="468">
        <f t="shared" si="829"/>
        <v>68166.213999999993</v>
      </c>
      <c r="DJ218" s="148">
        <f t="shared" si="830"/>
        <v>3.5364648660195286</v>
      </c>
      <c r="DK218" s="287">
        <f t="shared" si="984"/>
        <v>1.8401826782059034</v>
      </c>
      <c r="DL218" s="287">
        <f t="shared" si="926"/>
        <v>6.5077413885328976</v>
      </c>
      <c r="DM218" s="172">
        <f t="shared" si="927"/>
        <v>140.03014999999999</v>
      </c>
      <c r="DN218" s="172">
        <f t="shared" si="928"/>
        <v>21.395054999999999</v>
      </c>
      <c r="DO218" s="287">
        <f t="shared" si="929"/>
        <v>83.627557499999995</v>
      </c>
      <c r="DP218" s="173">
        <f t="shared" si="985"/>
        <v>1300.1190476190477</v>
      </c>
      <c r="DQ218" s="287">
        <f t="shared" si="831"/>
        <v>45.645923574999998</v>
      </c>
      <c r="DR218" s="287">
        <v>0</v>
      </c>
      <c r="DS218" s="436">
        <f t="shared" si="832"/>
        <v>55166.214</v>
      </c>
      <c r="DT218" s="289">
        <f t="shared" si="833"/>
        <v>7.1576998297779877</v>
      </c>
      <c r="DU218" s="287">
        <f t="shared" si="930"/>
        <v>1.2155502720837328</v>
      </c>
      <c r="DV218" s="287">
        <f t="shared" si="931"/>
        <v>8.7005439755803202</v>
      </c>
      <c r="DW218" s="172">
        <f t="shared" si="932"/>
        <v>140.03014999999999</v>
      </c>
      <c r="DX218" s="172">
        <f t="shared" si="933"/>
        <v>21.395054999999999</v>
      </c>
      <c r="DY218" s="287">
        <f t="shared" si="934"/>
        <v>104.63208</v>
      </c>
      <c r="DZ218" s="287">
        <f t="shared" si="986"/>
        <v>72</v>
      </c>
      <c r="EA218" s="287">
        <f t="shared" si="987"/>
        <v>103</v>
      </c>
      <c r="EB218" s="173">
        <f t="shared" si="988"/>
        <v>1626.666666666667</v>
      </c>
      <c r="EC218" s="287">
        <f t="shared" si="834"/>
        <v>22.552664799999999</v>
      </c>
      <c r="ED218" s="287">
        <v>0</v>
      </c>
      <c r="EE218" s="436">
        <f t="shared" si="994"/>
        <v>102512.56</v>
      </c>
      <c r="EF218" s="290">
        <f t="shared" si="835"/>
        <v>1.3351278031994345</v>
      </c>
      <c r="EG218" s="287">
        <f t="shared" si="836"/>
        <v>0.9281798544747567</v>
      </c>
      <c r="EH218" s="287">
        <f t="shared" si="935"/>
        <v>1.2392387300788528</v>
      </c>
      <c r="EI218" s="475">
        <f t="shared" si="837"/>
        <v>35.007537499999998</v>
      </c>
      <c r="EJ218" s="475">
        <f t="shared" si="838"/>
        <v>16.080749999999998</v>
      </c>
      <c r="EK218" s="475">
        <f t="shared" si="936"/>
        <v>64.322999999999993</v>
      </c>
      <c r="EL218" s="475">
        <f t="shared" si="839"/>
        <v>28.325756849315066</v>
      </c>
      <c r="EM218" s="475">
        <f t="shared" si="1000"/>
        <v>15.883569375</v>
      </c>
      <c r="EN218" s="475">
        <f t="shared" si="1001"/>
        <v>105.02261249999999</v>
      </c>
      <c r="EO218" s="436">
        <f t="shared" si="842"/>
        <v>28287.24734589041</v>
      </c>
      <c r="EP218" s="291">
        <f t="shared" si="843"/>
        <v>1.3351278031994345</v>
      </c>
      <c r="EQ218" s="287">
        <f t="shared" si="1002"/>
        <v>1.1286208031599743</v>
      </c>
      <c r="ER218" s="287">
        <f t="shared" si="937"/>
        <v>1.5068530135681577</v>
      </c>
      <c r="ES218" s="475">
        <f t="shared" si="938"/>
        <v>140.03014999999999</v>
      </c>
      <c r="ET218" s="475">
        <f t="shared" si="845"/>
        <v>16.080749999999998</v>
      </c>
      <c r="EU218" s="475">
        <f t="shared" si="939"/>
        <v>64.322999999999993</v>
      </c>
      <c r="EV218" s="475">
        <f t="shared" si="846"/>
        <v>28.325756849315066</v>
      </c>
      <c r="EW218" s="475">
        <f t="shared" si="1003"/>
        <v>15.883569375</v>
      </c>
      <c r="EX218" s="475">
        <f t="shared" si="1004"/>
        <v>105.02261249999999</v>
      </c>
      <c r="EY218" s="574">
        <f t="shared" si="849"/>
        <v>23263.484999999997</v>
      </c>
      <c r="EZ218" s="290">
        <f t="shared" ref="EZ218" si="1031">($F218+$G218)/(FG218+FH218)</f>
        <v>1.2238588419069767</v>
      </c>
      <c r="FA218" s="287">
        <f t="shared" ref="FA218" si="1032">+(($T218+$U218)-(FH218+FG218))/FI218*1000</f>
        <v>1.5263286350000016</v>
      </c>
      <c r="FB218" s="287">
        <f t="shared" ref="FB218" si="1033">FA218*EZ218</f>
        <v>1.8680107956005585</v>
      </c>
      <c r="FC218" s="475">
        <f>IF($F218*$K218&gt;$G218*$FD$10,$G218*$FD$10,$F218*$K218)</f>
        <v>15.26328635</v>
      </c>
      <c r="FD218" s="475"/>
      <c r="FE218" s="475">
        <f t="shared" ref="FE218" si="1034">$H218</f>
        <v>64.322999999999993</v>
      </c>
      <c r="FF218" s="475">
        <f>$J218</f>
        <v>44.406506849315065</v>
      </c>
      <c r="FG218" s="475">
        <f t="shared" si="946"/>
        <v>7.1316850000000001</v>
      </c>
      <c r="FH218" s="475">
        <f t="shared" si="947"/>
        <v>124.76686364999999</v>
      </c>
      <c r="FI218" s="592">
        <f>($FE218*$FG$4+$FH$4)+($FF218*$FG$5+$FH$5)+($FD218*$FG$6+$FH$6)</f>
        <v>10000</v>
      </c>
      <c r="FJ218" s="292">
        <f t="shared" si="850"/>
        <v>1.219629013152129</v>
      </c>
      <c r="FK218" s="287">
        <f t="shared" si="1005"/>
        <v>0.29728111346301561</v>
      </c>
      <c r="FL218" s="287">
        <f t="shared" si="949"/>
        <v>0.36257267104166385</v>
      </c>
      <c r="FM218" s="487">
        <f t="shared" si="1006"/>
        <v>15.26328635</v>
      </c>
      <c r="FN218" s="487">
        <f t="shared" si="853"/>
        <v>22</v>
      </c>
      <c r="FO218" s="487">
        <f t="shared" si="950"/>
        <v>64.322999999999993</v>
      </c>
      <c r="FP218" s="487">
        <f t="shared" si="951"/>
        <v>44.406506849315065</v>
      </c>
      <c r="FQ218" s="487">
        <f t="shared" si="989"/>
        <v>3200</v>
      </c>
      <c r="FR218" s="487">
        <f t="shared" si="1007"/>
        <v>7.4369507270000001</v>
      </c>
      <c r="FS218" s="487">
        <f t="shared" si="1008"/>
        <v>124.91903888888888</v>
      </c>
      <c r="FT218" s="488">
        <f t="shared" si="1009"/>
        <v>32</v>
      </c>
      <c r="FU218" s="436">
        <f t="shared" si="857"/>
        <v>49804.191095890412</v>
      </c>
      <c r="FV218" s="292">
        <f t="shared" si="858"/>
        <v>1.943017273348949</v>
      </c>
      <c r="FW218" s="287">
        <f t="shared" si="1010"/>
        <v>1.0372609524790337</v>
      </c>
      <c r="FX218" s="287">
        <f t="shared" si="952"/>
        <v>2.015415947637146</v>
      </c>
      <c r="FY218" s="487">
        <f t="shared" si="1011"/>
        <v>63.643703174999999</v>
      </c>
      <c r="FZ218" s="487">
        <f t="shared" si="861"/>
        <v>40</v>
      </c>
      <c r="GA218" s="487">
        <f t="shared" si="953"/>
        <v>64.322999999999993</v>
      </c>
      <c r="GB218" s="487">
        <f t="shared" si="954"/>
        <v>44.406506849315065</v>
      </c>
      <c r="GC218" s="487">
        <f t="shared" si="955"/>
        <v>1600</v>
      </c>
      <c r="GD218" s="487">
        <f t="shared" si="1012"/>
        <v>6.6932083145399979</v>
      </c>
      <c r="GE218" s="487">
        <f t="shared" si="1013"/>
        <v>76.386446824999993</v>
      </c>
      <c r="GF218" s="488">
        <f t="shared" si="1014"/>
        <v>41</v>
      </c>
      <c r="GG218" s="495">
        <f t="shared" si="1015"/>
        <v>16</v>
      </c>
      <c r="GH218" s="495">
        <f t="shared" si="866"/>
        <v>57</v>
      </c>
      <c r="GI218" s="436">
        <f t="shared" si="867"/>
        <v>61780.191095890412</v>
      </c>
      <c r="GJ218" s="186">
        <f t="shared" si="1016"/>
        <v>1.0969230235543068</v>
      </c>
      <c r="GK218" s="287">
        <f t="shared" si="990"/>
        <v>2.1613755066869129</v>
      </c>
      <c r="GL218" s="287">
        <f t="shared" si="956"/>
        <v>2.3708625558312306</v>
      </c>
      <c r="GM218" s="287">
        <f t="shared" si="957"/>
        <v>140.03014999999999</v>
      </c>
      <c r="GN218" s="287">
        <f t="shared" si="958"/>
        <v>64.322999999999993</v>
      </c>
      <c r="GO218" s="287">
        <f t="shared" si="959"/>
        <v>44.406506849315065</v>
      </c>
      <c r="GP218" s="287">
        <f t="shared" si="1017"/>
        <v>140.03014999999999</v>
      </c>
      <c r="GQ218" s="287">
        <f t="shared" si="1018"/>
        <v>7.1316850000000001</v>
      </c>
      <c r="GR218" s="436">
        <f t="shared" si="871"/>
        <v>61487.911095890406</v>
      </c>
      <c r="GS218" s="186">
        <f t="shared" si="872"/>
        <v>1.0969230235543068</v>
      </c>
      <c r="GT218" s="287">
        <f t="shared" si="991"/>
        <v>1.6620777845708283</v>
      </c>
      <c r="GU218" s="287">
        <f t="shared" si="960"/>
        <v>1.8231713888338767</v>
      </c>
      <c r="GV218" s="287">
        <f t="shared" si="961"/>
        <v>140.03014999999999</v>
      </c>
      <c r="GW218" s="287">
        <f t="shared" si="962"/>
        <v>64.322999999999993</v>
      </c>
      <c r="GX218" s="287">
        <f t="shared" si="963"/>
        <v>44.406506849315065</v>
      </c>
      <c r="GY218" s="287">
        <f t="shared" si="1019"/>
        <v>140.03014999999999</v>
      </c>
      <c r="GZ218" s="287">
        <f t="shared" si="1020"/>
        <v>7.1316850000000001</v>
      </c>
      <c r="HA218" s="436">
        <f t="shared" si="875"/>
        <v>79959.233095890406</v>
      </c>
      <c r="HB218" s="186">
        <f t="shared" si="876"/>
        <v>1.0969230235543068</v>
      </c>
      <c r="HC218" s="287">
        <f t="shared" si="992"/>
        <v>0.23508412370106754</v>
      </c>
      <c r="HD218" s="287">
        <f t="shared" si="964"/>
        <v>0.25786918775978968</v>
      </c>
      <c r="HE218" s="287">
        <f t="shared" si="965"/>
        <v>140.03014999999999</v>
      </c>
      <c r="HF218" s="287">
        <f t="shared" si="966"/>
        <v>64.322999999999993</v>
      </c>
      <c r="HG218" s="287">
        <f t="shared" si="967"/>
        <v>44.406506849315065</v>
      </c>
      <c r="HH218" s="287">
        <f t="shared" si="1021"/>
        <v>140.03014999999999</v>
      </c>
      <c r="HI218" s="287">
        <f t="shared" si="1022"/>
        <v>7.1316850000000001</v>
      </c>
      <c r="HJ218" s="436">
        <f t="shared" si="879"/>
        <v>565323.01249315066</v>
      </c>
      <c r="HK218" s="186">
        <f t="shared" si="1023"/>
        <v>1.0969230235543068</v>
      </c>
      <c r="HL218" s="287">
        <f t="shared" si="993"/>
        <v>2.0548803973123895</v>
      </c>
      <c r="HM218" s="287">
        <f t="shared" si="968"/>
        <v>2.2540456184623814</v>
      </c>
      <c r="HN218" s="287">
        <f t="shared" si="969"/>
        <v>140.03014999999999</v>
      </c>
      <c r="HO218" s="287">
        <f t="shared" si="970"/>
        <v>64.322999999999993</v>
      </c>
      <c r="HP218" s="287">
        <f t="shared" si="971"/>
        <v>44.406506849315065</v>
      </c>
      <c r="HQ218" s="287">
        <f t="shared" si="1024"/>
        <v>140.03014999999999</v>
      </c>
      <c r="HR218" s="287">
        <f t="shared" si="1025"/>
        <v>7.1316850000000001</v>
      </c>
      <c r="HS218" s="468">
        <f t="shared" si="883"/>
        <v>64674.549999999996</v>
      </c>
    </row>
    <row r="219" spans="1:227" s="72" customFormat="1" hidden="1" outlineLevel="1" x14ac:dyDescent="0.3">
      <c r="B219" s="40" t="s">
        <v>248</v>
      </c>
      <c r="C219" s="40" t="s">
        <v>250</v>
      </c>
      <c r="D219" s="117">
        <v>500</v>
      </c>
      <c r="E219" s="132">
        <v>18.028544115569105</v>
      </c>
      <c r="F219" s="125">
        <f t="shared" si="791"/>
        <v>79.250475174689186</v>
      </c>
      <c r="G219" s="125">
        <f t="shared" si="792"/>
        <v>0</v>
      </c>
      <c r="H219" s="168">
        <f t="shared" si="1030"/>
        <v>31.5</v>
      </c>
      <c r="I219" s="528">
        <f t="shared" ref="I219:I230" si="1035">$N$4*$P$10*$D219/1000</f>
        <v>31.5</v>
      </c>
      <c r="J219" s="373">
        <f t="shared" si="794"/>
        <v>0</v>
      </c>
      <c r="K219" s="114">
        <v>0.25900000000000001</v>
      </c>
      <c r="L219" s="168">
        <f t="shared" si="795"/>
        <v>2515.888100783784</v>
      </c>
      <c r="M219" s="373">
        <f t="shared" si="972"/>
        <v>0</v>
      </c>
      <c r="N219" s="373">
        <f t="shared" si="973"/>
        <v>651.61501810300001</v>
      </c>
      <c r="O219" s="121">
        <v>96.748163488236941</v>
      </c>
      <c r="P219" s="116">
        <v>0</v>
      </c>
      <c r="Q219" s="395">
        <f t="shared" si="796"/>
        <v>1</v>
      </c>
      <c r="S219" s="189">
        <f t="shared" si="797"/>
        <v>1</v>
      </c>
      <c r="T219" s="168">
        <f t="shared" si="902"/>
        <v>0</v>
      </c>
      <c r="U219" s="382">
        <f t="shared" si="903"/>
        <v>79.250475174689186</v>
      </c>
      <c r="V219" s="427">
        <f t="shared" si="974"/>
        <v>4075</v>
      </c>
      <c r="W219" s="132"/>
      <c r="X219" s="256">
        <f>($F219+$G219)/($AF219+$AG219)</f>
        <v>2.459016393442623</v>
      </c>
      <c r="Y219" s="256">
        <f t="shared" ref="Y219:Y230" si="1036">+(($T219+$U219)-(AF219+AG219))/AH219*1000</f>
        <v>0.93599300529781371</v>
      </c>
      <c r="Z219" s="256">
        <f>X219*Y219</f>
        <v>2.3016221441749516</v>
      </c>
      <c r="AA219" s="256">
        <f t="shared" ref="AA219:AA230" si="1037">IF($H219&lt;$AA$9,$F219,+$AA$9*$L219*(1+($H219-$AA$9)/$H219)/1000)</f>
        <v>79.250475174689186</v>
      </c>
      <c r="AB219" s="256">
        <f t="shared" ref="AB219:AB230" si="1038">+$G219</f>
        <v>0</v>
      </c>
      <c r="AC219" s="483">
        <f>ROUND($AD219*$AD$9,0)</f>
        <v>27</v>
      </c>
      <c r="AD219" s="484">
        <f>ROUND(($AE219*1000)/($AD$8*277.77777778),0)</f>
        <v>39</v>
      </c>
      <c r="AE219" s="256">
        <f t="shared" ref="AE219:AE230" si="1039">+AA219*(1-1/$X$8)-AB219</f>
        <v>52.833650116459459</v>
      </c>
      <c r="AF219" s="256">
        <f t="shared" ref="AF219:AF230" si="1040">(+AA219/$X$8+AA219/$X$10+ABS(AE219)/$X$9+AB219/$X$10)*Ek</f>
        <v>32.22852657104027</v>
      </c>
      <c r="AG219" s="256">
        <f t="shared" ref="AG219:AG230" si="1041">($F219-AA219)*Eg</f>
        <v>0</v>
      </c>
      <c r="AH219" s="427">
        <f t="shared" ref="AH219:AH230" si="1042">IF($H219&lt;PMAX_BES_HOR,+$AF$4+$H$219*$AG$4+$AF$5+$H219*$AG$5+$AD219*$AG$6,$AF$4+PMAX_BES_HOR*$AG$4+$AF$5+PMAX_BES_HOR*$AG$5+$AD219*$AG$6+$T$4+($H219-PMAX_BES_HOR)*$U$4)</f>
        <v>50237.5</v>
      </c>
      <c r="AI219" s="188">
        <f t="shared" si="904"/>
        <v>3.053435114503817</v>
      </c>
      <c r="AJ219" s="256">
        <f t="shared" si="799"/>
        <v>0.8504558910915303</v>
      </c>
      <c r="AK219" s="256">
        <f>AI219*AJ219</f>
        <v>2.5968118811955128</v>
      </c>
      <c r="AL219" s="170">
        <f t="shared" si="800"/>
        <v>79.250475174689186</v>
      </c>
      <c r="AM219" s="170">
        <f t="shared" si="801"/>
        <v>0</v>
      </c>
      <c r="AN219" s="170">
        <f t="shared" si="906"/>
        <v>59.437856381016886</v>
      </c>
      <c r="AO219" s="170">
        <f t="shared" si="975"/>
        <v>31</v>
      </c>
      <c r="AP219" s="170">
        <f t="shared" si="976"/>
        <v>44</v>
      </c>
      <c r="AQ219" s="170">
        <f t="shared" si="802"/>
        <v>0</v>
      </c>
      <c r="AR219" s="256">
        <f t="shared" si="995"/>
        <v>25.954530619710706</v>
      </c>
      <c r="AS219" s="256">
        <f t="shared" si="907"/>
        <v>0</v>
      </c>
      <c r="AT219" s="427">
        <f t="shared" si="996"/>
        <v>62667.5</v>
      </c>
      <c r="AU219" s="151">
        <f t="shared" ref="AU219:AU230" si="1043">($F219+$G219)/(BC219+BD219)</f>
        <v>2.459016393442623</v>
      </c>
      <c r="AV219" s="256">
        <f t="shared" ref="AV219:AV230" si="1044">+(($T219+$U219)-(BC219+BD219))/BE219*1000</f>
        <v>1.0925808563148165</v>
      </c>
      <c r="AW219" s="256">
        <f>AU219*AV219</f>
        <v>2.6866742368397127</v>
      </c>
      <c r="AX219" s="120">
        <f t="shared" ref="AX219:AX230" si="1045">IF($H219&lt;$AX$9,$F219,+$AX$9*$L219*(1+($H219-$AX$9)/$H219)/1000)</f>
        <v>79.250475174689186</v>
      </c>
      <c r="AY219" s="120">
        <f t="shared" ref="AY219:AY230" si="1046">G219</f>
        <v>0</v>
      </c>
      <c r="AZ219" s="120">
        <f t="shared" ref="AZ219:AZ230" si="1047">ROUND($BA219*$BA$9,0)</f>
        <v>27</v>
      </c>
      <c r="BA219" s="120">
        <f t="shared" ref="BA219:BA230" si="1048">ROUND(($BB219*1000)/($BA$8*277.77777778),0)</f>
        <v>39</v>
      </c>
      <c r="BB219" s="256">
        <f t="shared" ref="BB219:BB230" si="1049">+AX219*(1-1/$AU$8)-AY219</f>
        <v>52.833650116459459</v>
      </c>
      <c r="BC219" s="256">
        <f t="shared" ref="BC219:BC230" si="1050">(+AX219/$X$8+AX219/$X$10+ABS(BB219)/$X$9+AY219/$X$10)*Ek</f>
        <v>32.22852657104027</v>
      </c>
      <c r="BD219" s="256">
        <f t="shared" ref="BD219:BD230" si="1051">($F219-AX219)*Eg</f>
        <v>0</v>
      </c>
      <c r="BE219" s="427">
        <f t="shared" ref="BE219:BE230" si="1052">IF($H219&lt;PMAX_BES_HOR,+$AF$4+$H$219*$AG$4+$AF$5+$H219*$AG$5+$AZ219*$AG$6,$AF$4+PMAX_BES_HOR*$AG$4+$AF$5+PMAX_BES_HOR*$AG$5+$AZ219*$AG$6+$T$4+($H219-PMAX_BES_HOR)*$U$4)</f>
        <v>43037.5</v>
      </c>
      <c r="BF219" s="149">
        <f t="shared" si="805"/>
        <v>1</v>
      </c>
      <c r="BG219" s="256">
        <f t="shared" si="806"/>
        <v>0</v>
      </c>
      <c r="BH219" s="256">
        <f t="shared" si="908"/>
        <v>0</v>
      </c>
      <c r="BI219" s="120">
        <f t="shared" si="807"/>
        <v>0</v>
      </c>
      <c r="BJ219" s="120">
        <f t="shared" si="808"/>
        <v>0</v>
      </c>
      <c r="BK219" s="256">
        <v>0</v>
      </c>
      <c r="BL219" s="170">
        <f t="shared" si="909"/>
        <v>0</v>
      </c>
      <c r="BM219" s="170">
        <f t="shared" si="977"/>
        <v>31.5</v>
      </c>
      <c r="BN219" s="170">
        <f t="shared" si="809"/>
        <v>0</v>
      </c>
      <c r="BO219" s="170">
        <f t="shared" si="997"/>
        <v>0</v>
      </c>
      <c r="BP219" s="170">
        <f t="shared" si="998"/>
        <v>79.250475174689186</v>
      </c>
      <c r="BQ219" s="390">
        <f t="shared" si="812"/>
        <v>0</v>
      </c>
      <c r="BR219" s="428">
        <f t="shared" si="813"/>
        <v>4075</v>
      </c>
      <c r="BS219" s="146">
        <f t="shared" si="814"/>
        <v>3.5714285714285721</v>
      </c>
      <c r="BT219" s="256">
        <f t="shared" si="910"/>
        <v>1.3022421006864053</v>
      </c>
      <c r="BU219" s="256">
        <f t="shared" si="911"/>
        <v>4.6508646453085909</v>
      </c>
      <c r="BV219" s="170">
        <f t="shared" si="912"/>
        <v>79.250475174689186</v>
      </c>
      <c r="BW219" s="170">
        <f t="shared" si="913"/>
        <v>0</v>
      </c>
      <c r="BX219" s="170">
        <f t="shared" si="914"/>
        <v>63.400380139751348</v>
      </c>
      <c r="BY219" s="170">
        <f t="shared" si="978"/>
        <v>2012.7104806270268</v>
      </c>
      <c r="BZ219" s="256">
        <f t="shared" si="815"/>
        <v>22.190133048912969</v>
      </c>
      <c r="CA219" s="256">
        <v>0</v>
      </c>
      <c r="CB219" s="466">
        <f t="shared" si="816"/>
        <v>43817</v>
      </c>
      <c r="CC219" s="149">
        <f t="shared" si="817"/>
        <v>1</v>
      </c>
      <c r="CD219" s="256">
        <f t="shared" si="915"/>
        <v>0</v>
      </c>
      <c r="CE219" s="256">
        <f t="shared" si="979"/>
        <v>0</v>
      </c>
      <c r="CF219" s="120">
        <f t="shared" si="818"/>
        <v>0</v>
      </c>
      <c r="CG219" s="120">
        <f t="shared" si="819"/>
        <v>0</v>
      </c>
      <c r="CH219" s="256">
        <v>0</v>
      </c>
      <c r="CI219" s="170">
        <f t="shared" si="980"/>
        <v>0</v>
      </c>
      <c r="CJ219" s="170">
        <f t="shared" si="981"/>
        <v>31.5</v>
      </c>
      <c r="CK219" s="170">
        <f t="shared" si="820"/>
        <v>0</v>
      </c>
      <c r="CL219" s="256">
        <f t="shared" si="999"/>
        <v>0</v>
      </c>
      <c r="CM219" s="256">
        <f t="shared" si="900"/>
        <v>79.250475174689186</v>
      </c>
      <c r="CN219" s="390">
        <f t="shared" si="822"/>
        <v>0</v>
      </c>
      <c r="CO219" s="428">
        <f t="shared" si="823"/>
        <v>4075</v>
      </c>
      <c r="CP219" s="146">
        <f t="shared" si="824"/>
        <v>3.053435114503817</v>
      </c>
      <c r="CQ219" s="256">
        <f t="shared" si="916"/>
        <v>1.5760104253771321</v>
      </c>
      <c r="CR219" s="256">
        <f t="shared" si="917"/>
        <v>4.8122455736706327</v>
      </c>
      <c r="CS219" s="120">
        <f t="shared" si="918"/>
        <v>79.250475174689186</v>
      </c>
      <c r="CT219" s="120">
        <f t="shared" si="919"/>
        <v>0</v>
      </c>
      <c r="CU219" s="256">
        <f t="shared" si="920"/>
        <v>59.437856381016886</v>
      </c>
      <c r="CV219" s="170">
        <f t="shared" si="982"/>
        <v>1886.9160755878377</v>
      </c>
      <c r="CW219" s="256">
        <f t="shared" si="825"/>
        <v>25.954530619710706</v>
      </c>
      <c r="CX219" s="256">
        <v>0</v>
      </c>
      <c r="CY219" s="466">
        <f t="shared" si="826"/>
        <v>33817</v>
      </c>
      <c r="CZ219" s="146">
        <f t="shared" si="827"/>
        <v>3.5714285714285721</v>
      </c>
      <c r="DA219" s="256">
        <f t="shared" si="921"/>
        <v>1.3810378809152701</v>
      </c>
      <c r="DB219" s="256">
        <f t="shared" si="922"/>
        <v>4.9322781461259657</v>
      </c>
      <c r="DC219" s="120">
        <f t="shared" si="923"/>
        <v>79.250475174689186</v>
      </c>
      <c r="DD219" s="120">
        <f t="shared" si="924"/>
        <v>0</v>
      </c>
      <c r="DE219" s="256">
        <f t="shared" si="925"/>
        <v>63.400380139751348</v>
      </c>
      <c r="DF219" s="170">
        <f t="shared" si="983"/>
        <v>2012.7104806270268</v>
      </c>
      <c r="DG219" s="256">
        <f t="shared" si="828"/>
        <v>22.190133048912969</v>
      </c>
      <c r="DH219" s="256">
        <v>0</v>
      </c>
      <c r="DI219" s="466">
        <f t="shared" si="829"/>
        <v>41317</v>
      </c>
      <c r="DJ219" s="146">
        <f t="shared" si="830"/>
        <v>3.053435114503817</v>
      </c>
      <c r="DK219" s="256">
        <f t="shared" si="984"/>
        <v>1.8821183230913754</v>
      </c>
      <c r="DL219" s="256">
        <f t="shared" si="926"/>
        <v>5.7469261773782456</v>
      </c>
      <c r="DM219" s="120">
        <f t="shared" si="927"/>
        <v>79.250475174689186</v>
      </c>
      <c r="DN219" s="120">
        <f t="shared" si="928"/>
        <v>0</v>
      </c>
      <c r="DO219" s="256">
        <f t="shared" si="929"/>
        <v>59.437856381016886</v>
      </c>
      <c r="DP219" s="170">
        <f t="shared" si="985"/>
        <v>1886.9160755878377</v>
      </c>
      <c r="DQ219" s="256">
        <f t="shared" si="831"/>
        <v>25.954530619710706</v>
      </c>
      <c r="DR219" s="256">
        <v>0</v>
      </c>
      <c r="DS219" s="427">
        <f t="shared" si="832"/>
        <v>28317</v>
      </c>
      <c r="DT219" s="176">
        <f t="shared" si="833"/>
        <v>6.3291139240506329</v>
      </c>
      <c r="DU219" s="256">
        <f t="shared" si="930"/>
        <v>1.1069824170054463</v>
      </c>
      <c r="DV219" s="256">
        <f t="shared" si="931"/>
        <v>7.0062178291483947</v>
      </c>
      <c r="DW219" s="120">
        <f t="shared" si="932"/>
        <v>79.250475174689186</v>
      </c>
      <c r="DX219" s="120">
        <f t="shared" si="933"/>
        <v>0</v>
      </c>
      <c r="DY219" s="256">
        <f t="shared" si="934"/>
        <v>71.325427657220274</v>
      </c>
      <c r="DZ219" s="256">
        <f t="shared" si="986"/>
        <v>41</v>
      </c>
      <c r="EA219" s="256">
        <f t="shared" si="987"/>
        <v>58</v>
      </c>
      <c r="EB219" s="170">
        <f t="shared" si="988"/>
        <v>2264.2992907054054</v>
      </c>
      <c r="EC219" s="256">
        <f t="shared" si="834"/>
        <v>12.521575077600891</v>
      </c>
      <c r="ED219" s="256">
        <v>0</v>
      </c>
      <c r="EE219" s="427">
        <f t="shared" si="994"/>
        <v>60280</v>
      </c>
      <c r="EF219" s="275">
        <f t="shared" si="835"/>
        <v>1.2307692307692308</v>
      </c>
      <c r="EG219" s="256">
        <f t="shared" si="836"/>
        <v>0.73614089706185593</v>
      </c>
      <c r="EH219" s="256">
        <f t="shared" si="935"/>
        <v>0.90601956561459196</v>
      </c>
      <c r="EI219" s="473">
        <f t="shared" si="837"/>
        <v>19.812618793672296</v>
      </c>
      <c r="EJ219" s="473">
        <f t="shared" si="838"/>
        <v>7.875</v>
      </c>
      <c r="EK219" s="473">
        <f t="shared" si="936"/>
        <v>31.5</v>
      </c>
      <c r="EL219" s="473">
        <f t="shared" si="839"/>
        <v>0</v>
      </c>
      <c r="EM219" s="473">
        <f t="shared" si="1000"/>
        <v>4.9531546984180741</v>
      </c>
      <c r="EN219" s="473">
        <f t="shared" si="1001"/>
        <v>59.437856381016886</v>
      </c>
      <c r="EO219" s="427">
        <f t="shared" si="842"/>
        <v>20185.625</v>
      </c>
      <c r="EP219" s="261">
        <f t="shared" si="843"/>
        <v>1.2307692307692308</v>
      </c>
      <c r="EQ219" s="256">
        <f t="shared" si="1002"/>
        <v>1.3043198679178605</v>
      </c>
      <c r="ER219" s="256">
        <f t="shared" si="937"/>
        <v>1.60531676051429</v>
      </c>
      <c r="ES219" s="473">
        <f t="shared" si="938"/>
        <v>79.250475174689186</v>
      </c>
      <c r="ET219" s="473">
        <f t="shared" si="845"/>
        <v>7.875</v>
      </c>
      <c r="EU219" s="473">
        <f t="shared" si="939"/>
        <v>31.5</v>
      </c>
      <c r="EV219" s="473">
        <f t="shared" si="846"/>
        <v>0</v>
      </c>
      <c r="EW219" s="473">
        <f t="shared" si="1003"/>
        <v>4.9531546984180741</v>
      </c>
      <c r="EX219" s="473">
        <f t="shared" si="1004"/>
        <v>59.437856381016886</v>
      </c>
      <c r="EY219" s="572">
        <f t="shared" si="849"/>
        <v>11392.5</v>
      </c>
      <c r="EZ219" s="572"/>
      <c r="FA219" s="572"/>
      <c r="FB219" s="572"/>
      <c r="FC219" s="572"/>
      <c r="FD219" s="572"/>
      <c r="FE219" s="572"/>
      <c r="FF219" s="572"/>
      <c r="FG219" s="572"/>
      <c r="FH219" s="572"/>
      <c r="FI219" s="566"/>
      <c r="FJ219" s="276">
        <f t="shared" si="850"/>
        <v>1.3351847627228384</v>
      </c>
      <c r="FK219" s="256">
        <f t="shared" si="1005"/>
        <v>0.39681349291243317</v>
      </c>
      <c r="FL219" s="256">
        <f t="shared" si="949"/>
        <v>0.52981932937950782</v>
      </c>
      <c r="FM219" s="483">
        <f t="shared" si="1006"/>
        <v>20.525873070244501</v>
      </c>
      <c r="FN219" s="483">
        <f t="shared" si="853"/>
        <v>30</v>
      </c>
      <c r="FO219" s="483">
        <f t="shared" si="950"/>
        <v>31.5</v>
      </c>
      <c r="FP219" s="483">
        <f t="shared" si="951"/>
        <v>0</v>
      </c>
      <c r="FQ219" s="483">
        <f t="shared" si="989"/>
        <v>4300</v>
      </c>
      <c r="FR219" s="483">
        <f t="shared" si="1007"/>
        <v>0.41051746140489004</v>
      </c>
      <c r="FS219" s="483">
        <f t="shared" si="1008"/>
        <v>58.944919619133628</v>
      </c>
      <c r="FT219" s="484">
        <f t="shared" si="1009"/>
        <v>43</v>
      </c>
      <c r="FU219" s="427">
        <f t="shared" si="857"/>
        <v>50137</v>
      </c>
      <c r="FV219" s="276">
        <f t="shared" si="858"/>
        <v>2.3878812939425886</v>
      </c>
      <c r="FW219" s="256">
        <f t="shared" si="1010"/>
        <v>0.93835273864910218</v>
      </c>
      <c r="FX219" s="256">
        <f t="shared" si="952"/>
        <v>2.2406749517399898</v>
      </c>
      <c r="FY219" s="483">
        <f t="shared" si="1011"/>
        <v>41.963126604997925</v>
      </c>
      <c r="FZ219" s="483">
        <f t="shared" si="861"/>
        <v>32</v>
      </c>
      <c r="GA219" s="483">
        <f t="shared" si="953"/>
        <v>31.5</v>
      </c>
      <c r="GB219" s="483">
        <f t="shared" si="954"/>
        <v>0</v>
      </c>
      <c r="GC219" s="483">
        <f t="shared" si="955"/>
        <v>2200</v>
      </c>
      <c r="GD219" s="483">
        <f t="shared" si="1012"/>
        <v>-4.0987326298092022</v>
      </c>
      <c r="GE219" s="483">
        <f t="shared" si="1013"/>
        <v>37.287348569691261</v>
      </c>
      <c r="GF219" s="484">
        <f t="shared" si="1014"/>
        <v>23</v>
      </c>
      <c r="GG219" s="493">
        <f t="shared" si="1015"/>
        <v>22</v>
      </c>
      <c r="GH219" s="493">
        <f t="shared" si="866"/>
        <v>45</v>
      </c>
      <c r="GI219" s="427">
        <f t="shared" si="867"/>
        <v>49088</v>
      </c>
      <c r="GJ219" s="188">
        <f t="shared" si="1016"/>
        <v>1</v>
      </c>
      <c r="GK219" s="256">
        <f t="shared" si="990"/>
        <v>2.4972577650760734</v>
      </c>
      <c r="GL219" s="256">
        <f t="shared" si="956"/>
        <v>2.4972577650760734</v>
      </c>
      <c r="GM219" s="256">
        <f t="shared" si="957"/>
        <v>79.250475174689186</v>
      </c>
      <c r="GN219" s="256">
        <f t="shared" si="958"/>
        <v>31.5</v>
      </c>
      <c r="GO219" s="256">
        <f t="shared" si="959"/>
        <v>0</v>
      </c>
      <c r="GP219" s="256">
        <f t="shared" si="1017"/>
        <v>79.250475174689186</v>
      </c>
      <c r="GQ219" s="256">
        <f t="shared" si="1018"/>
        <v>0</v>
      </c>
      <c r="GR219" s="427">
        <f t="shared" si="871"/>
        <v>31735</v>
      </c>
      <c r="GS219" s="188">
        <f t="shared" si="872"/>
        <v>1</v>
      </c>
      <c r="GT219" s="256">
        <f t="shared" si="991"/>
        <v>1.2604248866767795</v>
      </c>
      <c r="GU219" s="256">
        <f t="shared" si="960"/>
        <v>1.2604248866767795</v>
      </c>
      <c r="GV219" s="256">
        <f t="shared" si="961"/>
        <v>79.250475174689186</v>
      </c>
      <c r="GW219" s="256">
        <f t="shared" si="962"/>
        <v>31.5</v>
      </c>
      <c r="GX219" s="256">
        <f t="shared" si="963"/>
        <v>0</v>
      </c>
      <c r="GY219" s="256">
        <f t="shared" si="1019"/>
        <v>79.250475174689186</v>
      </c>
      <c r="GZ219" s="256">
        <f t="shared" si="1020"/>
        <v>0</v>
      </c>
      <c r="HA219" s="427">
        <f t="shared" si="875"/>
        <v>62876</v>
      </c>
      <c r="HB219" s="188">
        <f t="shared" si="876"/>
        <v>1</v>
      </c>
      <c r="HC219" s="256">
        <f t="shared" si="992"/>
        <v>0.71725079801876324</v>
      </c>
      <c r="HD219" s="256">
        <f t="shared" si="964"/>
        <v>0.71725079801876324</v>
      </c>
      <c r="HE219" s="256">
        <f t="shared" si="965"/>
        <v>79.250475174689186</v>
      </c>
      <c r="HF219" s="256">
        <f t="shared" si="966"/>
        <v>31.5</v>
      </c>
      <c r="HG219" s="256">
        <f t="shared" si="967"/>
        <v>0</v>
      </c>
      <c r="HH219" s="256">
        <f t="shared" si="1021"/>
        <v>79.250475174689186</v>
      </c>
      <c r="HI219" s="256">
        <f t="shared" si="1022"/>
        <v>0</v>
      </c>
      <c r="HJ219" s="427">
        <f t="shared" si="879"/>
        <v>110492</v>
      </c>
      <c r="HK219" s="188">
        <f t="shared" si="1023"/>
        <v>1</v>
      </c>
      <c r="HL219" s="256">
        <f t="shared" si="993"/>
        <v>2.1550095220853618</v>
      </c>
      <c r="HM219" s="256">
        <f t="shared" si="968"/>
        <v>2.1550095220853618</v>
      </c>
      <c r="HN219" s="256">
        <f t="shared" si="969"/>
        <v>79.250475174689186</v>
      </c>
      <c r="HO219" s="256">
        <f t="shared" si="970"/>
        <v>31.5</v>
      </c>
      <c r="HP219" s="256">
        <f t="shared" si="971"/>
        <v>0</v>
      </c>
      <c r="HQ219" s="256">
        <f t="shared" si="1024"/>
        <v>79.250475174689186</v>
      </c>
      <c r="HR219" s="256">
        <f t="shared" si="1025"/>
        <v>0</v>
      </c>
      <c r="HS219" s="466">
        <f t="shared" si="883"/>
        <v>36775</v>
      </c>
    </row>
    <row r="220" spans="1:227" s="72" customFormat="1" hidden="1" outlineLevel="1" x14ac:dyDescent="0.3">
      <c r="B220" s="40" t="s">
        <v>248</v>
      </c>
      <c r="C220" s="40" t="s">
        <v>250</v>
      </c>
      <c r="D220" s="117">
        <v>1000</v>
      </c>
      <c r="E220" s="132">
        <v>14.989537331271578</v>
      </c>
      <c r="F220" s="125">
        <f t="shared" si="791"/>
        <v>131.78301570409596</v>
      </c>
      <c r="G220" s="125">
        <f t="shared" si="792"/>
        <v>0</v>
      </c>
      <c r="H220" s="168">
        <f t="shared" si="690"/>
        <v>63</v>
      </c>
      <c r="I220" s="528">
        <f t="shared" si="1035"/>
        <v>63</v>
      </c>
      <c r="J220" s="373">
        <f t="shared" si="794"/>
        <v>0</v>
      </c>
      <c r="K220" s="114">
        <v>0.25900000000000001</v>
      </c>
      <c r="L220" s="168">
        <f t="shared" si="795"/>
        <v>2091.7939000650154</v>
      </c>
      <c r="M220" s="373">
        <f t="shared" si="972"/>
        <v>0</v>
      </c>
      <c r="N220" s="373">
        <f t="shared" si="973"/>
        <v>541.77462011683895</v>
      </c>
      <c r="O220" s="121">
        <v>68.437700388027238</v>
      </c>
      <c r="P220" s="116">
        <v>0</v>
      </c>
      <c r="Q220" s="395">
        <f t="shared" si="796"/>
        <v>1</v>
      </c>
      <c r="S220" s="189">
        <f t="shared" si="797"/>
        <v>1</v>
      </c>
      <c r="T220" s="168">
        <f t="shared" si="902"/>
        <v>0</v>
      </c>
      <c r="U220" s="382">
        <f t="shared" si="903"/>
        <v>131.78301570409596</v>
      </c>
      <c r="V220" s="427">
        <f t="shared" si="974"/>
        <v>5650</v>
      </c>
      <c r="W220" s="132"/>
      <c r="X220" s="256">
        <f t="shared" ref="X220:X230" si="1053">($F220+$G220)/(AF220+AG220)</f>
        <v>2.4590163934426226</v>
      </c>
      <c r="Y220" s="256">
        <f t="shared" si="1036"/>
        <v>1.0862914140654385</v>
      </c>
      <c r="Z220" s="256">
        <f t="shared" ref="Z220:Z230" si="1054">X220*Y220</f>
        <v>2.6712083952428811</v>
      </c>
      <c r="AA220" s="256">
        <f t="shared" si="1037"/>
        <v>131.78301570409596</v>
      </c>
      <c r="AB220" s="256">
        <f t="shared" si="1038"/>
        <v>0</v>
      </c>
      <c r="AC220" s="256">
        <f t="shared" ref="AC220:AC230" si="1055">ROUND($AD220*$AD$9,0)</f>
        <v>46</v>
      </c>
      <c r="AD220" s="256">
        <f t="shared" ref="AD220:AD230" si="1056">ROUND(($AE220*1000)/($AD$8*277.77777778),0)</f>
        <v>65</v>
      </c>
      <c r="AE220" s="256">
        <f t="shared" si="1039"/>
        <v>87.855343802730644</v>
      </c>
      <c r="AF220" s="256">
        <f t="shared" si="1040"/>
        <v>53.591759719665696</v>
      </c>
      <c r="AG220" s="256">
        <f t="shared" si="1041"/>
        <v>0</v>
      </c>
      <c r="AH220" s="427">
        <f t="shared" si="1042"/>
        <v>71980</v>
      </c>
      <c r="AI220" s="188">
        <f t="shared" si="904"/>
        <v>3.0534351145038165</v>
      </c>
      <c r="AJ220" s="256">
        <f t="shared" si="799"/>
        <v>0.80032580540032083</v>
      </c>
      <c r="AK220" s="256">
        <f t="shared" ref="AK220:AK283" si="1057">AI220*AJ220</f>
        <v>2.4437429172528877</v>
      </c>
      <c r="AL220" s="170">
        <f t="shared" si="800"/>
        <v>131.78301570409596</v>
      </c>
      <c r="AM220" s="170">
        <f t="shared" si="801"/>
        <v>0</v>
      </c>
      <c r="AN220" s="170">
        <f t="shared" si="906"/>
        <v>98.837261778071962</v>
      </c>
      <c r="AO220" s="170">
        <f t="shared" si="975"/>
        <v>51</v>
      </c>
      <c r="AP220" s="170">
        <f t="shared" si="976"/>
        <v>73</v>
      </c>
      <c r="AQ220" s="170">
        <f t="shared" si="802"/>
        <v>0</v>
      </c>
      <c r="AR220" s="256">
        <f t="shared" si="995"/>
        <v>43.158937643091427</v>
      </c>
      <c r="AS220" s="256">
        <f t="shared" si="907"/>
        <v>0</v>
      </c>
      <c r="AT220" s="428">
        <f t="shared" si="996"/>
        <v>110735</v>
      </c>
      <c r="AU220" s="151">
        <f t="shared" si="1043"/>
        <v>2.4590163934426226</v>
      </c>
      <c r="AV220" s="256">
        <f t="shared" si="1044"/>
        <v>1.2907107293567226</v>
      </c>
      <c r="AW220" s="256">
        <f t="shared" ref="AW220:AW230" si="1058">AU220*AV220</f>
        <v>3.1738788426804647</v>
      </c>
      <c r="AX220" s="120">
        <f t="shared" si="1045"/>
        <v>131.78301570409596</v>
      </c>
      <c r="AY220" s="120">
        <f t="shared" si="1046"/>
        <v>0</v>
      </c>
      <c r="AZ220" s="120">
        <f t="shared" si="1047"/>
        <v>46</v>
      </c>
      <c r="BA220" s="120">
        <f t="shared" si="1048"/>
        <v>65</v>
      </c>
      <c r="BB220" s="256">
        <f t="shared" si="1049"/>
        <v>87.855343802730644</v>
      </c>
      <c r="BC220" s="256">
        <f t="shared" si="1050"/>
        <v>53.591759719665696</v>
      </c>
      <c r="BD220" s="256">
        <f t="shared" si="1051"/>
        <v>0</v>
      </c>
      <c r="BE220" s="427">
        <f t="shared" si="1052"/>
        <v>60580</v>
      </c>
      <c r="BF220" s="149">
        <f t="shared" si="805"/>
        <v>1</v>
      </c>
      <c r="BG220" s="256">
        <f t="shared" si="806"/>
        <v>0</v>
      </c>
      <c r="BH220" s="256">
        <f t="shared" si="908"/>
        <v>0</v>
      </c>
      <c r="BI220" s="120">
        <f t="shared" si="807"/>
        <v>0</v>
      </c>
      <c r="BJ220" s="120">
        <f t="shared" si="808"/>
        <v>0</v>
      </c>
      <c r="BK220" s="256">
        <v>0</v>
      </c>
      <c r="BL220" s="170">
        <f t="shared" si="909"/>
        <v>0</v>
      </c>
      <c r="BM220" s="170">
        <f t="shared" si="977"/>
        <v>63</v>
      </c>
      <c r="BN220" s="170">
        <f t="shared" si="809"/>
        <v>0</v>
      </c>
      <c r="BO220" s="170">
        <f t="shared" si="997"/>
        <v>0</v>
      </c>
      <c r="BP220" s="170">
        <f t="shared" si="998"/>
        <v>131.78301570409596</v>
      </c>
      <c r="BQ220" s="390">
        <f t="shared" si="812"/>
        <v>0</v>
      </c>
      <c r="BR220" s="428">
        <f t="shared" si="813"/>
        <v>5650</v>
      </c>
      <c r="BS220" s="146">
        <f t="shared" si="814"/>
        <v>3.5714285714285712</v>
      </c>
      <c r="BT220" s="256">
        <f t="shared" si="910"/>
        <v>1.3635860443054306</v>
      </c>
      <c r="BU220" s="256">
        <f t="shared" si="911"/>
        <v>4.8699501582336806</v>
      </c>
      <c r="BV220" s="170">
        <f t="shared" si="912"/>
        <v>131.78301570409596</v>
      </c>
      <c r="BW220" s="170">
        <f t="shared" si="913"/>
        <v>0</v>
      </c>
      <c r="BX220" s="170">
        <f t="shared" si="914"/>
        <v>105.42641256327677</v>
      </c>
      <c r="BY220" s="170">
        <f t="shared" si="978"/>
        <v>1673.4351200520121</v>
      </c>
      <c r="BZ220" s="256">
        <f t="shared" si="815"/>
        <v>36.899244397146873</v>
      </c>
      <c r="CA220" s="256">
        <v>0</v>
      </c>
      <c r="CB220" s="466">
        <f t="shared" si="816"/>
        <v>69584</v>
      </c>
      <c r="CC220" s="149">
        <f t="shared" si="817"/>
        <v>1</v>
      </c>
      <c r="CD220" s="256">
        <f t="shared" si="915"/>
        <v>0</v>
      </c>
      <c r="CE220" s="256">
        <f t="shared" si="979"/>
        <v>0</v>
      </c>
      <c r="CF220" s="120">
        <f t="shared" si="818"/>
        <v>0</v>
      </c>
      <c r="CG220" s="120">
        <f t="shared" si="819"/>
        <v>0</v>
      </c>
      <c r="CH220" s="256">
        <v>0</v>
      </c>
      <c r="CI220" s="170">
        <f t="shared" si="980"/>
        <v>0</v>
      </c>
      <c r="CJ220" s="170">
        <f t="shared" si="981"/>
        <v>63</v>
      </c>
      <c r="CK220" s="170">
        <f t="shared" si="820"/>
        <v>0</v>
      </c>
      <c r="CL220" s="256">
        <f t="shared" si="999"/>
        <v>0</v>
      </c>
      <c r="CM220" s="256">
        <f t="shared" si="900"/>
        <v>131.78301570409596</v>
      </c>
      <c r="CN220" s="390">
        <f t="shared" si="822"/>
        <v>0</v>
      </c>
      <c r="CO220" s="428">
        <f t="shared" si="823"/>
        <v>5650</v>
      </c>
      <c r="CP220" s="146">
        <f t="shared" si="824"/>
        <v>3.0534351145038165</v>
      </c>
      <c r="CQ220" s="256">
        <f t="shared" si="916"/>
        <v>1.4873804722912951</v>
      </c>
      <c r="CR220" s="256">
        <f t="shared" si="917"/>
        <v>4.5416197627215116</v>
      </c>
      <c r="CS220" s="120">
        <f t="shared" si="918"/>
        <v>131.78301570409596</v>
      </c>
      <c r="CT220" s="120">
        <f t="shared" si="919"/>
        <v>0</v>
      </c>
      <c r="CU220" s="256">
        <f t="shared" si="920"/>
        <v>98.837261778071962</v>
      </c>
      <c r="CV220" s="170">
        <f t="shared" si="982"/>
        <v>1568.8454250487614</v>
      </c>
      <c r="CW220" s="256">
        <f t="shared" si="825"/>
        <v>43.158937643091427</v>
      </c>
      <c r="CX220" s="256">
        <v>0</v>
      </c>
      <c r="CY220" s="466">
        <f t="shared" si="826"/>
        <v>59584</v>
      </c>
      <c r="CZ220" s="146">
        <f t="shared" si="827"/>
        <v>3.5714285714285712</v>
      </c>
      <c r="DA220" s="256">
        <f t="shared" si="921"/>
        <v>1.414402410514416</v>
      </c>
      <c r="DB220" s="256">
        <f t="shared" si="922"/>
        <v>5.0514371804086284</v>
      </c>
      <c r="DC220" s="120">
        <f t="shared" si="923"/>
        <v>131.78301570409596</v>
      </c>
      <c r="DD220" s="120">
        <f t="shared" si="924"/>
        <v>0</v>
      </c>
      <c r="DE220" s="256">
        <f t="shared" si="925"/>
        <v>105.42641256327677</v>
      </c>
      <c r="DF220" s="170">
        <f t="shared" si="983"/>
        <v>1673.4351200520121</v>
      </c>
      <c r="DG220" s="256">
        <f t="shared" si="828"/>
        <v>36.899244397146873</v>
      </c>
      <c r="DH220" s="256">
        <v>0</v>
      </c>
      <c r="DI220" s="466">
        <f t="shared" si="829"/>
        <v>67084</v>
      </c>
      <c r="DJ220" s="146">
        <f t="shared" si="830"/>
        <v>3.0534351145038165</v>
      </c>
      <c r="DK220" s="256">
        <f t="shared" si="984"/>
        <v>1.6386376388766462</v>
      </c>
      <c r="DL220" s="256">
        <f t="shared" si="926"/>
        <v>5.0034737064935753</v>
      </c>
      <c r="DM220" s="120">
        <f t="shared" si="927"/>
        <v>131.78301570409596</v>
      </c>
      <c r="DN220" s="120">
        <f t="shared" si="928"/>
        <v>0</v>
      </c>
      <c r="DO220" s="256">
        <f t="shared" si="929"/>
        <v>98.837261778071962</v>
      </c>
      <c r="DP220" s="170">
        <f t="shared" si="985"/>
        <v>1568.8454250487614</v>
      </c>
      <c r="DQ220" s="256">
        <f t="shared" si="831"/>
        <v>43.158937643091427</v>
      </c>
      <c r="DR220" s="256">
        <v>0</v>
      </c>
      <c r="DS220" s="427">
        <f t="shared" si="832"/>
        <v>54084</v>
      </c>
      <c r="DT220" s="176">
        <f t="shared" si="833"/>
        <v>6.329113924050632</v>
      </c>
      <c r="DU220" s="256">
        <f t="shared" si="930"/>
        <v>1.1190126988992417</v>
      </c>
      <c r="DV220" s="256">
        <f t="shared" si="931"/>
        <v>7.0823588537926678</v>
      </c>
      <c r="DW220" s="120">
        <f t="shared" si="932"/>
        <v>131.78301570409596</v>
      </c>
      <c r="DX220" s="120">
        <f t="shared" si="933"/>
        <v>0</v>
      </c>
      <c r="DY220" s="256">
        <f t="shared" si="934"/>
        <v>118.60471413368637</v>
      </c>
      <c r="DZ220" s="256">
        <f t="shared" si="986"/>
        <v>68</v>
      </c>
      <c r="EA220" s="256">
        <f t="shared" si="987"/>
        <v>97</v>
      </c>
      <c r="EB220" s="170">
        <f t="shared" si="988"/>
        <v>1882.6145100585138</v>
      </c>
      <c r="EC220" s="256">
        <f t="shared" si="834"/>
        <v>20.821716481247165</v>
      </c>
      <c r="ED220" s="256">
        <v>0</v>
      </c>
      <c r="EE220" s="427">
        <f t="shared" si="994"/>
        <v>99160</v>
      </c>
      <c r="EF220" s="275">
        <f t="shared" si="835"/>
        <v>1.2307692307692308</v>
      </c>
      <c r="EG220" s="256">
        <f t="shared" si="836"/>
        <v>1.0465060276147173</v>
      </c>
      <c r="EH220" s="256">
        <f t="shared" si="935"/>
        <v>1.288007418602729</v>
      </c>
      <c r="EI220" s="473">
        <f t="shared" si="837"/>
        <v>32.94575392602399</v>
      </c>
      <c r="EJ220" s="473">
        <f t="shared" si="838"/>
        <v>15.75</v>
      </c>
      <c r="EK220" s="473">
        <f t="shared" si="936"/>
        <v>63</v>
      </c>
      <c r="EL220" s="473">
        <f t="shared" si="839"/>
        <v>0</v>
      </c>
      <c r="EM220" s="473">
        <f t="shared" si="1000"/>
        <v>8.2364384815059974</v>
      </c>
      <c r="EN220" s="473">
        <f t="shared" si="1001"/>
        <v>98.837261778071962</v>
      </c>
      <c r="EO220" s="427">
        <f t="shared" si="842"/>
        <v>23611.25</v>
      </c>
      <c r="EP220" s="261">
        <f t="shared" si="843"/>
        <v>1.2307692307692308</v>
      </c>
      <c r="EQ220" s="256">
        <f t="shared" si="1002"/>
        <v>1.084455362936932</v>
      </c>
      <c r="ER220" s="256">
        <f t="shared" si="937"/>
        <v>1.334714292845455</v>
      </c>
      <c r="ES220" s="473">
        <f t="shared" si="938"/>
        <v>131.78301570409596</v>
      </c>
      <c r="ET220" s="473">
        <f t="shared" si="845"/>
        <v>15.75</v>
      </c>
      <c r="EU220" s="473">
        <f t="shared" si="939"/>
        <v>63</v>
      </c>
      <c r="EV220" s="473">
        <f t="shared" si="846"/>
        <v>0</v>
      </c>
      <c r="EW220" s="473">
        <f t="shared" si="1003"/>
        <v>8.2364384815059974</v>
      </c>
      <c r="EX220" s="473">
        <f t="shared" si="1004"/>
        <v>98.837261778071962</v>
      </c>
      <c r="EY220" s="572">
        <f t="shared" si="849"/>
        <v>22785</v>
      </c>
      <c r="EZ220" s="572"/>
      <c r="FA220" s="572"/>
      <c r="FB220" s="572"/>
      <c r="FC220" s="572"/>
      <c r="FD220" s="572"/>
      <c r="FE220" s="572"/>
      <c r="FF220" s="572"/>
      <c r="FG220" s="572"/>
      <c r="FH220" s="572"/>
      <c r="FI220" s="566"/>
      <c r="FJ220" s="276">
        <f t="shared" si="850"/>
        <v>1.3383653425821351</v>
      </c>
      <c r="FK220" s="256">
        <f t="shared" si="1005"/>
        <v>0.4442729851939885</v>
      </c>
      <c r="FL220" s="256">
        <f t="shared" si="949"/>
        <v>0.59459956602914021</v>
      </c>
      <c r="FM220" s="483">
        <f t="shared" si="1006"/>
        <v>34.131801067360854</v>
      </c>
      <c r="FN220" s="483">
        <f t="shared" si="853"/>
        <v>50</v>
      </c>
      <c r="FO220" s="483">
        <f t="shared" si="950"/>
        <v>63</v>
      </c>
      <c r="FP220" s="483">
        <f t="shared" si="951"/>
        <v>0</v>
      </c>
      <c r="FQ220" s="483">
        <f t="shared" si="989"/>
        <v>7200</v>
      </c>
      <c r="FR220" s="483">
        <f t="shared" si="1007"/>
        <v>0.68263602134721713</v>
      </c>
      <c r="FS220" s="483">
        <f t="shared" si="1008"/>
        <v>97.783015704095959</v>
      </c>
      <c r="FT220" s="484">
        <f t="shared" si="1009"/>
        <v>72</v>
      </c>
      <c r="FU220" s="427">
        <f t="shared" si="857"/>
        <v>74993</v>
      </c>
      <c r="FV220" s="276">
        <f t="shared" si="858"/>
        <v>2.3901219618818415</v>
      </c>
      <c r="FW220" s="256">
        <f t="shared" si="1010"/>
        <v>1.0558240654930211</v>
      </c>
      <c r="FX220" s="256">
        <f t="shared" si="952"/>
        <v>2.5235482868182415</v>
      </c>
      <c r="FY220" s="483">
        <f t="shared" si="1011"/>
        <v>69.779106815318812</v>
      </c>
      <c r="FZ220" s="483">
        <f t="shared" si="861"/>
        <v>53</v>
      </c>
      <c r="GA220" s="483">
        <f t="shared" si="953"/>
        <v>63</v>
      </c>
      <c r="GB220" s="483">
        <f t="shared" si="954"/>
        <v>0</v>
      </c>
      <c r="GC220" s="483">
        <f t="shared" si="955"/>
        <v>3600</v>
      </c>
      <c r="GD220" s="483">
        <f t="shared" si="1012"/>
        <v>-6.8673853950815413</v>
      </c>
      <c r="GE220" s="483">
        <f t="shared" si="1013"/>
        <v>62.00390888877714</v>
      </c>
      <c r="GF220" s="484">
        <f t="shared" si="1014"/>
        <v>39</v>
      </c>
      <c r="GG220" s="493">
        <f t="shared" si="1015"/>
        <v>36</v>
      </c>
      <c r="GH220" s="493">
        <f t="shared" si="866"/>
        <v>75</v>
      </c>
      <c r="GI220" s="427">
        <f t="shared" si="867"/>
        <v>72594</v>
      </c>
      <c r="GJ220" s="188">
        <f t="shared" si="1016"/>
        <v>1</v>
      </c>
      <c r="GK220" s="256">
        <f t="shared" si="990"/>
        <v>2.4646159660388247</v>
      </c>
      <c r="GL220" s="256">
        <f t="shared" si="956"/>
        <v>2.4646159660388247</v>
      </c>
      <c r="GM220" s="256">
        <f t="shared" si="957"/>
        <v>131.78301570409596</v>
      </c>
      <c r="GN220" s="256">
        <f t="shared" si="958"/>
        <v>63</v>
      </c>
      <c r="GO220" s="256">
        <f t="shared" si="959"/>
        <v>0</v>
      </c>
      <c r="GP220" s="256">
        <f t="shared" si="1017"/>
        <v>131.78301570409596</v>
      </c>
      <c r="GQ220" s="256">
        <f t="shared" si="1018"/>
        <v>0</v>
      </c>
      <c r="GR220" s="427">
        <f t="shared" si="871"/>
        <v>53470</v>
      </c>
      <c r="GS220" s="188">
        <f t="shared" si="872"/>
        <v>1</v>
      </c>
      <c r="GT220" s="256">
        <f t="shared" si="991"/>
        <v>1.8189010062399376</v>
      </c>
      <c r="GU220" s="256">
        <f t="shared" si="960"/>
        <v>1.8189010062399376</v>
      </c>
      <c r="GV220" s="256">
        <f t="shared" si="961"/>
        <v>131.78301570409596</v>
      </c>
      <c r="GW220" s="256">
        <f t="shared" si="962"/>
        <v>63</v>
      </c>
      <c r="GX220" s="256">
        <f t="shared" si="963"/>
        <v>0</v>
      </c>
      <c r="GY220" s="256">
        <f t="shared" si="1019"/>
        <v>131.78301570409596</v>
      </c>
      <c r="GZ220" s="256">
        <f t="shared" si="1020"/>
        <v>0</v>
      </c>
      <c r="HA220" s="427">
        <f t="shared" si="875"/>
        <v>72452</v>
      </c>
      <c r="HB220" s="188">
        <f t="shared" si="876"/>
        <v>1</v>
      </c>
      <c r="HC220" s="256">
        <f t="shared" si="992"/>
        <v>1.0907023083501286</v>
      </c>
      <c r="HD220" s="256">
        <f t="shared" si="964"/>
        <v>1.0907023083501286</v>
      </c>
      <c r="HE220" s="256">
        <f t="shared" si="965"/>
        <v>131.78301570409596</v>
      </c>
      <c r="HF220" s="256">
        <f t="shared" si="966"/>
        <v>63</v>
      </c>
      <c r="HG220" s="256">
        <f t="shared" si="967"/>
        <v>0</v>
      </c>
      <c r="HH220" s="256">
        <f t="shared" si="1021"/>
        <v>131.78301570409596</v>
      </c>
      <c r="HI220" s="256">
        <f t="shared" si="1022"/>
        <v>0</v>
      </c>
      <c r="HJ220" s="427">
        <f t="shared" si="879"/>
        <v>120824</v>
      </c>
      <c r="HK220" s="188">
        <f t="shared" si="1023"/>
        <v>1</v>
      </c>
      <c r="HL220" s="256">
        <f t="shared" si="993"/>
        <v>2.0736902549818401</v>
      </c>
      <c r="HM220" s="256">
        <f t="shared" si="968"/>
        <v>2.0736902549818401</v>
      </c>
      <c r="HN220" s="256">
        <f t="shared" si="969"/>
        <v>131.78301570409596</v>
      </c>
      <c r="HO220" s="256">
        <f t="shared" si="970"/>
        <v>63</v>
      </c>
      <c r="HP220" s="256">
        <f t="shared" si="971"/>
        <v>0</v>
      </c>
      <c r="HQ220" s="256">
        <f t="shared" si="1024"/>
        <v>131.78301570409596</v>
      </c>
      <c r="HR220" s="256">
        <f t="shared" si="1025"/>
        <v>0</v>
      </c>
      <c r="HS220" s="466">
        <f t="shared" si="883"/>
        <v>63550</v>
      </c>
    </row>
    <row r="221" spans="1:227" s="72" customFormat="1" hidden="1" outlineLevel="1" x14ac:dyDescent="0.3">
      <c r="B221" s="40" t="s">
        <v>248</v>
      </c>
      <c r="C221" s="40" t="s">
        <v>250</v>
      </c>
      <c r="D221" s="117">
        <v>2000</v>
      </c>
      <c r="E221" s="132">
        <v>10.410657740356164</v>
      </c>
      <c r="F221" s="125">
        <f t="shared" si="791"/>
        <v>183.05406526792922</v>
      </c>
      <c r="G221" s="125">
        <f t="shared" si="792"/>
        <v>0</v>
      </c>
      <c r="H221" s="168">
        <f t="shared" si="690"/>
        <v>126</v>
      </c>
      <c r="I221" s="528">
        <f t="shared" si="1035"/>
        <v>126</v>
      </c>
      <c r="J221" s="373">
        <f t="shared" si="794"/>
        <v>0</v>
      </c>
      <c r="K221" s="114">
        <v>0.25900000000000001</v>
      </c>
      <c r="L221" s="168">
        <f t="shared" si="795"/>
        <v>1452.8100418089621</v>
      </c>
      <c r="M221" s="373">
        <f t="shared" si="972"/>
        <v>0</v>
      </c>
      <c r="N221" s="373">
        <f t="shared" si="973"/>
        <v>376.27780082852115</v>
      </c>
      <c r="O221" s="121">
        <v>54.858749519912614</v>
      </c>
      <c r="P221" s="116">
        <v>0</v>
      </c>
      <c r="Q221" s="395">
        <f t="shared" si="796"/>
        <v>1</v>
      </c>
      <c r="S221" s="189">
        <f t="shared" si="797"/>
        <v>1</v>
      </c>
      <c r="T221" s="168">
        <f t="shared" si="902"/>
        <v>0</v>
      </c>
      <c r="U221" s="382">
        <f t="shared" si="903"/>
        <v>183.05406526792922</v>
      </c>
      <c r="V221" s="427">
        <f t="shared" si="974"/>
        <v>8800</v>
      </c>
      <c r="W221" s="132"/>
      <c r="X221" s="256">
        <f t="shared" si="1053"/>
        <v>2.3151856892864089</v>
      </c>
      <c r="Y221" s="256">
        <f t="shared" si="1036"/>
        <v>0.78838041668538528</v>
      </c>
      <c r="Z221" s="256">
        <f t="shared" si="1054"/>
        <v>1.82524705842366</v>
      </c>
      <c r="AA221" s="256">
        <f t="shared" si="1037"/>
        <v>175.25962409123989</v>
      </c>
      <c r="AB221" s="256">
        <f t="shared" si="1038"/>
        <v>0</v>
      </c>
      <c r="AC221" s="256">
        <f t="shared" si="1055"/>
        <v>60</v>
      </c>
      <c r="AD221" s="256">
        <f t="shared" si="1056"/>
        <v>86</v>
      </c>
      <c r="AE221" s="256">
        <f t="shared" si="1039"/>
        <v>116.83974939415994</v>
      </c>
      <c r="AF221" s="256">
        <f t="shared" si="1040"/>
        <v>71.272247130437563</v>
      </c>
      <c r="AG221" s="256">
        <f t="shared" si="1041"/>
        <v>7.7944411766893325</v>
      </c>
      <c r="AH221" s="427">
        <f t="shared" si="1042"/>
        <v>131900</v>
      </c>
      <c r="AI221" s="262">
        <f t="shared" si="904"/>
        <v>2.8079235939158131</v>
      </c>
      <c r="AJ221" s="256">
        <f t="shared" si="799"/>
        <v>0.70533870258144127</v>
      </c>
      <c r="AK221" s="256">
        <f t="shared" si="1057"/>
        <v>1.9805371846803974</v>
      </c>
      <c r="AL221" s="170">
        <f t="shared" si="800"/>
        <v>175.25962409123989</v>
      </c>
      <c r="AM221" s="170">
        <f t="shared" si="801"/>
        <v>0</v>
      </c>
      <c r="AN221" s="170">
        <f t="shared" si="906"/>
        <v>131.44471806842992</v>
      </c>
      <c r="AO221" s="170">
        <f t="shared" si="975"/>
        <v>68</v>
      </c>
      <c r="AP221" s="170">
        <f t="shared" si="976"/>
        <v>97</v>
      </c>
      <c r="AQ221" s="170">
        <f t="shared" si="802"/>
        <v>0</v>
      </c>
      <c r="AR221" s="256">
        <f t="shared" si="995"/>
        <v>57.397526889881057</v>
      </c>
      <c r="AS221" s="256">
        <f t="shared" si="907"/>
        <v>7.7944411766893325</v>
      </c>
      <c r="AT221" s="428">
        <f t="shared" si="996"/>
        <v>167100</v>
      </c>
      <c r="AU221" s="152">
        <f t="shared" si="1043"/>
        <v>2.3151856892864089</v>
      </c>
      <c r="AV221" s="256">
        <f t="shared" si="1044"/>
        <v>0.89413049837319281</v>
      </c>
      <c r="AW221" s="256">
        <f t="shared" si="1058"/>
        <v>2.0700781341881407</v>
      </c>
      <c r="AX221" s="120">
        <f t="shared" si="1045"/>
        <v>175.25962409123989</v>
      </c>
      <c r="AY221" s="120">
        <f t="shared" si="1046"/>
        <v>0</v>
      </c>
      <c r="AZ221" s="120">
        <f t="shared" si="1047"/>
        <v>60</v>
      </c>
      <c r="BA221" s="120">
        <f t="shared" si="1048"/>
        <v>86</v>
      </c>
      <c r="BB221" s="256">
        <f t="shared" si="1049"/>
        <v>116.83974939415994</v>
      </c>
      <c r="BC221" s="256">
        <f t="shared" si="1050"/>
        <v>71.272247130437563</v>
      </c>
      <c r="BD221" s="256">
        <f t="shared" si="1051"/>
        <v>7.7944411766893325</v>
      </c>
      <c r="BE221" s="427">
        <f t="shared" si="1052"/>
        <v>116300</v>
      </c>
      <c r="BF221" s="149">
        <f t="shared" si="805"/>
        <v>1</v>
      </c>
      <c r="BG221" s="256">
        <f t="shared" si="806"/>
        <v>0</v>
      </c>
      <c r="BH221" s="256">
        <f t="shared" si="908"/>
        <v>0</v>
      </c>
      <c r="BI221" s="120">
        <f t="shared" si="807"/>
        <v>0</v>
      </c>
      <c r="BJ221" s="120">
        <f t="shared" si="808"/>
        <v>0</v>
      </c>
      <c r="BK221" s="256">
        <v>0</v>
      </c>
      <c r="BL221" s="170">
        <f t="shared" si="909"/>
        <v>0</v>
      </c>
      <c r="BM221" s="170">
        <f t="shared" si="977"/>
        <v>126</v>
      </c>
      <c r="BN221" s="170">
        <f t="shared" si="809"/>
        <v>0</v>
      </c>
      <c r="BO221" s="170">
        <f t="shared" si="997"/>
        <v>0</v>
      </c>
      <c r="BP221" s="170">
        <f t="shared" si="998"/>
        <v>183.05406526792922</v>
      </c>
      <c r="BQ221" s="390">
        <f t="shared" si="812"/>
        <v>0</v>
      </c>
      <c r="BR221" s="428">
        <f t="shared" si="813"/>
        <v>8800</v>
      </c>
      <c r="BS221" s="147">
        <f t="shared" si="814"/>
        <v>3.5714285714285712</v>
      </c>
      <c r="BT221" s="256">
        <f t="shared" si="910"/>
        <v>0.95306383482905854</v>
      </c>
      <c r="BU221" s="256">
        <f t="shared" si="911"/>
        <v>3.4037994101037801</v>
      </c>
      <c r="BV221" s="170">
        <f t="shared" si="912"/>
        <v>183.05406526792922</v>
      </c>
      <c r="BW221" s="170">
        <f t="shared" si="913"/>
        <v>0</v>
      </c>
      <c r="BX221" s="170">
        <f t="shared" si="914"/>
        <v>146.44325221434337</v>
      </c>
      <c r="BY221" s="170">
        <f t="shared" si="978"/>
        <v>1162.2480334471697</v>
      </c>
      <c r="BZ221" s="256">
        <f t="shared" si="815"/>
        <v>51.255138275020187</v>
      </c>
      <c r="CA221" s="256">
        <v>0</v>
      </c>
      <c r="CB221" s="466">
        <f t="shared" si="816"/>
        <v>138289.71594179573</v>
      </c>
      <c r="CC221" s="149">
        <f t="shared" si="817"/>
        <v>1</v>
      </c>
      <c r="CD221" s="256">
        <f t="shared" si="915"/>
        <v>0</v>
      </c>
      <c r="CE221" s="256">
        <f t="shared" si="979"/>
        <v>0</v>
      </c>
      <c r="CF221" s="120">
        <f t="shared" si="818"/>
        <v>0</v>
      </c>
      <c r="CG221" s="120">
        <f t="shared" si="819"/>
        <v>0</v>
      </c>
      <c r="CH221" s="256">
        <v>0</v>
      </c>
      <c r="CI221" s="170">
        <f t="shared" si="980"/>
        <v>0</v>
      </c>
      <c r="CJ221" s="170">
        <f t="shared" si="981"/>
        <v>126</v>
      </c>
      <c r="CK221" s="170">
        <f t="shared" si="820"/>
        <v>0</v>
      </c>
      <c r="CL221" s="256">
        <f t="shared" si="999"/>
        <v>0</v>
      </c>
      <c r="CM221" s="256">
        <f t="shared" si="900"/>
        <v>183.05406526792922</v>
      </c>
      <c r="CN221" s="390">
        <f t="shared" si="822"/>
        <v>0</v>
      </c>
      <c r="CO221" s="428">
        <f t="shared" si="823"/>
        <v>8800</v>
      </c>
      <c r="CP221" s="147">
        <f t="shared" si="824"/>
        <v>3.0534351145038165</v>
      </c>
      <c r="CQ221" s="256">
        <f t="shared" si="916"/>
        <v>1.0866287188497219</v>
      </c>
      <c r="CR221" s="256">
        <f t="shared" si="917"/>
        <v>3.3179502865640362</v>
      </c>
      <c r="CS221" s="120">
        <f t="shared" si="918"/>
        <v>183.05406526792922</v>
      </c>
      <c r="CT221" s="120">
        <f t="shared" si="919"/>
        <v>0</v>
      </c>
      <c r="CU221" s="256">
        <f t="shared" si="920"/>
        <v>137.29054895094691</v>
      </c>
      <c r="CV221" s="170">
        <f t="shared" si="982"/>
        <v>1089.6075313567214</v>
      </c>
      <c r="CW221" s="256">
        <f t="shared" si="825"/>
        <v>59.950206375246822</v>
      </c>
      <c r="CX221" s="256">
        <v>0</v>
      </c>
      <c r="CY221" s="466">
        <f t="shared" si="826"/>
        <v>113289.71594179573</v>
      </c>
      <c r="CZ221" s="147">
        <f t="shared" si="827"/>
        <v>3.5714285714285712</v>
      </c>
      <c r="DA221" s="256">
        <f t="shared" si="921"/>
        <v>1.0956790941021277</v>
      </c>
      <c r="DB221" s="256">
        <f t="shared" si="922"/>
        <v>3.913139621793313</v>
      </c>
      <c r="DC221" s="120">
        <f t="shared" si="923"/>
        <v>183.05406526792922</v>
      </c>
      <c r="DD221" s="120">
        <f t="shared" si="924"/>
        <v>0</v>
      </c>
      <c r="DE221" s="256">
        <f t="shared" si="925"/>
        <v>146.44325221434337</v>
      </c>
      <c r="DF221" s="170">
        <f t="shared" si="983"/>
        <v>1162.2480334471697</v>
      </c>
      <c r="DG221" s="256">
        <f t="shared" si="828"/>
        <v>51.255138275020187</v>
      </c>
      <c r="DH221" s="256">
        <v>0</v>
      </c>
      <c r="DI221" s="466">
        <f t="shared" si="829"/>
        <v>120289.71594179573</v>
      </c>
      <c r="DJ221" s="147">
        <f t="shared" si="830"/>
        <v>3.0534351145038165</v>
      </c>
      <c r="DK221" s="256">
        <f t="shared" si="984"/>
        <v>1.1368010140394964</v>
      </c>
      <c r="DL221" s="256">
        <f t="shared" si="926"/>
        <v>3.4711481344717443</v>
      </c>
      <c r="DM221" s="120">
        <f t="shared" si="927"/>
        <v>183.05406526792922</v>
      </c>
      <c r="DN221" s="120">
        <f t="shared" si="928"/>
        <v>0</v>
      </c>
      <c r="DO221" s="256">
        <f t="shared" si="929"/>
        <v>137.29054895094691</v>
      </c>
      <c r="DP221" s="170">
        <f t="shared" si="985"/>
        <v>1089.6075313567214</v>
      </c>
      <c r="DQ221" s="256">
        <f t="shared" si="831"/>
        <v>59.950206375246822</v>
      </c>
      <c r="DR221" s="256">
        <v>0</v>
      </c>
      <c r="DS221" s="427">
        <f t="shared" si="832"/>
        <v>108289.71594179573</v>
      </c>
      <c r="DT221" s="176">
        <f t="shared" si="833"/>
        <v>6.3291139240506329</v>
      </c>
      <c r="DU221" s="256">
        <f t="shared" si="930"/>
        <v>0.79176475459609141</v>
      </c>
      <c r="DV221" s="256">
        <f t="shared" si="931"/>
        <v>5.0111693328866549</v>
      </c>
      <c r="DW221" s="120">
        <f t="shared" si="932"/>
        <v>183.05406526792922</v>
      </c>
      <c r="DX221" s="120">
        <f t="shared" si="933"/>
        <v>0</v>
      </c>
      <c r="DY221" s="256">
        <f t="shared" si="934"/>
        <v>164.7486587411363</v>
      </c>
      <c r="DZ221" s="256">
        <f t="shared" si="986"/>
        <v>94</v>
      </c>
      <c r="EA221" s="256">
        <f t="shared" si="987"/>
        <v>134</v>
      </c>
      <c r="EB221" s="170">
        <f t="shared" si="988"/>
        <v>1307.5290376280659</v>
      </c>
      <c r="EC221" s="256">
        <f t="shared" si="834"/>
        <v>28.922542312332816</v>
      </c>
      <c r="ED221" s="256">
        <v>0</v>
      </c>
      <c r="EE221" s="427">
        <f t="shared" si="994"/>
        <v>194668.33053742663</v>
      </c>
      <c r="EF221" s="275">
        <f t="shared" si="835"/>
        <v>1.2307692307692308</v>
      </c>
      <c r="EG221" s="256">
        <f t="shared" si="836"/>
        <v>1.1267176770697325</v>
      </c>
      <c r="EH221" s="256">
        <f t="shared" si="935"/>
        <v>1.3867294487012092</v>
      </c>
      <c r="EI221" s="473">
        <f t="shared" si="837"/>
        <v>45.763516316982304</v>
      </c>
      <c r="EJ221" s="473">
        <f t="shared" si="838"/>
        <v>31.5</v>
      </c>
      <c r="EK221" s="473">
        <f t="shared" si="936"/>
        <v>126</v>
      </c>
      <c r="EL221" s="473">
        <f t="shared" si="839"/>
        <v>0</v>
      </c>
      <c r="EM221" s="473">
        <f t="shared" si="1000"/>
        <v>11.440879079245576</v>
      </c>
      <c r="EN221" s="473">
        <f t="shared" si="1001"/>
        <v>137.29054895094691</v>
      </c>
      <c r="EO221" s="427">
        <f t="shared" si="842"/>
        <v>30462.5</v>
      </c>
      <c r="EP221" s="261">
        <f t="shared" si="843"/>
        <v>1.2307692307692308</v>
      </c>
      <c r="EQ221" s="256">
        <f t="shared" si="1002"/>
        <v>0.75318492950925453</v>
      </c>
      <c r="ER221" s="256">
        <f t="shared" si="937"/>
        <v>0.92699683631908258</v>
      </c>
      <c r="ES221" s="473">
        <f t="shared" si="938"/>
        <v>183.05406526792922</v>
      </c>
      <c r="ET221" s="473">
        <f t="shared" si="845"/>
        <v>31.5</v>
      </c>
      <c r="EU221" s="473">
        <f t="shared" si="939"/>
        <v>126</v>
      </c>
      <c r="EV221" s="473">
        <f t="shared" si="846"/>
        <v>0</v>
      </c>
      <c r="EW221" s="473">
        <f t="shared" si="1003"/>
        <v>11.440879079245576</v>
      </c>
      <c r="EX221" s="473">
        <f t="shared" si="1004"/>
        <v>137.29054895094691</v>
      </c>
      <c r="EY221" s="572">
        <f t="shared" si="849"/>
        <v>45570</v>
      </c>
      <c r="EZ221" s="572"/>
      <c r="FA221" s="572"/>
      <c r="FB221" s="572"/>
      <c r="FC221" s="572"/>
      <c r="FD221" s="572"/>
      <c r="FE221" s="572"/>
      <c r="FF221" s="572"/>
      <c r="FG221" s="572"/>
      <c r="FH221" s="572"/>
      <c r="FI221" s="566"/>
      <c r="FJ221" s="276">
        <f t="shared" si="850"/>
        <v>1.338309554141816</v>
      </c>
      <c r="FK221" s="256">
        <f t="shared" si="1005"/>
        <v>0.45799972449284226</v>
      </c>
      <c r="FL221" s="256">
        <f t="shared" si="949"/>
        <v>0.61294540708309031</v>
      </c>
      <c r="FM221" s="483">
        <f t="shared" si="1006"/>
        <v>47.411002904393669</v>
      </c>
      <c r="FN221" s="483">
        <f t="shared" si="853"/>
        <v>70</v>
      </c>
      <c r="FO221" s="483">
        <f t="shared" si="950"/>
        <v>126</v>
      </c>
      <c r="FP221" s="483">
        <f t="shared" si="951"/>
        <v>0</v>
      </c>
      <c r="FQ221" s="483">
        <f t="shared" si="989"/>
        <v>10000</v>
      </c>
      <c r="FR221" s="483">
        <f t="shared" si="1007"/>
        <v>0.94822005808787335</v>
      </c>
      <c r="FS221" s="483">
        <f t="shared" si="1008"/>
        <v>135.83184304570702</v>
      </c>
      <c r="FT221" s="484">
        <f t="shared" si="1009"/>
        <v>100</v>
      </c>
      <c r="FU221" s="427">
        <f t="shared" si="857"/>
        <v>101035</v>
      </c>
      <c r="FV221" s="276">
        <f t="shared" si="858"/>
        <v>2.3884304857788692</v>
      </c>
      <c r="FW221" s="256">
        <f t="shared" si="1010"/>
        <v>1.0982771733517933</v>
      </c>
      <c r="FX221" s="256">
        <f t="shared" si="952"/>
        <v>2.6231586826684672</v>
      </c>
      <c r="FY221" s="483">
        <f t="shared" si="1011"/>
        <v>96.927127559368529</v>
      </c>
      <c r="FZ221" s="483">
        <f t="shared" si="861"/>
        <v>73</v>
      </c>
      <c r="GA221" s="483">
        <f t="shared" si="953"/>
        <v>126</v>
      </c>
      <c r="GB221" s="483">
        <f t="shared" si="954"/>
        <v>0</v>
      </c>
      <c r="GC221" s="483">
        <f t="shared" si="955"/>
        <v>5000</v>
      </c>
      <c r="GD221" s="483">
        <f t="shared" si="1012"/>
        <v>-9.4849477666867372</v>
      </c>
      <c r="GE221" s="483">
        <f t="shared" si="1013"/>
        <v>86.126937708560689</v>
      </c>
      <c r="GF221" s="484">
        <f t="shared" si="1014"/>
        <v>54</v>
      </c>
      <c r="GG221" s="493">
        <f t="shared" si="1015"/>
        <v>50</v>
      </c>
      <c r="GH221" s="493">
        <f t="shared" si="866"/>
        <v>104</v>
      </c>
      <c r="GI221" s="427">
        <f t="shared" si="867"/>
        <v>96890</v>
      </c>
      <c r="GJ221" s="188">
        <f t="shared" si="1016"/>
        <v>1</v>
      </c>
      <c r="GK221" s="256">
        <f t="shared" si="990"/>
        <v>1.8883233471005696</v>
      </c>
      <c r="GL221" s="256">
        <f t="shared" si="956"/>
        <v>1.8883233471005696</v>
      </c>
      <c r="GM221" s="256">
        <f t="shared" si="957"/>
        <v>183.05406526792922</v>
      </c>
      <c r="GN221" s="256">
        <f t="shared" si="958"/>
        <v>126</v>
      </c>
      <c r="GO221" s="256">
        <f t="shared" si="959"/>
        <v>0</v>
      </c>
      <c r="GP221" s="256">
        <f t="shared" si="1017"/>
        <v>183.05406526792922</v>
      </c>
      <c r="GQ221" s="256">
        <f t="shared" si="1018"/>
        <v>0</v>
      </c>
      <c r="GR221" s="427">
        <f t="shared" si="871"/>
        <v>96940</v>
      </c>
      <c r="GS221" s="188">
        <f t="shared" si="872"/>
        <v>1</v>
      </c>
      <c r="GT221" s="256">
        <f t="shared" si="991"/>
        <v>1.9983195632060744</v>
      </c>
      <c r="GU221" s="256">
        <f t="shared" si="960"/>
        <v>1.9983195632060744</v>
      </c>
      <c r="GV221" s="256">
        <f t="shared" si="961"/>
        <v>183.05406526792922</v>
      </c>
      <c r="GW221" s="256">
        <f t="shared" si="962"/>
        <v>126</v>
      </c>
      <c r="GX221" s="256">
        <f t="shared" si="963"/>
        <v>0</v>
      </c>
      <c r="GY221" s="256">
        <f t="shared" si="1019"/>
        <v>183.05406526792922</v>
      </c>
      <c r="GZ221" s="256">
        <f t="shared" si="1020"/>
        <v>0</v>
      </c>
      <c r="HA221" s="427">
        <f t="shared" si="875"/>
        <v>91604</v>
      </c>
      <c r="HB221" s="188">
        <f t="shared" si="876"/>
        <v>1</v>
      </c>
      <c r="HC221" s="256">
        <f t="shared" si="992"/>
        <v>1.2937780254716247</v>
      </c>
      <c r="HD221" s="256">
        <f t="shared" si="964"/>
        <v>1.2937780254716247</v>
      </c>
      <c r="HE221" s="256">
        <f t="shared" si="965"/>
        <v>183.05406526792922</v>
      </c>
      <c r="HF221" s="256">
        <f t="shared" si="966"/>
        <v>126</v>
      </c>
      <c r="HG221" s="256">
        <f t="shared" si="967"/>
        <v>0</v>
      </c>
      <c r="HH221" s="256">
        <f t="shared" si="1021"/>
        <v>183.05406526792922</v>
      </c>
      <c r="HI221" s="256">
        <f t="shared" si="1022"/>
        <v>0</v>
      </c>
      <c r="HJ221" s="427">
        <f t="shared" si="879"/>
        <v>141488</v>
      </c>
      <c r="HK221" s="188">
        <f t="shared" si="1023"/>
        <v>1</v>
      </c>
      <c r="HL221" s="256">
        <f t="shared" si="993"/>
        <v>1.5632285676168165</v>
      </c>
      <c r="HM221" s="256">
        <f t="shared" si="968"/>
        <v>1.5632285676168165</v>
      </c>
      <c r="HN221" s="256">
        <f t="shared" si="969"/>
        <v>183.05406526792922</v>
      </c>
      <c r="HO221" s="256">
        <f t="shared" si="970"/>
        <v>126</v>
      </c>
      <c r="HP221" s="256">
        <f t="shared" si="971"/>
        <v>0</v>
      </c>
      <c r="HQ221" s="256">
        <f t="shared" si="1024"/>
        <v>183.05406526792922</v>
      </c>
      <c r="HR221" s="256">
        <f t="shared" si="1025"/>
        <v>0</v>
      </c>
      <c r="HS221" s="466">
        <f t="shared" si="883"/>
        <v>117100</v>
      </c>
    </row>
    <row r="222" spans="1:227" s="72" customFormat="1" hidden="1" outlineLevel="1" x14ac:dyDescent="0.3">
      <c r="B222" s="40" t="s">
        <v>248</v>
      </c>
      <c r="C222" s="40" t="s">
        <v>250</v>
      </c>
      <c r="D222" s="117">
        <v>5000</v>
      </c>
      <c r="E222" s="132">
        <v>5.8977814615946249</v>
      </c>
      <c r="F222" s="125">
        <f t="shared" si="791"/>
        <v>259.25664341593034</v>
      </c>
      <c r="G222" s="125">
        <f t="shared" si="792"/>
        <v>0</v>
      </c>
      <c r="H222" s="168">
        <f t="shared" ref="H222:H285" si="1059">I222</f>
        <v>315</v>
      </c>
      <c r="I222" s="528">
        <f t="shared" si="1035"/>
        <v>315</v>
      </c>
      <c r="J222" s="373">
        <f t="shared" si="794"/>
        <v>0</v>
      </c>
      <c r="K222" s="114">
        <v>0.25900000000000001</v>
      </c>
      <c r="L222" s="168">
        <f t="shared" si="795"/>
        <v>823.03696322517567</v>
      </c>
      <c r="M222" s="373">
        <f t="shared" si="972"/>
        <v>0</v>
      </c>
      <c r="N222" s="373">
        <f t="shared" si="973"/>
        <v>213.16657347532049</v>
      </c>
      <c r="O222" s="121">
        <v>29.659052385914976</v>
      </c>
      <c r="P222" s="116">
        <v>0</v>
      </c>
      <c r="Q222" s="395">
        <f t="shared" si="796"/>
        <v>1</v>
      </c>
      <c r="S222" s="189">
        <f t="shared" si="797"/>
        <v>1</v>
      </c>
      <c r="T222" s="168">
        <f t="shared" si="902"/>
        <v>0</v>
      </c>
      <c r="U222" s="382">
        <f t="shared" si="903"/>
        <v>259.25664341593034</v>
      </c>
      <c r="V222" s="427">
        <f t="shared" si="974"/>
        <v>18250</v>
      </c>
      <c r="W222" s="132"/>
      <c r="X222" s="256">
        <f t="shared" si="1053"/>
        <v>1.4639634101359824</v>
      </c>
      <c r="Y222" s="256">
        <f t="shared" si="1036"/>
        <v>0.62937070968096365</v>
      </c>
      <c r="Z222" s="256">
        <f t="shared" si="1054"/>
        <v>0.92137569038424694</v>
      </c>
      <c r="AA222" s="256">
        <f t="shared" si="1037"/>
        <v>138.47923508233114</v>
      </c>
      <c r="AB222" s="256">
        <f t="shared" si="1038"/>
        <v>0</v>
      </c>
      <c r="AC222" s="256">
        <f t="shared" si="1055"/>
        <v>48</v>
      </c>
      <c r="AD222" s="256">
        <f t="shared" si="1056"/>
        <v>68</v>
      </c>
      <c r="AE222" s="256">
        <f t="shared" si="1039"/>
        <v>92.319490054887439</v>
      </c>
      <c r="AF222" s="256">
        <f t="shared" si="1040"/>
        <v>56.314888933481328</v>
      </c>
      <c r="AG222" s="256">
        <f t="shared" si="1041"/>
        <v>120.7774083335992</v>
      </c>
      <c r="AH222" s="427">
        <f t="shared" si="1042"/>
        <v>130550</v>
      </c>
      <c r="AI222" s="262">
        <f t="shared" si="904"/>
        <v>1.560570911807494</v>
      </c>
      <c r="AJ222" s="256">
        <f t="shared" si="799"/>
        <v>0.55581787879956834</v>
      </c>
      <c r="AK222" s="256">
        <f t="shared" si="1057"/>
        <v>0.86739321391714952</v>
      </c>
      <c r="AL222" s="170">
        <f t="shared" si="800"/>
        <v>138.47923508233114</v>
      </c>
      <c r="AM222" s="170">
        <f t="shared" si="801"/>
        <v>0</v>
      </c>
      <c r="AN222" s="170">
        <f t="shared" si="906"/>
        <v>103.85942631174836</v>
      </c>
      <c r="AO222" s="170">
        <f t="shared" si="975"/>
        <v>53</v>
      </c>
      <c r="AP222" s="170">
        <f t="shared" si="976"/>
        <v>76</v>
      </c>
      <c r="AQ222" s="170">
        <f t="shared" si="802"/>
        <v>0</v>
      </c>
      <c r="AR222" s="256">
        <f t="shared" si="995"/>
        <v>45.351949489463451</v>
      </c>
      <c r="AS222" s="256">
        <f t="shared" si="907"/>
        <v>120.7774083335992</v>
      </c>
      <c r="AT222" s="428">
        <f t="shared" si="996"/>
        <v>167550</v>
      </c>
      <c r="AU222" s="152">
        <f t="shared" si="1043"/>
        <v>1.4639634101359824</v>
      </c>
      <c r="AV222" s="256">
        <f t="shared" si="1044"/>
        <v>0.69307757190088404</v>
      </c>
      <c r="AW222" s="256">
        <f t="shared" si="1058"/>
        <v>1.0146402056487847</v>
      </c>
      <c r="AX222" s="120">
        <f t="shared" si="1045"/>
        <v>138.47923508233114</v>
      </c>
      <c r="AY222" s="120">
        <f t="shared" si="1046"/>
        <v>0</v>
      </c>
      <c r="AZ222" s="120">
        <f t="shared" si="1047"/>
        <v>48</v>
      </c>
      <c r="BA222" s="120">
        <f t="shared" si="1048"/>
        <v>68</v>
      </c>
      <c r="BB222" s="256">
        <f t="shared" si="1049"/>
        <v>92.319490054887439</v>
      </c>
      <c r="BC222" s="256">
        <f t="shared" si="1050"/>
        <v>56.314888933481328</v>
      </c>
      <c r="BD222" s="256">
        <f t="shared" si="1051"/>
        <v>120.7774083335992</v>
      </c>
      <c r="BE222" s="427">
        <f t="shared" si="1052"/>
        <v>118550</v>
      </c>
      <c r="BF222" s="149">
        <f t="shared" si="805"/>
        <v>1</v>
      </c>
      <c r="BG222" s="256">
        <f t="shared" si="806"/>
        <v>0</v>
      </c>
      <c r="BH222" s="256">
        <f t="shared" si="908"/>
        <v>0</v>
      </c>
      <c r="BI222" s="120">
        <f t="shared" si="807"/>
        <v>0</v>
      </c>
      <c r="BJ222" s="120">
        <f t="shared" si="808"/>
        <v>0</v>
      </c>
      <c r="BK222" s="256">
        <v>0</v>
      </c>
      <c r="BL222" s="170">
        <f t="shared" si="909"/>
        <v>0</v>
      </c>
      <c r="BM222" s="170">
        <f t="shared" si="977"/>
        <v>315</v>
      </c>
      <c r="BN222" s="170">
        <f t="shared" si="809"/>
        <v>0</v>
      </c>
      <c r="BO222" s="170">
        <f t="shared" si="997"/>
        <v>0</v>
      </c>
      <c r="BP222" s="170">
        <f t="shared" si="998"/>
        <v>259.25664341593034</v>
      </c>
      <c r="BQ222" s="390">
        <f t="shared" si="812"/>
        <v>0</v>
      </c>
      <c r="BR222" s="428">
        <f t="shared" si="813"/>
        <v>18250</v>
      </c>
      <c r="BS222" s="147">
        <f t="shared" si="814"/>
        <v>3.5714285714285712</v>
      </c>
      <c r="BT222" s="256">
        <f t="shared" si="910"/>
        <v>0.72440881073779173</v>
      </c>
      <c r="BU222" s="256">
        <f t="shared" si="911"/>
        <v>2.5871743240635419</v>
      </c>
      <c r="BV222" s="170">
        <f t="shared" si="912"/>
        <v>259.25664341593034</v>
      </c>
      <c r="BW222" s="170">
        <f t="shared" si="913"/>
        <v>0</v>
      </c>
      <c r="BX222" s="170">
        <f t="shared" si="914"/>
        <v>207.40531473274427</v>
      </c>
      <c r="BY222" s="170">
        <f t="shared" si="978"/>
        <v>658.42957058014053</v>
      </c>
      <c r="BZ222" s="256">
        <f t="shared" si="815"/>
        <v>72.591860156460498</v>
      </c>
      <c r="CA222" s="256">
        <v>0</v>
      </c>
      <c r="CB222" s="466">
        <f t="shared" si="816"/>
        <v>257678.78647052427</v>
      </c>
      <c r="CC222" s="149">
        <f t="shared" si="817"/>
        <v>1</v>
      </c>
      <c r="CD222" s="256">
        <f t="shared" si="915"/>
        <v>0</v>
      </c>
      <c r="CE222" s="256">
        <f t="shared" si="979"/>
        <v>0</v>
      </c>
      <c r="CF222" s="120">
        <f t="shared" si="818"/>
        <v>0</v>
      </c>
      <c r="CG222" s="120">
        <f t="shared" si="819"/>
        <v>0</v>
      </c>
      <c r="CH222" s="256">
        <v>0</v>
      </c>
      <c r="CI222" s="170">
        <f t="shared" si="980"/>
        <v>0</v>
      </c>
      <c r="CJ222" s="170">
        <f t="shared" si="981"/>
        <v>315</v>
      </c>
      <c r="CK222" s="170">
        <f t="shared" si="820"/>
        <v>0</v>
      </c>
      <c r="CL222" s="256">
        <f t="shared" si="999"/>
        <v>0</v>
      </c>
      <c r="CM222" s="256">
        <f t="shared" si="900"/>
        <v>259.25664341593034</v>
      </c>
      <c r="CN222" s="390">
        <f t="shared" si="822"/>
        <v>0</v>
      </c>
      <c r="CO222" s="428">
        <f t="shared" si="823"/>
        <v>18250</v>
      </c>
      <c r="CP222" s="147">
        <f t="shared" si="824"/>
        <v>3.053435114503817</v>
      </c>
      <c r="CQ222" s="256">
        <f t="shared" si="916"/>
        <v>0.74931666673145469</v>
      </c>
      <c r="CR222" s="256">
        <f t="shared" si="917"/>
        <v>2.2879898220807777</v>
      </c>
      <c r="CS222" s="120">
        <f t="shared" si="918"/>
        <v>259.25664341593034</v>
      </c>
      <c r="CT222" s="120">
        <f t="shared" si="919"/>
        <v>0</v>
      </c>
      <c r="CU222" s="256">
        <f t="shared" si="920"/>
        <v>194.44248256194777</v>
      </c>
      <c r="CV222" s="170">
        <f t="shared" si="982"/>
        <v>617.27772241888181</v>
      </c>
      <c r="CW222" s="256">
        <f t="shared" si="825"/>
        <v>84.906550718717185</v>
      </c>
      <c r="CX222" s="256">
        <v>0</v>
      </c>
      <c r="CY222" s="466">
        <f t="shared" si="826"/>
        <v>232678.78647052427</v>
      </c>
      <c r="CZ222" s="147">
        <f t="shared" si="827"/>
        <v>3.5714285714285712</v>
      </c>
      <c r="DA222" s="256">
        <f t="shared" si="921"/>
        <v>0.77881228459251206</v>
      </c>
      <c r="DB222" s="256">
        <f t="shared" si="922"/>
        <v>2.7814724449732573</v>
      </c>
      <c r="DC222" s="120">
        <f t="shared" si="923"/>
        <v>259.25664341593034</v>
      </c>
      <c r="DD222" s="120">
        <f t="shared" si="924"/>
        <v>0</v>
      </c>
      <c r="DE222" s="256">
        <f t="shared" si="925"/>
        <v>207.40531473274427</v>
      </c>
      <c r="DF222" s="170">
        <f t="shared" si="983"/>
        <v>658.42957058014053</v>
      </c>
      <c r="DG222" s="256">
        <f t="shared" si="828"/>
        <v>72.591860156460498</v>
      </c>
      <c r="DH222" s="256">
        <v>0</v>
      </c>
      <c r="DI222" s="466">
        <f t="shared" si="829"/>
        <v>239678.78647052427</v>
      </c>
      <c r="DJ222" s="147">
        <f t="shared" si="830"/>
        <v>3.053435114503817</v>
      </c>
      <c r="DK222" s="256">
        <f t="shared" si="984"/>
        <v>0.76577223288997476</v>
      </c>
      <c r="DL222" s="256">
        <f t="shared" si="926"/>
        <v>2.3382358256182436</v>
      </c>
      <c r="DM222" s="120">
        <f t="shared" si="927"/>
        <v>259.25664341593034</v>
      </c>
      <c r="DN222" s="120">
        <f t="shared" si="928"/>
        <v>0</v>
      </c>
      <c r="DO222" s="256">
        <f t="shared" si="929"/>
        <v>194.44248256194777</v>
      </c>
      <c r="DP222" s="170">
        <f t="shared" si="985"/>
        <v>617.27772241888181</v>
      </c>
      <c r="DQ222" s="256">
        <f t="shared" si="831"/>
        <v>84.906550718717185</v>
      </c>
      <c r="DR222" s="256">
        <v>0</v>
      </c>
      <c r="DS222" s="427">
        <f t="shared" si="832"/>
        <v>227678.78647052427</v>
      </c>
      <c r="DT222" s="176">
        <f t="shared" si="833"/>
        <v>6.329113924050632</v>
      </c>
      <c r="DU222" s="256">
        <f t="shared" si="930"/>
        <v>0.67284769393229771</v>
      </c>
      <c r="DV222" s="256">
        <f t="shared" si="931"/>
        <v>4.2585297084322633</v>
      </c>
      <c r="DW222" s="120">
        <f t="shared" si="932"/>
        <v>259.25664341593034</v>
      </c>
      <c r="DX222" s="120">
        <f t="shared" si="933"/>
        <v>0</v>
      </c>
      <c r="DY222" s="256">
        <f t="shared" si="934"/>
        <v>233.33097907433731</v>
      </c>
      <c r="DZ222" s="256">
        <f t="shared" si="986"/>
        <v>133</v>
      </c>
      <c r="EA222" s="256">
        <f t="shared" si="987"/>
        <v>190</v>
      </c>
      <c r="EB222" s="170">
        <f t="shared" si="988"/>
        <v>740.73326690265822</v>
      </c>
      <c r="EC222" s="256">
        <f t="shared" si="834"/>
        <v>40.962549659716998</v>
      </c>
      <c r="ED222" s="256">
        <v>0</v>
      </c>
      <c r="EE222" s="427">
        <f t="shared" si="994"/>
        <v>324433.14545740007</v>
      </c>
      <c r="EF222" s="275">
        <f t="shared" si="835"/>
        <v>1.2307692307692306</v>
      </c>
      <c r="EG222" s="256">
        <f t="shared" si="836"/>
        <v>0.95284582148799501</v>
      </c>
      <c r="EH222" s="256">
        <f t="shared" si="935"/>
        <v>1.1727333187544553</v>
      </c>
      <c r="EI222" s="473">
        <f t="shared" si="837"/>
        <v>64.814160853982585</v>
      </c>
      <c r="EJ222" s="473">
        <f t="shared" si="838"/>
        <v>78.75</v>
      </c>
      <c r="EK222" s="473">
        <f t="shared" si="936"/>
        <v>315</v>
      </c>
      <c r="EL222" s="473">
        <f t="shared" si="839"/>
        <v>0</v>
      </c>
      <c r="EM222" s="473">
        <f t="shared" si="1000"/>
        <v>16.203540213495646</v>
      </c>
      <c r="EN222" s="473">
        <f t="shared" si="1001"/>
        <v>194.44248256194777</v>
      </c>
      <c r="EO222" s="427">
        <f t="shared" si="842"/>
        <v>51016.25</v>
      </c>
      <c r="EP222" s="261">
        <f t="shared" si="843"/>
        <v>1.2307692307692306</v>
      </c>
      <c r="EQ222" s="256">
        <f t="shared" si="1002"/>
        <v>0.426689669874803</v>
      </c>
      <c r="ER222" s="256">
        <f t="shared" si="937"/>
        <v>0.52515651676898822</v>
      </c>
      <c r="ES222" s="473">
        <f t="shared" si="938"/>
        <v>259.25664341593034</v>
      </c>
      <c r="ET222" s="473">
        <f t="shared" si="845"/>
        <v>78.75</v>
      </c>
      <c r="EU222" s="473">
        <f t="shared" si="939"/>
        <v>315</v>
      </c>
      <c r="EV222" s="473">
        <f t="shared" si="846"/>
        <v>0</v>
      </c>
      <c r="EW222" s="473">
        <f t="shared" si="1003"/>
        <v>16.203540213495646</v>
      </c>
      <c r="EX222" s="473">
        <f t="shared" si="1004"/>
        <v>194.44248256194777</v>
      </c>
      <c r="EY222" s="572">
        <f t="shared" si="849"/>
        <v>113925</v>
      </c>
      <c r="EZ222" s="572"/>
      <c r="FA222" s="572"/>
      <c r="FB222" s="572"/>
      <c r="FC222" s="572"/>
      <c r="FD222" s="572"/>
      <c r="FE222" s="572"/>
      <c r="FF222" s="572"/>
      <c r="FG222" s="572"/>
      <c r="FH222" s="572"/>
      <c r="FI222" s="566"/>
      <c r="FJ222" s="276">
        <f t="shared" si="850"/>
        <v>1.3395227622015546</v>
      </c>
      <c r="FK222" s="256">
        <f t="shared" si="1005"/>
        <v>0.45563194596327233</v>
      </c>
      <c r="FL222" s="256">
        <f t="shared" si="949"/>
        <v>0.61032936280399208</v>
      </c>
      <c r="FM222" s="483">
        <f t="shared" si="1006"/>
        <v>67.147470644725956</v>
      </c>
      <c r="FN222" s="483">
        <f t="shared" si="853"/>
        <v>99</v>
      </c>
      <c r="FO222" s="483">
        <f t="shared" si="950"/>
        <v>315</v>
      </c>
      <c r="FP222" s="483">
        <f t="shared" si="951"/>
        <v>0</v>
      </c>
      <c r="FQ222" s="483">
        <f t="shared" si="989"/>
        <v>14200</v>
      </c>
      <c r="FR222" s="483">
        <f t="shared" si="1007"/>
        <v>1.3429494128945192</v>
      </c>
      <c r="FS222" s="483">
        <f t="shared" si="1008"/>
        <v>192.2010878603748</v>
      </c>
      <c r="FT222" s="484">
        <f t="shared" si="1009"/>
        <v>142</v>
      </c>
      <c r="FU222" s="427">
        <f t="shared" si="857"/>
        <v>144223</v>
      </c>
      <c r="FV222" s="276">
        <f t="shared" si="858"/>
        <v>2.3864772527696223</v>
      </c>
      <c r="FW222" s="256">
        <f t="shared" si="1010"/>
        <v>1.0909896239329968</v>
      </c>
      <c r="FX222" s="256">
        <f t="shared" si="952"/>
        <v>2.6036219205237816</v>
      </c>
      <c r="FY222" s="483">
        <f t="shared" si="1011"/>
        <v>137.27639268873511</v>
      </c>
      <c r="FZ222" s="483">
        <f t="shared" si="861"/>
        <v>103</v>
      </c>
      <c r="GA222" s="483">
        <f t="shared" si="953"/>
        <v>315</v>
      </c>
      <c r="GB222" s="483">
        <f t="shared" si="954"/>
        <v>0</v>
      </c>
      <c r="GC222" s="483">
        <f t="shared" si="955"/>
        <v>7100</v>
      </c>
      <c r="GD222" s="483">
        <f t="shared" si="1012"/>
        <v>-13.344543801830469</v>
      </c>
      <c r="GE222" s="483">
        <f t="shared" si="1013"/>
        <v>121.98025072719523</v>
      </c>
      <c r="GF222" s="484">
        <f t="shared" si="1014"/>
        <v>76</v>
      </c>
      <c r="GG222" s="493">
        <f t="shared" si="1015"/>
        <v>71</v>
      </c>
      <c r="GH222" s="493">
        <f t="shared" si="866"/>
        <v>147</v>
      </c>
      <c r="GI222" s="427">
        <f t="shared" si="867"/>
        <v>138059</v>
      </c>
      <c r="GJ222" s="188">
        <f t="shared" si="1016"/>
        <v>1</v>
      </c>
      <c r="GK222" s="256">
        <f t="shared" si="990"/>
        <v>1.1403415149150222</v>
      </c>
      <c r="GL222" s="256">
        <f t="shared" si="956"/>
        <v>1.1403415149150222</v>
      </c>
      <c r="GM222" s="256">
        <f t="shared" si="957"/>
        <v>259.25664341593034</v>
      </c>
      <c r="GN222" s="256">
        <f t="shared" si="958"/>
        <v>315</v>
      </c>
      <c r="GO222" s="256">
        <f t="shared" si="959"/>
        <v>0</v>
      </c>
      <c r="GP222" s="256">
        <f t="shared" si="1017"/>
        <v>259.25664341593034</v>
      </c>
      <c r="GQ222" s="256">
        <f t="shared" si="1018"/>
        <v>0</v>
      </c>
      <c r="GR222" s="427">
        <f t="shared" si="871"/>
        <v>227350</v>
      </c>
      <c r="GS222" s="188">
        <f t="shared" si="872"/>
        <v>1</v>
      </c>
      <c r="GT222" s="256">
        <f t="shared" si="991"/>
        <v>1.7392770925528669</v>
      </c>
      <c r="GU222" s="256">
        <f t="shared" si="960"/>
        <v>1.7392770925528669</v>
      </c>
      <c r="GV222" s="256">
        <f t="shared" si="961"/>
        <v>259.25664341593034</v>
      </c>
      <c r="GW222" s="256">
        <f t="shared" si="962"/>
        <v>315</v>
      </c>
      <c r="GX222" s="256">
        <f t="shared" si="963"/>
        <v>0</v>
      </c>
      <c r="GY222" s="256">
        <f t="shared" si="1019"/>
        <v>259.25664341593034</v>
      </c>
      <c r="GZ222" s="256">
        <f t="shared" si="1020"/>
        <v>0</v>
      </c>
      <c r="HA222" s="427">
        <f t="shared" si="875"/>
        <v>149060</v>
      </c>
      <c r="HB222" s="188">
        <f t="shared" si="876"/>
        <v>1</v>
      </c>
      <c r="HC222" s="256">
        <f t="shared" si="992"/>
        <v>1.2741136397480359</v>
      </c>
      <c r="HD222" s="256">
        <f t="shared" si="964"/>
        <v>1.2741136397480359</v>
      </c>
      <c r="HE222" s="256">
        <f t="shared" si="965"/>
        <v>259.25664341593034</v>
      </c>
      <c r="HF222" s="256">
        <f t="shared" si="966"/>
        <v>315</v>
      </c>
      <c r="HG222" s="256">
        <f t="shared" si="967"/>
        <v>0</v>
      </c>
      <c r="HH222" s="256">
        <f t="shared" si="1021"/>
        <v>259.25664341593034</v>
      </c>
      <c r="HI222" s="256">
        <f t="shared" si="1022"/>
        <v>0</v>
      </c>
      <c r="HJ222" s="427">
        <f t="shared" si="879"/>
        <v>203480</v>
      </c>
      <c r="HK222" s="188">
        <f t="shared" si="1023"/>
        <v>1</v>
      </c>
      <c r="HL222" s="256">
        <f t="shared" si="993"/>
        <v>0.93341725802315156</v>
      </c>
      <c r="HM222" s="256">
        <f t="shared" si="968"/>
        <v>0.93341725802315156</v>
      </c>
      <c r="HN222" s="256">
        <f t="shared" si="969"/>
        <v>259.25664341593034</v>
      </c>
      <c r="HO222" s="256">
        <f t="shared" si="970"/>
        <v>315</v>
      </c>
      <c r="HP222" s="256">
        <f t="shared" si="971"/>
        <v>0</v>
      </c>
      <c r="HQ222" s="256">
        <f t="shared" si="1024"/>
        <v>259.25664341593034</v>
      </c>
      <c r="HR222" s="256">
        <f t="shared" si="1025"/>
        <v>0</v>
      </c>
      <c r="HS222" s="466">
        <f t="shared" si="883"/>
        <v>277750</v>
      </c>
    </row>
    <row r="223" spans="1:227" s="72" customFormat="1" hidden="1" outlineLevel="1" x14ac:dyDescent="0.3">
      <c r="B223" s="40" t="s">
        <v>248</v>
      </c>
      <c r="C223" s="40" t="s">
        <v>250</v>
      </c>
      <c r="D223" s="117">
        <v>10000</v>
      </c>
      <c r="E223" s="132">
        <v>4.7062029643510659</v>
      </c>
      <c r="F223" s="125">
        <f t="shared" si="791"/>
        <v>413.75367728253121</v>
      </c>
      <c r="G223" s="125">
        <f t="shared" si="792"/>
        <v>0</v>
      </c>
      <c r="H223" s="168">
        <f t="shared" si="1059"/>
        <v>630</v>
      </c>
      <c r="I223" s="528">
        <f t="shared" si="1035"/>
        <v>630</v>
      </c>
      <c r="J223" s="373">
        <f t="shared" si="794"/>
        <v>0</v>
      </c>
      <c r="K223" s="114">
        <v>0.25900000000000001</v>
      </c>
      <c r="L223" s="168">
        <f t="shared" si="795"/>
        <v>656.75186870243056</v>
      </c>
      <c r="M223" s="373">
        <f t="shared" si="972"/>
        <v>0</v>
      </c>
      <c r="N223" s="373">
        <f t="shared" si="973"/>
        <v>170.0987339939295</v>
      </c>
      <c r="O223" s="121">
        <v>30.300340931576478</v>
      </c>
      <c r="P223" s="116">
        <v>0</v>
      </c>
      <c r="Q223" s="395">
        <f t="shared" si="796"/>
        <v>1</v>
      </c>
      <c r="S223" s="189">
        <f t="shared" si="797"/>
        <v>1</v>
      </c>
      <c r="T223" s="168">
        <f t="shared" si="902"/>
        <v>0</v>
      </c>
      <c r="U223" s="382">
        <f t="shared" si="903"/>
        <v>413.75367728253121</v>
      </c>
      <c r="V223" s="427">
        <f t="shared" si="974"/>
        <v>34000</v>
      </c>
      <c r="W223" s="132"/>
      <c r="X223" s="256">
        <f t="shared" si="1053"/>
        <v>1.2097904939952451</v>
      </c>
      <c r="Y223" s="256">
        <f t="shared" si="1036"/>
        <v>0.50922124156378634</v>
      </c>
      <c r="Z223" s="256">
        <f t="shared" si="1054"/>
        <v>0.61605101738432511</v>
      </c>
      <c r="AA223" s="256">
        <f t="shared" si="1037"/>
        <v>120.9257409039396</v>
      </c>
      <c r="AB223" s="256">
        <f t="shared" si="1038"/>
        <v>0</v>
      </c>
      <c r="AC223" s="256">
        <f t="shared" si="1055"/>
        <v>41</v>
      </c>
      <c r="AD223" s="256">
        <f t="shared" si="1056"/>
        <v>59</v>
      </c>
      <c r="AE223" s="256">
        <f t="shared" si="1039"/>
        <v>80.617160602626413</v>
      </c>
      <c r="AF223" s="256">
        <f t="shared" si="1040"/>
        <v>49.1764679676021</v>
      </c>
      <c r="AG223" s="256">
        <f t="shared" si="1041"/>
        <v>292.82793637859163</v>
      </c>
      <c r="AH223" s="427">
        <f t="shared" si="1042"/>
        <v>140900</v>
      </c>
      <c r="AI223" s="262">
        <f t="shared" si="904"/>
        <v>1.244629809652231</v>
      </c>
      <c r="AJ223" s="256">
        <f t="shared" si="799"/>
        <v>0.45254624795714715</v>
      </c>
      <c r="AK223" s="256">
        <f t="shared" si="1057"/>
        <v>0.56325255045373546</v>
      </c>
      <c r="AL223" s="170">
        <f t="shared" si="800"/>
        <v>120.9257409039396</v>
      </c>
      <c r="AM223" s="170">
        <f t="shared" si="801"/>
        <v>0</v>
      </c>
      <c r="AN223" s="170">
        <f t="shared" si="906"/>
        <v>90.694305677954702</v>
      </c>
      <c r="AO223" s="170">
        <f t="shared" si="975"/>
        <v>47</v>
      </c>
      <c r="AP223" s="170">
        <f t="shared" si="976"/>
        <v>67</v>
      </c>
      <c r="AQ223" s="170">
        <f t="shared" si="802"/>
        <v>0</v>
      </c>
      <c r="AR223" s="256">
        <f t="shared" si="995"/>
        <v>39.603180146040216</v>
      </c>
      <c r="AS223" s="256">
        <f t="shared" si="907"/>
        <v>292.82793637859163</v>
      </c>
      <c r="AT223" s="428">
        <f t="shared" si="996"/>
        <v>179700</v>
      </c>
      <c r="AU223" s="152">
        <f t="shared" si="1043"/>
        <v>1.2097904939952451</v>
      </c>
      <c r="AV223" s="256">
        <f t="shared" si="1044"/>
        <v>0.55149325854217901</v>
      </c>
      <c r="AW223" s="256">
        <f t="shared" si="1058"/>
        <v>0.66719130168679019</v>
      </c>
      <c r="AX223" s="120">
        <f t="shared" si="1045"/>
        <v>120.9257409039396</v>
      </c>
      <c r="AY223" s="120">
        <f t="shared" si="1046"/>
        <v>0</v>
      </c>
      <c r="AZ223" s="120">
        <f t="shared" si="1047"/>
        <v>41</v>
      </c>
      <c r="BA223" s="120">
        <f t="shared" si="1048"/>
        <v>59</v>
      </c>
      <c r="BB223" s="256">
        <f t="shared" si="1049"/>
        <v>80.617160602626413</v>
      </c>
      <c r="BC223" s="256">
        <f t="shared" si="1050"/>
        <v>49.1764679676021</v>
      </c>
      <c r="BD223" s="256">
        <f t="shared" si="1051"/>
        <v>292.82793637859163</v>
      </c>
      <c r="BE223" s="427">
        <f t="shared" si="1052"/>
        <v>130100</v>
      </c>
      <c r="BF223" s="149">
        <f t="shared" si="805"/>
        <v>1</v>
      </c>
      <c r="BG223" s="256">
        <f t="shared" si="806"/>
        <v>0</v>
      </c>
      <c r="BH223" s="256">
        <f t="shared" si="908"/>
        <v>0</v>
      </c>
      <c r="BI223" s="120">
        <f t="shared" si="807"/>
        <v>0</v>
      </c>
      <c r="BJ223" s="120">
        <f t="shared" si="808"/>
        <v>0</v>
      </c>
      <c r="BK223" s="256">
        <v>0</v>
      </c>
      <c r="BL223" s="170">
        <f t="shared" si="909"/>
        <v>0</v>
      </c>
      <c r="BM223" s="170">
        <f t="shared" si="977"/>
        <v>630</v>
      </c>
      <c r="BN223" s="170">
        <f t="shared" si="809"/>
        <v>0</v>
      </c>
      <c r="BO223" s="170">
        <f t="shared" si="997"/>
        <v>0</v>
      </c>
      <c r="BP223" s="170">
        <f t="shared" si="998"/>
        <v>413.75367728253121</v>
      </c>
      <c r="BQ223" s="390">
        <f t="shared" si="812"/>
        <v>0</v>
      </c>
      <c r="BR223" s="428">
        <f t="shared" si="813"/>
        <v>34000</v>
      </c>
      <c r="BS223" s="147">
        <f t="shared" si="814"/>
        <v>3.5714285714285707</v>
      </c>
      <c r="BT223" s="256">
        <f t="shared" si="910"/>
        <v>0.74775314918052393</v>
      </c>
      <c r="BU223" s="256">
        <f t="shared" si="911"/>
        <v>2.6705469613590136</v>
      </c>
      <c r="BV223" s="170">
        <f t="shared" si="912"/>
        <v>413.75367728253121</v>
      </c>
      <c r="BW223" s="170">
        <f t="shared" si="913"/>
        <v>0</v>
      </c>
      <c r="BX223" s="170">
        <f t="shared" si="914"/>
        <v>331.00294182602499</v>
      </c>
      <c r="BY223" s="170">
        <f t="shared" si="978"/>
        <v>525.40149496194442</v>
      </c>
      <c r="BZ223" s="256">
        <f t="shared" si="815"/>
        <v>115.85102963910876</v>
      </c>
      <c r="CA223" s="256">
        <v>0</v>
      </c>
      <c r="CB223" s="466">
        <f t="shared" si="816"/>
        <v>398397.04850444203</v>
      </c>
      <c r="CC223" s="149">
        <f t="shared" si="817"/>
        <v>1</v>
      </c>
      <c r="CD223" s="256">
        <f t="shared" si="915"/>
        <v>0</v>
      </c>
      <c r="CE223" s="256">
        <f t="shared" si="979"/>
        <v>0</v>
      </c>
      <c r="CF223" s="120">
        <f t="shared" si="818"/>
        <v>0</v>
      </c>
      <c r="CG223" s="120">
        <f t="shared" si="819"/>
        <v>0</v>
      </c>
      <c r="CH223" s="256">
        <v>0</v>
      </c>
      <c r="CI223" s="170">
        <f t="shared" si="980"/>
        <v>0</v>
      </c>
      <c r="CJ223" s="170">
        <f t="shared" si="981"/>
        <v>630</v>
      </c>
      <c r="CK223" s="170">
        <f t="shared" si="820"/>
        <v>0</v>
      </c>
      <c r="CL223" s="256">
        <f t="shared" si="999"/>
        <v>0</v>
      </c>
      <c r="CM223" s="256">
        <f t="shared" si="900"/>
        <v>413.75367728253121</v>
      </c>
      <c r="CN223" s="390">
        <f t="shared" si="822"/>
        <v>0</v>
      </c>
      <c r="CO223" s="428">
        <f t="shared" si="823"/>
        <v>34000</v>
      </c>
      <c r="CP223" s="147">
        <f t="shared" si="824"/>
        <v>3.053435114503817</v>
      </c>
      <c r="CQ223" s="256">
        <f t="shared" si="916"/>
        <v>0.74518357626812404</v>
      </c>
      <c r="CR223" s="256">
        <f t="shared" si="917"/>
        <v>2.2753696985286234</v>
      </c>
      <c r="CS223" s="120">
        <f t="shared" si="918"/>
        <v>413.75367728253121</v>
      </c>
      <c r="CT223" s="120">
        <f t="shared" si="919"/>
        <v>0</v>
      </c>
      <c r="CU223" s="256">
        <f t="shared" si="920"/>
        <v>310.3152579618984</v>
      </c>
      <c r="CV223" s="170">
        <f t="shared" si="982"/>
        <v>492.56390152682286</v>
      </c>
      <c r="CW223" s="256">
        <f t="shared" si="825"/>
        <v>135.50432931002896</v>
      </c>
      <c r="CX223" s="256">
        <v>0</v>
      </c>
      <c r="CY223" s="466">
        <f t="shared" si="826"/>
        <v>373397.04850444203</v>
      </c>
      <c r="CZ223" s="147">
        <f t="shared" si="827"/>
        <v>3.5714285714285707</v>
      </c>
      <c r="DA223" s="256">
        <f t="shared" si="921"/>
        <v>0.78313606484237419</v>
      </c>
      <c r="DB223" s="256">
        <f t="shared" si="922"/>
        <v>2.7969145172941929</v>
      </c>
      <c r="DC223" s="120">
        <f t="shared" si="923"/>
        <v>413.75367728253121</v>
      </c>
      <c r="DD223" s="120">
        <f t="shared" si="924"/>
        <v>0</v>
      </c>
      <c r="DE223" s="256">
        <f t="shared" si="925"/>
        <v>331.00294182602499</v>
      </c>
      <c r="DF223" s="170">
        <f t="shared" si="983"/>
        <v>525.40149496194442</v>
      </c>
      <c r="DG223" s="256">
        <f t="shared" si="828"/>
        <v>115.85102963910876</v>
      </c>
      <c r="DH223" s="256">
        <v>0</v>
      </c>
      <c r="DI223" s="466">
        <f t="shared" si="829"/>
        <v>380397.04850444203</v>
      </c>
      <c r="DJ223" s="147">
        <f t="shared" si="830"/>
        <v>3.053435114503817</v>
      </c>
      <c r="DK223" s="256">
        <f t="shared" si="984"/>
        <v>0.75529744090538564</v>
      </c>
      <c r="DL223" s="256">
        <f t="shared" si="926"/>
        <v>2.306251727955376</v>
      </c>
      <c r="DM223" s="120">
        <f t="shared" si="927"/>
        <v>413.75367728253121</v>
      </c>
      <c r="DN223" s="120">
        <f t="shared" si="928"/>
        <v>0</v>
      </c>
      <c r="DO223" s="256">
        <f t="shared" si="929"/>
        <v>310.3152579618984</v>
      </c>
      <c r="DP223" s="170">
        <f t="shared" si="985"/>
        <v>492.56390152682286</v>
      </c>
      <c r="DQ223" s="256">
        <f t="shared" si="831"/>
        <v>135.50432931002896</v>
      </c>
      <c r="DR223" s="256">
        <v>0</v>
      </c>
      <c r="DS223" s="427">
        <f t="shared" si="832"/>
        <v>368397.04850444203</v>
      </c>
      <c r="DT223" s="176">
        <f t="shared" si="833"/>
        <v>6.3291139240506329</v>
      </c>
      <c r="DU223" s="256">
        <f t="shared" si="930"/>
        <v>0.71618367767258051</v>
      </c>
      <c r="DV223" s="256">
        <f t="shared" si="931"/>
        <v>4.5328080865353195</v>
      </c>
      <c r="DW223" s="120">
        <f t="shared" si="932"/>
        <v>413.75367728253121</v>
      </c>
      <c r="DX223" s="120">
        <f t="shared" si="933"/>
        <v>0</v>
      </c>
      <c r="DY223" s="256">
        <f t="shared" si="934"/>
        <v>372.37830955427808</v>
      </c>
      <c r="DZ223" s="256">
        <f t="shared" si="986"/>
        <v>213</v>
      </c>
      <c r="EA223" s="256">
        <f t="shared" si="987"/>
        <v>304</v>
      </c>
      <c r="EB223" s="170">
        <f t="shared" si="988"/>
        <v>591.07668183218743</v>
      </c>
      <c r="EC223" s="256">
        <f t="shared" si="834"/>
        <v>65.373081010639936</v>
      </c>
      <c r="ED223" s="256">
        <v>0</v>
      </c>
      <c r="EE223" s="427">
        <f t="shared" si="994"/>
        <v>486440.29057467752</v>
      </c>
      <c r="EF223" s="275">
        <f t="shared" si="835"/>
        <v>1.2307692307692308</v>
      </c>
      <c r="EG223" s="256">
        <f t="shared" si="836"/>
        <v>0.90977530259432526</v>
      </c>
      <c r="EH223" s="256">
        <f t="shared" si="935"/>
        <v>1.119723449346862</v>
      </c>
      <c r="EI223" s="473">
        <f t="shared" si="837"/>
        <v>103.4384193206328</v>
      </c>
      <c r="EJ223" s="473">
        <f t="shared" si="838"/>
        <v>157.5</v>
      </c>
      <c r="EK223" s="473">
        <f t="shared" si="936"/>
        <v>630</v>
      </c>
      <c r="EL223" s="473">
        <f t="shared" si="839"/>
        <v>0</v>
      </c>
      <c r="EM223" s="473">
        <f t="shared" si="1000"/>
        <v>25.859604830158201</v>
      </c>
      <c r="EN223" s="473">
        <f t="shared" si="1001"/>
        <v>310.3152579618984</v>
      </c>
      <c r="EO223" s="427">
        <f t="shared" si="842"/>
        <v>85272.5</v>
      </c>
      <c r="EP223" s="261">
        <f t="shared" si="843"/>
        <v>1.2307692307692308</v>
      </c>
      <c r="EQ223" s="256">
        <f t="shared" si="1002"/>
        <v>0.34048195958075311</v>
      </c>
      <c r="ER223" s="256">
        <f t="shared" si="937"/>
        <v>0.41905471948400386</v>
      </c>
      <c r="ES223" s="473">
        <f t="shared" si="938"/>
        <v>413.75367728253121</v>
      </c>
      <c r="ET223" s="473">
        <f t="shared" si="845"/>
        <v>157.5</v>
      </c>
      <c r="EU223" s="473">
        <f t="shared" si="939"/>
        <v>630</v>
      </c>
      <c r="EV223" s="473">
        <f t="shared" si="846"/>
        <v>0</v>
      </c>
      <c r="EW223" s="473">
        <f t="shared" si="1003"/>
        <v>25.859604830158201</v>
      </c>
      <c r="EX223" s="473">
        <f t="shared" si="1004"/>
        <v>310.3152579618984</v>
      </c>
      <c r="EY223" s="572">
        <f t="shared" si="849"/>
        <v>227850</v>
      </c>
      <c r="EZ223" s="572"/>
      <c r="FA223" s="572"/>
      <c r="FB223" s="572"/>
      <c r="FC223" s="572"/>
      <c r="FD223" s="572"/>
      <c r="FE223" s="572"/>
      <c r="FF223" s="572"/>
      <c r="FG223" s="572"/>
      <c r="FH223" s="572"/>
      <c r="FI223" s="566"/>
      <c r="FJ223" s="276">
        <f t="shared" si="850"/>
        <v>1.340299182098158</v>
      </c>
      <c r="FK223" s="256">
        <f t="shared" si="1005"/>
        <v>0.45866275638156517</v>
      </c>
      <c r="FL223" s="256">
        <f t="shared" si="949"/>
        <v>0.61474531723709847</v>
      </c>
      <c r="FM223" s="483">
        <f t="shared" si="1006"/>
        <v>107.16220241617559</v>
      </c>
      <c r="FN223" s="483">
        <f t="shared" si="853"/>
        <v>159</v>
      </c>
      <c r="FO223" s="483">
        <f t="shared" si="950"/>
        <v>630</v>
      </c>
      <c r="FP223" s="483">
        <f t="shared" si="951"/>
        <v>0</v>
      </c>
      <c r="FQ223" s="483">
        <f t="shared" si="989"/>
        <v>22700</v>
      </c>
      <c r="FR223" s="483">
        <f t="shared" si="1007"/>
        <v>2.1432440483235116</v>
      </c>
      <c r="FS223" s="483">
        <f t="shared" si="1008"/>
        <v>306.55923283808676</v>
      </c>
      <c r="FT223" s="484">
        <f t="shared" si="1009"/>
        <v>227</v>
      </c>
      <c r="FU223" s="427">
        <f t="shared" si="857"/>
        <v>229038</v>
      </c>
      <c r="FV223" s="276">
        <f t="shared" si="858"/>
        <v>2.3881415906273804</v>
      </c>
      <c r="FW223" s="256">
        <f t="shared" si="1010"/>
        <v>1.0990931507434527</v>
      </c>
      <c r="FX223" s="256">
        <f t="shared" si="952"/>
        <v>2.6247900652641283</v>
      </c>
      <c r="FY223" s="483">
        <f t="shared" si="1011"/>
        <v>219.0825721211003</v>
      </c>
      <c r="FZ223" s="483">
        <f t="shared" si="861"/>
        <v>165</v>
      </c>
      <c r="GA223" s="483">
        <f t="shared" si="953"/>
        <v>630</v>
      </c>
      <c r="GB223" s="483">
        <f t="shared" si="954"/>
        <v>0</v>
      </c>
      <c r="GC223" s="483">
        <f t="shared" si="955"/>
        <v>11300</v>
      </c>
      <c r="GD223" s="483">
        <f t="shared" si="1012"/>
        <v>-21.41769384512979</v>
      </c>
      <c r="GE223" s="483">
        <f t="shared" si="1013"/>
        <v>194.67110516143092</v>
      </c>
      <c r="GF223" s="484">
        <f t="shared" si="1014"/>
        <v>122</v>
      </c>
      <c r="GG223" s="493">
        <f t="shared" si="1015"/>
        <v>113</v>
      </c>
      <c r="GH223" s="493">
        <f t="shared" si="866"/>
        <v>235</v>
      </c>
      <c r="GI223" s="427">
        <f t="shared" si="867"/>
        <v>218817</v>
      </c>
      <c r="GJ223" s="188">
        <f t="shared" si="1016"/>
        <v>1</v>
      </c>
      <c r="GK223" s="256">
        <f t="shared" si="990"/>
        <v>0.93041078768277763</v>
      </c>
      <c r="GL223" s="256">
        <f t="shared" si="956"/>
        <v>0.93041078768277763</v>
      </c>
      <c r="GM223" s="256">
        <f t="shared" si="957"/>
        <v>413.75367728253121</v>
      </c>
      <c r="GN223" s="256">
        <f t="shared" si="958"/>
        <v>630</v>
      </c>
      <c r="GO223" s="256">
        <f t="shared" si="959"/>
        <v>0</v>
      </c>
      <c r="GP223" s="256">
        <f t="shared" si="1017"/>
        <v>413.75367728253121</v>
      </c>
      <c r="GQ223" s="256">
        <f t="shared" si="1018"/>
        <v>0</v>
      </c>
      <c r="GR223" s="427">
        <f t="shared" si="871"/>
        <v>444700</v>
      </c>
      <c r="GS223" s="188">
        <f t="shared" si="872"/>
        <v>1</v>
      </c>
      <c r="GT223" s="256">
        <f t="shared" si="991"/>
        <v>1.6900321758129695</v>
      </c>
      <c r="GU223" s="256">
        <f t="shared" si="960"/>
        <v>1.6900321758129695</v>
      </c>
      <c r="GV223" s="256">
        <f t="shared" si="961"/>
        <v>413.75367728253121</v>
      </c>
      <c r="GW223" s="256">
        <f t="shared" si="962"/>
        <v>630</v>
      </c>
      <c r="GX223" s="256">
        <f t="shared" si="963"/>
        <v>0</v>
      </c>
      <c r="GY223" s="256">
        <f t="shared" si="1019"/>
        <v>413.75367728253121</v>
      </c>
      <c r="GZ223" s="256">
        <f t="shared" si="1020"/>
        <v>0</v>
      </c>
      <c r="HA223" s="427">
        <f t="shared" si="875"/>
        <v>244820</v>
      </c>
      <c r="HB223" s="188">
        <f t="shared" si="876"/>
        <v>1</v>
      </c>
      <c r="HC223" s="256">
        <f t="shared" si="992"/>
        <v>1.3486104213902583</v>
      </c>
      <c r="HD223" s="256">
        <f t="shared" si="964"/>
        <v>1.3486104213902583</v>
      </c>
      <c r="HE223" s="256">
        <f t="shared" si="965"/>
        <v>413.75367728253121</v>
      </c>
      <c r="HF223" s="256">
        <f t="shared" si="966"/>
        <v>630</v>
      </c>
      <c r="HG223" s="256">
        <f t="shared" si="967"/>
        <v>0</v>
      </c>
      <c r="HH223" s="256">
        <f t="shared" si="1021"/>
        <v>413.75367728253121</v>
      </c>
      <c r="HI223" s="256">
        <f t="shared" si="1022"/>
        <v>0</v>
      </c>
      <c r="HJ223" s="427">
        <f t="shared" si="879"/>
        <v>306800</v>
      </c>
      <c r="HK223" s="188">
        <f t="shared" si="1023"/>
        <v>1</v>
      </c>
      <c r="HL223" s="256">
        <f t="shared" si="993"/>
        <v>0.75848520125120289</v>
      </c>
      <c r="HM223" s="256">
        <f t="shared" si="968"/>
        <v>0.75848520125120289</v>
      </c>
      <c r="HN223" s="256">
        <f t="shared" si="969"/>
        <v>413.75367728253121</v>
      </c>
      <c r="HO223" s="256">
        <f t="shared" si="970"/>
        <v>630</v>
      </c>
      <c r="HP223" s="256">
        <f t="shared" si="971"/>
        <v>0</v>
      </c>
      <c r="HQ223" s="256">
        <f t="shared" si="1024"/>
        <v>413.75367728253121</v>
      </c>
      <c r="HR223" s="256">
        <f t="shared" si="1025"/>
        <v>0</v>
      </c>
      <c r="HS223" s="466">
        <f t="shared" si="883"/>
        <v>545500</v>
      </c>
    </row>
    <row r="224" spans="1:227" s="72" customFormat="1" hidden="1" outlineLevel="1" x14ac:dyDescent="0.3">
      <c r="B224" s="40" t="s">
        <v>248</v>
      </c>
      <c r="C224" s="40" t="s">
        <v>250</v>
      </c>
      <c r="D224" s="117">
        <v>20000</v>
      </c>
      <c r="E224" s="132">
        <v>6.7054104609410947</v>
      </c>
      <c r="F224" s="125">
        <f t="shared" si="791"/>
        <v>1179.0346727154758</v>
      </c>
      <c r="G224" s="125">
        <f t="shared" si="792"/>
        <v>0</v>
      </c>
      <c r="H224" s="168">
        <f t="shared" si="1059"/>
        <v>1260</v>
      </c>
      <c r="I224" s="528">
        <f t="shared" si="1035"/>
        <v>1260</v>
      </c>
      <c r="J224" s="373">
        <f t="shared" si="794"/>
        <v>0</v>
      </c>
      <c r="K224" s="114">
        <v>0.25900000000000001</v>
      </c>
      <c r="L224" s="168">
        <f t="shared" si="795"/>
        <v>935.74180374244111</v>
      </c>
      <c r="M224" s="373">
        <f t="shared" si="972"/>
        <v>0</v>
      </c>
      <c r="N224" s="373">
        <f t="shared" si="973"/>
        <v>242.35712716929223</v>
      </c>
      <c r="O224" s="121">
        <v>29.894513828073269</v>
      </c>
      <c r="P224" s="116">
        <v>0</v>
      </c>
      <c r="Q224" s="395">
        <f t="shared" si="796"/>
        <v>1</v>
      </c>
      <c r="S224" s="189">
        <f t="shared" si="797"/>
        <v>1</v>
      </c>
      <c r="T224" s="168">
        <f t="shared" si="902"/>
        <v>0</v>
      </c>
      <c r="U224" s="382">
        <f t="shared" si="903"/>
        <v>1179.0346727154758</v>
      </c>
      <c r="V224" s="427">
        <f t="shared" si="974"/>
        <v>65500</v>
      </c>
      <c r="W224" s="132"/>
      <c r="X224" s="256">
        <f t="shared" si="1053"/>
        <v>1.0994358316174366</v>
      </c>
      <c r="Y224" s="256">
        <f t="shared" si="1036"/>
        <v>0.56182801637492841</v>
      </c>
      <c r="Z224" s="256">
        <f t="shared" si="1054"/>
        <v>0.61769385240914421</v>
      </c>
      <c r="AA224" s="256">
        <f t="shared" si="1037"/>
        <v>179.72183849656406</v>
      </c>
      <c r="AB224" s="256">
        <f t="shared" si="1038"/>
        <v>0</v>
      </c>
      <c r="AC224" s="256">
        <f t="shared" si="1055"/>
        <v>62</v>
      </c>
      <c r="AD224" s="256">
        <f t="shared" si="1056"/>
        <v>88</v>
      </c>
      <c r="AE224" s="256">
        <f t="shared" si="1039"/>
        <v>119.81455899770938</v>
      </c>
      <c r="AF224" s="256">
        <f t="shared" si="1040"/>
        <v>73.086880988602715</v>
      </c>
      <c r="AG224" s="256">
        <f t="shared" si="1041"/>
        <v>999.3128342189118</v>
      </c>
      <c r="AH224" s="427">
        <f t="shared" si="1042"/>
        <v>189800</v>
      </c>
      <c r="AI224" s="262">
        <f t="shared" si="904"/>
        <v>1.1142186397914173</v>
      </c>
      <c r="AJ224" s="256">
        <f t="shared" si="799"/>
        <v>0.53860488586871325</v>
      </c>
      <c r="AK224" s="256">
        <f t="shared" si="1057"/>
        <v>0.60012360331764925</v>
      </c>
      <c r="AL224" s="170">
        <f t="shared" si="800"/>
        <v>179.72183849656406</v>
      </c>
      <c r="AM224" s="170">
        <f t="shared" si="801"/>
        <v>0</v>
      </c>
      <c r="AN224" s="170">
        <f t="shared" si="906"/>
        <v>134.79137887242305</v>
      </c>
      <c r="AO224" s="170">
        <f t="shared" si="975"/>
        <v>69</v>
      </c>
      <c r="AP224" s="170">
        <f t="shared" si="976"/>
        <v>99</v>
      </c>
      <c r="AQ224" s="170">
        <f t="shared" si="802"/>
        <v>0</v>
      </c>
      <c r="AR224" s="256">
        <f t="shared" si="995"/>
        <v>58.858902107624729</v>
      </c>
      <c r="AS224" s="256">
        <f t="shared" si="907"/>
        <v>999.3128342189118</v>
      </c>
      <c r="AT224" s="428">
        <f t="shared" si="996"/>
        <v>224400</v>
      </c>
      <c r="AU224" s="152">
        <f t="shared" si="1043"/>
        <v>1.0994358316174366</v>
      </c>
      <c r="AV224" s="256">
        <f t="shared" si="1044"/>
        <v>0.61214097306522053</v>
      </c>
      <c r="AW224" s="256">
        <f t="shared" si="1058"/>
        <v>0.67300971978906765</v>
      </c>
      <c r="AX224" s="120">
        <f t="shared" si="1045"/>
        <v>179.72183849656406</v>
      </c>
      <c r="AY224" s="120">
        <f t="shared" si="1046"/>
        <v>0</v>
      </c>
      <c r="AZ224" s="120">
        <f t="shared" si="1047"/>
        <v>62</v>
      </c>
      <c r="BA224" s="120">
        <f t="shared" si="1048"/>
        <v>88</v>
      </c>
      <c r="BB224" s="256">
        <f t="shared" si="1049"/>
        <v>119.81455899770938</v>
      </c>
      <c r="BC224" s="256">
        <f t="shared" si="1050"/>
        <v>73.086880988602715</v>
      </c>
      <c r="BD224" s="256">
        <f t="shared" si="1051"/>
        <v>999.3128342189118</v>
      </c>
      <c r="BE224" s="427">
        <f t="shared" si="1052"/>
        <v>174200</v>
      </c>
      <c r="BF224" s="149">
        <f t="shared" si="805"/>
        <v>1</v>
      </c>
      <c r="BG224" s="256">
        <f t="shared" si="806"/>
        <v>0</v>
      </c>
      <c r="BH224" s="256">
        <f t="shared" si="908"/>
        <v>0</v>
      </c>
      <c r="BI224" s="120">
        <f t="shared" si="807"/>
        <v>0</v>
      </c>
      <c r="BJ224" s="120">
        <f t="shared" si="808"/>
        <v>0</v>
      </c>
      <c r="BK224" s="256">
        <v>0</v>
      </c>
      <c r="BL224" s="170">
        <f t="shared" si="909"/>
        <v>0</v>
      </c>
      <c r="BM224" s="170">
        <f t="shared" si="977"/>
        <v>1260</v>
      </c>
      <c r="BN224" s="170">
        <f t="shared" si="809"/>
        <v>0</v>
      </c>
      <c r="BO224" s="170">
        <f t="shared" si="997"/>
        <v>0</v>
      </c>
      <c r="BP224" s="170">
        <f t="shared" si="998"/>
        <v>1179.0346727154758</v>
      </c>
      <c r="BQ224" s="390">
        <f t="shared" si="812"/>
        <v>0</v>
      </c>
      <c r="BR224" s="428">
        <f t="shared" si="813"/>
        <v>65500</v>
      </c>
      <c r="BS224" s="147">
        <f t="shared" si="814"/>
        <v>3.5714285714285716</v>
      </c>
      <c r="BT224" s="256">
        <f t="shared" si="910"/>
        <v>1.3444585084955933</v>
      </c>
      <c r="BU224" s="256">
        <f t="shared" si="911"/>
        <v>4.8016375303414049</v>
      </c>
      <c r="BV224" s="170">
        <f t="shared" si="912"/>
        <v>1179.0346727154758</v>
      </c>
      <c r="BW224" s="170">
        <f t="shared" si="913"/>
        <v>0</v>
      </c>
      <c r="BX224" s="170">
        <f t="shared" si="914"/>
        <v>943.22773817238067</v>
      </c>
      <c r="BY224" s="170">
        <f t="shared" si="978"/>
        <v>748.59344299395286</v>
      </c>
      <c r="BZ224" s="256">
        <f t="shared" si="815"/>
        <v>330.12970836033321</v>
      </c>
      <c r="CA224" s="256">
        <v>0</v>
      </c>
      <c r="CB224" s="466">
        <f t="shared" si="816"/>
        <v>631410.3105383598</v>
      </c>
      <c r="CC224" s="149">
        <f t="shared" si="817"/>
        <v>1</v>
      </c>
      <c r="CD224" s="256">
        <f t="shared" si="915"/>
        <v>0</v>
      </c>
      <c r="CE224" s="256">
        <f t="shared" si="979"/>
        <v>0</v>
      </c>
      <c r="CF224" s="120">
        <f t="shared" si="818"/>
        <v>0</v>
      </c>
      <c r="CG224" s="120">
        <f t="shared" si="819"/>
        <v>0</v>
      </c>
      <c r="CH224" s="256">
        <v>0</v>
      </c>
      <c r="CI224" s="170">
        <f t="shared" si="980"/>
        <v>0</v>
      </c>
      <c r="CJ224" s="170">
        <f t="shared" si="981"/>
        <v>1260</v>
      </c>
      <c r="CK224" s="170">
        <f t="shared" si="820"/>
        <v>0</v>
      </c>
      <c r="CL224" s="256">
        <f t="shared" si="999"/>
        <v>0</v>
      </c>
      <c r="CM224" s="256">
        <f t="shared" si="900"/>
        <v>1179.0346727154758</v>
      </c>
      <c r="CN224" s="390">
        <f t="shared" si="822"/>
        <v>0</v>
      </c>
      <c r="CO224" s="428">
        <f t="shared" si="823"/>
        <v>65500</v>
      </c>
      <c r="CP224" s="147">
        <f t="shared" si="824"/>
        <v>3.0534351145038165</v>
      </c>
      <c r="CQ224" s="256">
        <f t="shared" si="916"/>
        <v>1.3075318866152439</v>
      </c>
      <c r="CR224" s="256">
        <f t="shared" si="917"/>
        <v>3.9924637759244086</v>
      </c>
      <c r="CS224" s="120">
        <f t="shared" si="918"/>
        <v>1179.0346727154758</v>
      </c>
      <c r="CT224" s="120">
        <f t="shared" si="919"/>
        <v>0</v>
      </c>
      <c r="CU224" s="256">
        <f t="shared" si="920"/>
        <v>884.27600453660693</v>
      </c>
      <c r="CV224" s="170">
        <f t="shared" si="982"/>
        <v>701.80635280683089</v>
      </c>
      <c r="CW224" s="256">
        <f t="shared" si="825"/>
        <v>386.13385531431834</v>
      </c>
      <c r="CX224" s="256">
        <v>0</v>
      </c>
      <c r="CY224" s="466">
        <f t="shared" si="826"/>
        <v>606410.3105383598</v>
      </c>
      <c r="CZ224" s="147">
        <f t="shared" si="827"/>
        <v>3.5714285714285716</v>
      </c>
      <c r="DA224" s="256">
        <f t="shared" si="921"/>
        <v>1.38391049151114</v>
      </c>
      <c r="DB224" s="256">
        <f t="shared" si="922"/>
        <v>4.9425374696826427</v>
      </c>
      <c r="DC224" s="120">
        <f t="shared" si="923"/>
        <v>1179.0346727154758</v>
      </c>
      <c r="DD224" s="120">
        <f t="shared" si="924"/>
        <v>0</v>
      </c>
      <c r="DE224" s="256">
        <f t="shared" si="925"/>
        <v>943.22773817238067</v>
      </c>
      <c r="DF224" s="170">
        <f t="shared" si="983"/>
        <v>748.59344299395286</v>
      </c>
      <c r="DG224" s="256">
        <f t="shared" si="828"/>
        <v>330.12970836033321</v>
      </c>
      <c r="DH224" s="256">
        <v>0</v>
      </c>
      <c r="DI224" s="466">
        <f t="shared" si="829"/>
        <v>613410.3105383598</v>
      </c>
      <c r="DJ224" s="147">
        <f t="shared" si="830"/>
        <v>3.0534351145038165</v>
      </c>
      <c r="DK224" s="256">
        <f t="shared" si="984"/>
        <v>1.3184024342572089</v>
      </c>
      <c r="DL224" s="256">
        <f t="shared" si="926"/>
        <v>4.0256562878082711</v>
      </c>
      <c r="DM224" s="120">
        <f t="shared" si="927"/>
        <v>1179.0346727154758</v>
      </c>
      <c r="DN224" s="120">
        <f t="shared" si="928"/>
        <v>0</v>
      </c>
      <c r="DO224" s="256">
        <f t="shared" si="929"/>
        <v>884.27600453660693</v>
      </c>
      <c r="DP224" s="170">
        <f t="shared" si="985"/>
        <v>701.80635280683089</v>
      </c>
      <c r="DQ224" s="256">
        <f t="shared" si="831"/>
        <v>386.13385531431834</v>
      </c>
      <c r="DR224" s="256">
        <v>0</v>
      </c>
      <c r="DS224" s="427">
        <f t="shared" si="832"/>
        <v>601410.3105383598</v>
      </c>
      <c r="DT224" s="176">
        <f t="shared" si="833"/>
        <v>6.3291139240506338</v>
      </c>
      <c r="DU224" s="256">
        <f t="shared" si="930"/>
        <v>1.1059125299544137</v>
      </c>
      <c r="DV224" s="256">
        <f t="shared" si="931"/>
        <v>6.9994463921165435</v>
      </c>
      <c r="DW224" s="120">
        <f t="shared" si="932"/>
        <v>1179.0346727154758</v>
      </c>
      <c r="DX224" s="120">
        <f t="shared" si="933"/>
        <v>0</v>
      </c>
      <c r="DY224" s="256">
        <f t="shared" si="934"/>
        <v>1061.1312054439284</v>
      </c>
      <c r="DZ224" s="256">
        <f t="shared" si="986"/>
        <v>606</v>
      </c>
      <c r="EA224" s="256">
        <f t="shared" si="987"/>
        <v>866</v>
      </c>
      <c r="EB224" s="170">
        <f t="shared" si="988"/>
        <v>842.16762336819704</v>
      </c>
      <c r="EC224" s="256">
        <f t="shared" si="834"/>
        <v>186.28747828904517</v>
      </c>
      <c r="ED224" s="256">
        <v>0</v>
      </c>
      <c r="EE224" s="427">
        <f t="shared" si="994"/>
        <v>897672.43569195503</v>
      </c>
      <c r="EF224" s="275">
        <f t="shared" si="835"/>
        <v>1.2307692307692306</v>
      </c>
      <c r="EG224" s="256">
        <f t="shared" si="836"/>
        <v>1.4375199215407983</v>
      </c>
      <c r="EH224" s="256">
        <f t="shared" si="935"/>
        <v>1.769255288050213</v>
      </c>
      <c r="EI224" s="473">
        <f t="shared" si="837"/>
        <v>294.75866817886896</v>
      </c>
      <c r="EJ224" s="473">
        <f t="shared" si="838"/>
        <v>315</v>
      </c>
      <c r="EK224" s="473">
        <f t="shared" si="936"/>
        <v>1260</v>
      </c>
      <c r="EL224" s="473">
        <f t="shared" si="839"/>
        <v>0</v>
      </c>
      <c r="EM224" s="473">
        <f t="shared" si="1000"/>
        <v>73.68966704471724</v>
      </c>
      <c r="EN224" s="473">
        <f t="shared" si="1001"/>
        <v>884.27600453660693</v>
      </c>
      <c r="EO224" s="427">
        <f t="shared" si="842"/>
        <v>153785</v>
      </c>
      <c r="EP224" s="261">
        <f t="shared" si="843"/>
        <v>1.2307692307692306</v>
      </c>
      <c r="EQ224" s="256">
        <f t="shared" si="1002"/>
        <v>0.48511959871439914</v>
      </c>
      <c r="ER224" s="256">
        <f t="shared" si="937"/>
        <v>0.59707027534079882</v>
      </c>
      <c r="ES224" s="473">
        <f t="shared" si="938"/>
        <v>1179.0346727154758</v>
      </c>
      <c r="ET224" s="473">
        <f t="shared" si="845"/>
        <v>315</v>
      </c>
      <c r="EU224" s="473">
        <f t="shared" si="939"/>
        <v>1260</v>
      </c>
      <c r="EV224" s="473">
        <f t="shared" si="846"/>
        <v>0</v>
      </c>
      <c r="EW224" s="473">
        <f t="shared" si="1003"/>
        <v>73.68966704471724</v>
      </c>
      <c r="EX224" s="473">
        <f t="shared" si="1004"/>
        <v>884.27600453660693</v>
      </c>
      <c r="EY224" s="572">
        <f t="shared" si="849"/>
        <v>455700</v>
      </c>
      <c r="EZ224" s="572"/>
      <c r="FA224" s="572"/>
      <c r="FB224" s="572"/>
      <c r="FC224" s="572"/>
      <c r="FD224" s="572"/>
      <c r="FE224" s="572"/>
      <c r="FF224" s="572"/>
      <c r="FG224" s="572"/>
      <c r="FH224" s="572"/>
      <c r="FI224" s="566"/>
      <c r="FJ224" s="276">
        <f t="shared" si="850"/>
        <v>1.3403996274627288</v>
      </c>
      <c r="FK224" s="256">
        <f t="shared" si="1005"/>
        <v>0.49876961572551826</v>
      </c>
      <c r="FL224" s="256">
        <f t="shared" si="949"/>
        <v>0.66855060710821301</v>
      </c>
      <c r="FM224" s="483">
        <f t="shared" si="1006"/>
        <v>305.36998023330824</v>
      </c>
      <c r="FN224" s="483">
        <f t="shared" si="853"/>
        <v>453</v>
      </c>
      <c r="FO224" s="483">
        <f t="shared" si="950"/>
        <v>1260</v>
      </c>
      <c r="FP224" s="483">
        <f t="shared" si="951"/>
        <v>0</v>
      </c>
      <c r="FQ224" s="483">
        <f t="shared" si="989"/>
        <v>64700</v>
      </c>
      <c r="FR224" s="483">
        <f t="shared" si="1007"/>
        <v>6.1073996046661652</v>
      </c>
      <c r="FS224" s="483">
        <f t="shared" si="1008"/>
        <v>873.50689493769801</v>
      </c>
      <c r="FT224" s="484">
        <f t="shared" si="1009"/>
        <v>647</v>
      </c>
      <c r="FU224" s="427">
        <f t="shared" si="857"/>
        <v>600318</v>
      </c>
      <c r="FV224" s="276">
        <f t="shared" si="858"/>
        <v>2.3871799438372721</v>
      </c>
      <c r="FW224" s="256">
        <f t="shared" si="1010"/>
        <v>1.2022769556224033</v>
      </c>
      <c r="FX224" s="256">
        <f t="shared" si="952"/>
        <v>2.8700514353995352</v>
      </c>
      <c r="FY224" s="483">
        <f t="shared" si="1011"/>
        <v>624.29885920284448</v>
      </c>
      <c r="FZ224" s="483">
        <f t="shared" si="861"/>
        <v>468</v>
      </c>
      <c r="GA224" s="483">
        <f t="shared" si="953"/>
        <v>1260</v>
      </c>
      <c r="GB224" s="483">
        <f t="shared" si="954"/>
        <v>0</v>
      </c>
      <c r="GC224" s="483">
        <f t="shared" si="955"/>
        <v>32300</v>
      </c>
      <c r="GD224" s="483">
        <f t="shared" si="1012"/>
        <v>-60.833091282049594</v>
      </c>
      <c r="GE224" s="483">
        <f t="shared" si="1013"/>
        <v>554.73581351263135</v>
      </c>
      <c r="GF224" s="484">
        <f t="shared" si="1014"/>
        <v>346</v>
      </c>
      <c r="GG224" s="493">
        <f t="shared" si="1015"/>
        <v>323</v>
      </c>
      <c r="GH224" s="493">
        <f t="shared" si="866"/>
        <v>669</v>
      </c>
      <c r="GI224" s="427">
        <f t="shared" si="867"/>
        <v>569862</v>
      </c>
      <c r="GJ224" s="188">
        <f t="shared" si="1016"/>
        <v>1</v>
      </c>
      <c r="GK224" s="256">
        <f t="shared" si="990"/>
        <v>1.3407262596264224</v>
      </c>
      <c r="GL224" s="256">
        <f t="shared" si="956"/>
        <v>1.3407262596264224</v>
      </c>
      <c r="GM224" s="256">
        <f t="shared" si="957"/>
        <v>1179.0346727154758</v>
      </c>
      <c r="GN224" s="256">
        <f t="shared" si="958"/>
        <v>1260</v>
      </c>
      <c r="GO224" s="256">
        <f t="shared" si="959"/>
        <v>0</v>
      </c>
      <c r="GP224" s="256">
        <f t="shared" si="1017"/>
        <v>1179.0346727154758</v>
      </c>
      <c r="GQ224" s="256">
        <f t="shared" si="1018"/>
        <v>0</v>
      </c>
      <c r="GR224" s="427">
        <f t="shared" si="871"/>
        <v>879400</v>
      </c>
      <c r="GS224" s="188">
        <f t="shared" si="872"/>
        <v>1</v>
      </c>
      <c r="GT224" s="256">
        <f t="shared" si="991"/>
        <v>2.7021008221008289</v>
      </c>
      <c r="GU224" s="256">
        <f t="shared" si="960"/>
        <v>2.7021008221008289</v>
      </c>
      <c r="GV224" s="256">
        <f t="shared" si="961"/>
        <v>1179.0346727154758</v>
      </c>
      <c r="GW224" s="256">
        <f t="shared" si="962"/>
        <v>1260</v>
      </c>
      <c r="GX224" s="256">
        <f t="shared" si="963"/>
        <v>0</v>
      </c>
      <c r="GY224" s="256">
        <f t="shared" si="1019"/>
        <v>1179.0346727154758</v>
      </c>
      <c r="GZ224" s="256">
        <f t="shared" si="1020"/>
        <v>0</v>
      </c>
      <c r="HA224" s="427">
        <f t="shared" si="875"/>
        <v>436340</v>
      </c>
      <c r="HB224" s="188">
        <f t="shared" si="876"/>
        <v>1</v>
      </c>
      <c r="HC224" s="256">
        <f t="shared" si="992"/>
        <v>2.296343628691718</v>
      </c>
      <c r="HD224" s="256">
        <f t="shared" si="964"/>
        <v>2.296343628691718</v>
      </c>
      <c r="HE224" s="256">
        <f t="shared" si="965"/>
        <v>1179.0346727154758</v>
      </c>
      <c r="HF224" s="256">
        <f t="shared" si="966"/>
        <v>1260</v>
      </c>
      <c r="HG224" s="256">
        <f t="shared" si="967"/>
        <v>0</v>
      </c>
      <c r="HH224" s="256">
        <f t="shared" si="1021"/>
        <v>1179.0346727154758</v>
      </c>
      <c r="HI224" s="256">
        <f t="shared" si="1022"/>
        <v>0</v>
      </c>
      <c r="HJ224" s="427">
        <f t="shared" si="879"/>
        <v>513440</v>
      </c>
      <c r="HK224" s="188">
        <f t="shared" si="1023"/>
        <v>1</v>
      </c>
      <c r="HL224" s="256">
        <f t="shared" si="993"/>
        <v>1.0906888739273597</v>
      </c>
      <c r="HM224" s="256">
        <f t="shared" si="968"/>
        <v>1.0906888739273597</v>
      </c>
      <c r="HN224" s="256">
        <f t="shared" si="969"/>
        <v>1179.0346727154758</v>
      </c>
      <c r="HO224" s="256">
        <f t="shared" si="970"/>
        <v>1260</v>
      </c>
      <c r="HP224" s="256">
        <f t="shared" si="971"/>
        <v>0</v>
      </c>
      <c r="HQ224" s="256">
        <f t="shared" si="1024"/>
        <v>1179.0346727154758</v>
      </c>
      <c r="HR224" s="256">
        <f t="shared" si="1025"/>
        <v>0</v>
      </c>
      <c r="HS224" s="466">
        <f t="shared" si="883"/>
        <v>1081000</v>
      </c>
    </row>
    <row r="225" spans="1:227" s="304" customFormat="1" hidden="1" outlineLevel="1" x14ac:dyDescent="0.3">
      <c r="B225" s="305" t="s">
        <v>248</v>
      </c>
      <c r="C225" s="305" t="s">
        <v>250</v>
      </c>
      <c r="D225" s="306">
        <v>50000</v>
      </c>
      <c r="E225" s="315">
        <v>6.7054104609410947</v>
      </c>
      <c r="F225" s="313">
        <f t="shared" si="791"/>
        <v>2947.5866817886895</v>
      </c>
      <c r="G225" s="313">
        <f t="shared" si="792"/>
        <v>0</v>
      </c>
      <c r="H225" s="311">
        <f t="shared" si="1059"/>
        <v>3150</v>
      </c>
      <c r="I225" s="529">
        <f t="shared" si="1035"/>
        <v>3150</v>
      </c>
      <c r="J225" s="374">
        <f t="shared" si="794"/>
        <v>0</v>
      </c>
      <c r="K225" s="310">
        <v>0.25900000000000001</v>
      </c>
      <c r="L225" s="311">
        <f t="shared" si="795"/>
        <v>935.74180374244111</v>
      </c>
      <c r="M225" s="374">
        <f t="shared" si="972"/>
        <v>0</v>
      </c>
      <c r="N225" s="374">
        <f t="shared" si="973"/>
        <v>242.35712716929226</v>
      </c>
      <c r="O225" s="309">
        <v>29.494122163013134</v>
      </c>
      <c r="P225" s="312">
        <v>0</v>
      </c>
      <c r="Q225" s="396">
        <f t="shared" si="796"/>
        <v>1</v>
      </c>
      <c r="S225" s="314">
        <f t="shared" si="797"/>
        <v>1</v>
      </c>
      <c r="T225" s="311">
        <f t="shared" si="902"/>
        <v>0</v>
      </c>
      <c r="U225" s="381">
        <f t="shared" si="903"/>
        <v>2947.5866817886895</v>
      </c>
      <c r="V225" s="435">
        <f t="shared" si="974"/>
        <v>160000</v>
      </c>
      <c r="W225" s="315"/>
      <c r="X225" s="319">
        <f t="shared" si="1053"/>
        <v>1.0385013902504545</v>
      </c>
      <c r="Y225" s="319">
        <f t="shared" si="1036"/>
        <v>0.38276287015637961</v>
      </c>
      <c r="Z225" s="319">
        <f t="shared" si="1054"/>
        <v>0.39749977279365445</v>
      </c>
      <c r="AA225" s="319">
        <f t="shared" si="1037"/>
        <v>184.17775184771858</v>
      </c>
      <c r="AB225" s="319">
        <f t="shared" si="1038"/>
        <v>0</v>
      </c>
      <c r="AC225" s="319">
        <f t="shared" si="1055"/>
        <v>63</v>
      </c>
      <c r="AD225" s="319">
        <f t="shared" si="1056"/>
        <v>90</v>
      </c>
      <c r="AE225" s="319">
        <f t="shared" si="1039"/>
        <v>122.78516789847907</v>
      </c>
      <c r="AF225" s="319">
        <f t="shared" si="1040"/>
        <v>74.898952418072227</v>
      </c>
      <c r="AG225" s="319">
        <f t="shared" si="1041"/>
        <v>2763.4089299409707</v>
      </c>
      <c r="AH225" s="435">
        <f t="shared" si="1042"/>
        <v>285500</v>
      </c>
      <c r="AI225" s="318">
        <f t="shared" si="904"/>
        <v>1.0438638479625062</v>
      </c>
      <c r="AJ225" s="319">
        <f t="shared" si="799"/>
        <v>0.38694013782440173</v>
      </c>
      <c r="AK225" s="319">
        <f t="shared" si="1057"/>
        <v>0.40391282120052246</v>
      </c>
      <c r="AL225" s="333">
        <f t="shared" si="800"/>
        <v>184.17775184771858</v>
      </c>
      <c r="AM225" s="333">
        <f t="shared" si="801"/>
        <v>0</v>
      </c>
      <c r="AN225" s="333">
        <f t="shared" si="906"/>
        <v>138.13331388578894</v>
      </c>
      <c r="AO225" s="333">
        <f t="shared" si="975"/>
        <v>71</v>
      </c>
      <c r="AP225" s="333">
        <f t="shared" si="976"/>
        <v>101</v>
      </c>
      <c r="AQ225" s="333">
        <f t="shared" si="802"/>
        <v>0</v>
      </c>
      <c r="AR225" s="319">
        <f t="shared" si="995"/>
        <v>60.31821373012783</v>
      </c>
      <c r="AS225" s="319">
        <f t="shared" si="907"/>
        <v>2763.4089299409707</v>
      </c>
      <c r="AT225" s="429">
        <f t="shared" si="996"/>
        <v>320100</v>
      </c>
      <c r="AU225" s="341">
        <f t="shared" si="1043"/>
        <v>1.0385013902504545</v>
      </c>
      <c r="AV225" s="319">
        <f t="shared" si="1044"/>
        <v>0.40578833802319486</v>
      </c>
      <c r="AW225" s="319">
        <f t="shared" si="1058"/>
        <v>0.42141175318450924</v>
      </c>
      <c r="AX225" s="308">
        <f t="shared" si="1045"/>
        <v>184.17775184771858</v>
      </c>
      <c r="AY225" s="308">
        <f t="shared" si="1046"/>
        <v>0</v>
      </c>
      <c r="AZ225" s="308">
        <f t="shared" si="1047"/>
        <v>63</v>
      </c>
      <c r="BA225" s="308">
        <f t="shared" si="1048"/>
        <v>90</v>
      </c>
      <c r="BB225" s="319">
        <f t="shared" si="1049"/>
        <v>122.78516789847907</v>
      </c>
      <c r="BC225" s="319">
        <f t="shared" si="1050"/>
        <v>74.898952418072227</v>
      </c>
      <c r="BD225" s="319">
        <f t="shared" si="1051"/>
        <v>2763.4089299409707</v>
      </c>
      <c r="BE225" s="435">
        <f t="shared" si="1052"/>
        <v>269300</v>
      </c>
      <c r="BF225" s="335">
        <f t="shared" si="805"/>
        <v>1</v>
      </c>
      <c r="BG225" s="319">
        <f t="shared" si="806"/>
        <v>0</v>
      </c>
      <c r="BH225" s="319">
        <f t="shared" si="908"/>
        <v>0</v>
      </c>
      <c r="BI225" s="308">
        <f t="shared" si="807"/>
        <v>0</v>
      </c>
      <c r="BJ225" s="308">
        <f t="shared" si="808"/>
        <v>0</v>
      </c>
      <c r="BK225" s="319">
        <v>0</v>
      </c>
      <c r="BL225" s="333">
        <f t="shared" si="909"/>
        <v>0</v>
      </c>
      <c r="BM225" s="333">
        <f t="shared" si="977"/>
        <v>3150</v>
      </c>
      <c r="BN225" s="333">
        <f t="shared" si="809"/>
        <v>0</v>
      </c>
      <c r="BO225" s="333">
        <f t="shared" si="997"/>
        <v>0</v>
      </c>
      <c r="BP225" s="333">
        <f t="shared" si="998"/>
        <v>2947.5866817886895</v>
      </c>
      <c r="BQ225" s="391">
        <f t="shared" si="812"/>
        <v>0</v>
      </c>
      <c r="BR225" s="429">
        <f t="shared" si="813"/>
        <v>160000</v>
      </c>
      <c r="BS225" s="323">
        <f t="shared" si="814"/>
        <v>3.5714285714285712</v>
      </c>
      <c r="BT225" s="319">
        <f t="shared" si="910"/>
        <v>1.6989075846547925</v>
      </c>
      <c r="BU225" s="319">
        <f t="shared" si="911"/>
        <v>6.06752708805283</v>
      </c>
      <c r="BV225" s="333">
        <f t="shared" si="912"/>
        <v>2947.5866817886895</v>
      </c>
      <c r="BW225" s="333">
        <f t="shared" si="913"/>
        <v>0</v>
      </c>
      <c r="BX225" s="333">
        <f t="shared" si="914"/>
        <v>2358.0693454309517</v>
      </c>
      <c r="BY225" s="333">
        <f t="shared" si="978"/>
        <v>748.59344299395286</v>
      </c>
      <c r="BZ225" s="319">
        <f t="shared" si="815"/>
        <v>825.32427090083308</v>
      </c>
      <c r="CA225" s="319">
        <v>0</v>
      </c>
      <c r="CB225" s="467">
        <f t="shared" si="816"/>
        <v>1249192.3810670883</v>
      </c>
      <c r="CC225" s="335">
        <f t="shared" si="817"/>
        <v>1</v>
      </c>
      <c r="CD225" s="319">
        <f t="shared" si="915"/>
        <v>0</v>
      </c>
      <c r="CE225" s="319">
        <f t="shared" si="979"/>
        <v>0</v>
      </c>
      <c r="CF225" s="308">
        <f t="shared" si="818"/>
        <v>0</v>
      </c>
      <c r="CG225" s="308">
        <f t="shared" si="819"/>
        <v>0</v>
      </c>
      <c r="CH225" s="319">
        <v>0</v>
      </c>
      <c r="CI225" s="333">
        <f t="shared" si="980"/>
        <v>0</v>
      </c>
      <c r="CJ225" s="333">
        <f t="shared" si="981"/>
        <v>3150</v>
      </c>
      <c r="CK225" s="333">
        <f t="shared" si="820"/>
        <v>0</v>
      </c>
      <c r="CL225" s="319">
        <f t="shared" si="999"/>
        <v>0</v>
      </c>
      <c r="CM225" s="319">
        <f t="shared" si="900"/>
        <v>2947.5866817886895</v>
      </c>
      <c r="CN225" s="391">
        <f t="shared" si="822"/>
        <v>0</v>
      </c>
      <c r="CO225" s="429">
        <f t="shared" si="823"/>
        <v>160000</v>
      </c>
      <c r="CP225" s="323">
        <f t="shared" si="824"/>
        <v>3.053435114503817</v>
      </c>
      <c r="CQ225" s="319">
        <f t="shared" si="916"/>
        <v>1.6192324622826273</v>
      </c>
      <c r="CR225" s="319">
        <f t="shared" si="917"/>
        <v>4.9442212588782519</v>
      </c>
      <c r="CS225" s="308">
        <f t="shared" si="918"/>
        <v>2947.5866817886895</v>
      </c>
      <c r="CT225" s="308">
        <f t="shared" si="919"/>
        <v>0</v>
      </c>
      <c r="CU225" s="319">
        <f t="shared" si="920"/>
        <v>2210.6900113415172</v>
      </c>
      <c r="CV225" s="333">
        <f t="shared" si="982"/>
        <v>701.80635280683089</v>
      </c>
      <c r="CW225" s="319">
        <f t="shared" si="825"/>
        <v>965.33463828579579</v>
      </c>
      <c r="CX225" s="319">
        <v>0</v>
      </c>
      <c r="CY225" s="467">
        <f t="shared" si="826"/>
        <v>1224192.3810670883</v>
      </c>
      <c r="CZ225" s="323">
        <f t="shared" si="827"/>
        <v>3.5714285714285712</v>
      </c>
      <c r="DA225" s="319">
        <f t="shared" si="921"/>
        <v>1.7237455685426413</v>
      </c>
      <c r="DB225" s="319">
        <f t="shared" si="922"/>
        <v>6.1562341733665757</v>
      </c>
      <c r="DC225" s="308">
        <f t="shared" si="923"/>
        <v>2947.5866817886895</v>
      </c>
      <c r="DD225" s="308">
        <f t="shared" si="924"/>
        <v>0</v>
      </c>
      <c r="DE225" s="319">
        <f t="shared" si="925"/>
        <v>2358.0693454309517</v>
      </c>
      <c r="DF225" s="333">
        <f t="shared" si="983"/>
        <v>748.59344299395286</v>
      </c>
      <c r="DG225" s="319">
        <f t="shared" si="828"/>
        <v>825.32427090083308</v>
      </c>
      <c r="DH225" s="319">
        <v>0</v>
      </c>
      <c r="DI225" s="467">
        <f t="shared" si="829"/>
        <v>1231192.3810670883</v>
      </c>
      <c r="DJ225" s="323">
        <f t="shared" si="830"/>
        <v>3.053435114503817</v>
      </c>
      <c r="DK225" s="319">
        <f t="shared" si="984"/>
        <v>1.6258730568574775</v>
      </c>
      <c r="DL225" s="319">
        <f t="shared" si="926"/>
        <v>4.9644978835342828</v>
      </c>
      <c r="DM225" s="308">
        <f t="shared" si="927"/>
        <v>2947.5866817886895</v>
      </c>
      <c r="DN225" s="308">
        <f t="shared" si="928"/>
        <v>0</v>
      </c>
      <c r="DO225" s="319">
        <f t="shared" si="929"/>
        <v>2210.6900113415172</v>
      </c>
      <c r="DP225" s="333">
        <f t="shared" si="985"/>
        <v>701.80635280683089</v>
      </c>
      <c r="DQ225" s="319">
        <f t="shared" si="831"/>
        <v>965.33463828579579</v>
      </c>
      <c r="DR225" s="319">
        <v>0</v>
      </c>
      <c r="DS225" s="435">
        <f t="shared" si="832"/>
        <v>1219192.3810670883</v>
      </c>
      <c r="DT225" s="324">
        <f t="shared" si="833"/>
        <v>6.3291139240506329</v>
      </c>
      <c r="DU225" s="319">
        <f t="shared" si="930"/>
        <v>1.3189272731330335</v>
      </c>
      <c r="DV225" s="319">
        <f t="shared" si="931"/>
        <v>8.347640969196414</v>
      </c>
      <c r="DW225" s="308">
        <f t="shared" si="932"/>
        <v>2947.5866817886895</v>
      </c>
      <c r="DX225" s="308">
        <f t="shared" si="933"/>
        <v>0</v>
      </c>
      <c r="DY225" s="319">
        <f t="shared" si="934"/>
        <v>2652.8280136098206</v>
      </c>
      <c r="DZ225" s="319">
        <f t="shared" si="986"/>
        <v>1516</v>
      </c>
      <c r="EA225" s="319">
        <f t="shared" si="987"/>
        <v>2166</v>
      </c>
      <c r="EB225" s="333">
        <f t="shared" si="988"/>
        <v>842.16762336819704</v>
      </c>
      <c r="EC225" s="319">
        <f t="shared" si="834"/>
        <v>465.71869572261295</v>
      </c>
      <c r="ED225" s="319">
        <v>0</v>
      </c>
      <c r="EE225" s="435">
        <f t="shared" si="994"/>
        <v>1881732.2506119283</v>
      </c>
      <c r="EF225" s="325">
        <f t="shared" si="835"/>
        <v>1.2307692307692306</v>
      </c>
      <c r="EG225" s="256">
        <f t="shared" si="836"/>
        <v>1.5380960080022235</v>
      </c>
      <c r="EH225" s="319">
        <f t="shared" si="935"/>
        <v>1.893041240618121</v>
      </c>
      <c r="EI225" s="474">
        <f t="shared" si="837"/>
        <v>736.89667044717237</v>
      </c>
      <c r="EJ225" s="474">
        <f t="shared" si="838"/>
        <v>787.5</v>
      </c>
      <c r="EK225" s="474">
        <f t="shared" si="936"/>
        <v>3150</v>
      </c>
      <c r="EL225" s="474">
        <f t="shared" si="839"/>
        <v>0</v>
      </c>
      <c r="EM225" s="474">
        <f t="shared" si="1000"/>
        <v>184.22416761179309</v>
      </c>
      <c r="EN225" s="474">
        <f t="shared" si="1001"/>
        <v>2210.6900113415172</v>
      </c>
      <c r="EO225" s="435">
        <f t="shared" si="842"/>
        <v>359322.5</v>
      </c>
      <c r="EP225" s="326">
        <f t="shared" si="843"/>
        <v>1.2307692307692306</v>
      </c>
      <c r="EQ225" s="256">
        <f t="shared" si="1002"/>
        <v>0.48511959871439891</v>
      </c>
      <c r="ER225" s="256">
        <f t="shared" si="937"/>
        <v>0.5970702753407986</v>
      </c>
      <c r="ES225" s="474">
        <f t="shared" si="938"/>
        <v>2947.5866817886895</v>
      </c>
      <c r="ET225" s="474">
        <f t="shared" si="845"/>
        <v>787.5</v>
      </c>
      <c r="EU225" s="474">
        <f t="shared" si="939"/>
        <v>3150</v>
      </c>
      <c r="EV225" s="474">
        <f t="shared" si="846"/>
        <v>0</v>
      </c>
      <c r="EW225" s="474">
        <f t="shared" si="1003"/>
        <v>184.22416761179309</v>
      </c>
      <c r="EX225" s="474">
        <f t="shared" si="1004"/>
        <v>2210.6900113415172</v>
      </c>
      <c r="EY225" s="573">
        <f t="shared" si="849"/>
        <v>1139250</v>
      </c>
      <c r="EZ225" s="573"/>
      <c r="FA225" s="573"/>
      <c r="FB225" s="573"/>
      <c r="FC225" s="573"/>
      <c r="FD225" s="573"/>
      <c r="FE225" s="573"/>
      <c r="FF225" s="573"/>
      <c r="FG225" s="573"/>
      <c r="FH225" s="573"/>
      <c r="FI225" s="567"/>
      <c r="FJ225" s="327">
        <f t="shared" si="850"/>
        <v>1.3402557238131012</v>
      </c>
      <c r="FK225" s="256">
        <f t="shared" si="1005"/>
        <v>0.50577259698344867</v>
      </c>
      <c r="FL225" s="256">
        <f t="shared" si="949"/>
        <v>0.67786461805488396</v>
      </c>
      <c r="FM225" s="485">
        <f t="shared" si="1006"/>
        <v>763.42495058327063</v>
      </c>
      <c r="FN225" s="485">
        <f t="shared" si="853"/>
        <v>1132</v>
      </c>
      <c r="FO225" s="485">
        <f t="shared" si="950"/>
        <v>3150</v>
      </c>
      <c r="FP225" s="485">
        <f t="shared" si="951"/>
        <v>0</v>
      </c>
      <c r="FQ225" s="485">
        <f t="shared" si="989"/>
        <v>161700</v>
      </c>
      <c r="FR225" s="485">
        <f t="shared" si="1007"/>
        <v>15.268499011665412</v>
      </c>
      <c r="FS225" s="485">
        <f t="shared" si="1008"/>
        <v>2184.0033484553564</v>
      </c>
      <c r="FT225" s="486">
        <f t="shared" si="1009"/>
        <v>1617</v>
      </c>
      <c r="FU225" s="435">
        <f t="shared" si="857"/>
        <v>1479548</v>
      </c>
      <c r="FV225" s="327">
        <f t="shared" si="858"/>
        <v>2.3880578004570796</v>
      </c>
      <c r="FW225" s="256">
        <f t="shared" si="1010"/>
        <v>1.2188404339094787</v>
      </c>
      <c r="FX225" s="256">
        <f t="shared" si="952"/>
        <v>2.9106614057100222</v>
      </c>
      <c r="FY225" s="485">
        <f t="shared" si="1011"/>
        <v>1560.7471480071113</v>
      </c>
      <c r="FZ225" s="485">
        <f t="shared" si="861"/>
        <v>1172</v>
      </c>
      <c r="GA225" s="485">
        <f t="shared" si="953"/>
        <v>3150</v>
      </c>
      <c r="GB225" s="485">
        <f t="shared" si="954"/>
        <v>0</v>
      </c>
      <c r="GC225" s="485">
        <f t="shared" si="955"/>
        <v>80800</v>
      </c>
      <c r="GD225" s="485">
        <f t="shared" si="1012"/>
        <v>-152.53662820512398</v>
      </c>
      <c r="GE225" s="485">
        <f t="shared" si="1013"/>
        <v>1386.8395337815782</v>
      </c>
      <c r="GF225" s="486">
        <f t="shared" si="1014"/>
        <v>866</v>
      </c>
      <c r="GG225" s="494">
        <f t="shared" si="1015"/>
        <v>808</v>
      </c>
      <c r="GH225" s="494">
        <f t="shared" si="866"/>
        <v>1674</v>
      </c>
      <c r="GI225" s="435">
        <f t="shared" si="867"/>
        <v>1405667</v>
      </c>
      <c r="GJ225" s="336">
        <f t="shared" si="1016"/>
        <v>1</v>
      </c>
      <c r="GK225" s="319">
        <f t="shared" si="990"/>
        <v>1.3499366529831414</v>
      </c>
      <c r="GL225" s="256">
        <f t="shared" si="956"/>
        <v>1.3499366529831414</v>
      </c>
      <c r="GM225" s="319">
        <f t="shared" si="957"/>
        <v>2947.5866817886895</v>
      </c>
      <c r="GN225" s="319">
        <f t="shared" si="958"/>
        <v>3150</v>
      </c>
      <c r="GO225" s="319">
        <f t="shared" si="959"/>
        <v>0</v>
      </c>
      <c r="GP225" s="319">
        <f t="shared" si="1017"/>
        <v>2947.5866817886895</v>
      </c>
      <c r="GQ225" s="319">
        <f t="shared" si="1018"/>
        <v>0</v>
      </c>
      <c r="GR225" s="435">
        <f t="shared" si="871"/>
        <v>2183500</v>
      </c>
      <c r="GS225" s="336">
        <f t="shared" si="872"/>
        <v>1</v>
      </c>
      <c r="GT225" s="319">
        <f t="shared" si="991"/>
        <v>2.9158044136795822</v>
      </c>
      <c r="GU225" s="256">
        <f t="shared" si="960"/>
        <v>2.9158044136795822</v>
      </c>
      <c r="GV225" s="319">
        <f t="shared" si="961"/>
        <v>2947.5866817886895</v>
      </c>
      <c r="GW225" s="319">
        <f t="shared" si="962"/>
        <v>3150</v>
      </c>
      <c r="GX225" s="319">
        <f t="shared" si="963"/>
        <v>0</v>
      </c>
      <c r="GY225" s="319">
        <f t="shared" si="1019"/>
        <v>2947.5866817886895</v>
      </c>
      <c r="GZ225" s="319">
        <f t="shared" si="1020"/>
        <v>0</v>
      </c>
      <c r="HA225" s="435">
        <f t="shared" si="875"/>
        <v>1010900</v>
      </c>
      <c r="HB225" s="336">
        <f t="shared" si="876"/>
        <v>1</v>
      </c>
      <c r="HC225" s="319">
        <f t="shared" si="992"/>
        <v>2.6007505839174576</v>
      </c>
      <c r="HD225" s="256">
        <f t="shared" si="964"/>
        <v>2.6007505839174576</v>
      </c>
      <c r="HE225" s="319">
        <f t="shared" si="965"/>
        <v>2947.5866817886895</v>
      </c>
      <c r="HF225" s="319">
        <f t="shared" si="966"/>
        <v>3150</v>
      </c>
      <c r="HG225" s="319">
        <f t="shared" si="967"/>
        <v>0</v>
      </c>
      <c r="HH225" s="319">
        <f t="shared" si="1021"/>
        <v>2947.5866817886895</v>
      </c>
      <c r="HI225" s="319">
        <f t="shared" si="1022"/>
        <v>0</v>
      </c>
      <c r="HJ225" s="435">
        <f t="shared" si="879"/>
        <v>1133360</v>
      </c>
      <c r="HK225" s="336">
        <f t="shared" si="1023"/>
        <v>1</v>
      </c>
      <c r="HL225" s="319">
        <f t="shared" si="993"/>
        <v>1.0967764397353263</v>
      </c>
      <c r="HM225" s="256">
        <f t="shared" si="968"/>
        <v>1.0967764397353263</v>
      </c>
      <c r="HN225" s="319">
        <f t="shared" si="969"/>
        <v>2947.5866817886895</v>
      </c>
      <c r="HO225" s="319">
        <f t="shared" si="970"/>
        <v>3150</v>
      </c>
      <c r="HP225" s="319">
        <f t="shared" si="971"/>
        <v>0</v>
      </c>
      <c r="HQ225" s="319">
        <f t="shared" si="1024"/>
        <v>2947.5866817886895</v>
      </c>
      <c r="HR225" s="319">
        <f t="shared" si="1025"/>
        <v>0</v>
      </c>
      <c r="HS225" s="467">
        <f t="shared" si="883"/>
        <v>2687500</v>
      </c>
    </row>
    <row r="226" spans="1:227" s="72" customFormat="1" hidden="1" outlineLevel="1" x14ac:dyDescent="0.3">
      <c r="B226" s="40" t="s">
        <v>250</v>
      </c>
      <c r="C226" s="40" t="s">
        <v>264</v>
      </c>
      <c r="D226" s="125">
        <v>723</v>
      </c>
      <c r="E226" s="123">
        <v>17.878116262837452</v>
      </c>
      <c r="F226" s="125">
        <f t="shared" si="791"/>
        <v>113.6400112601934</v>
      </c>
      <c r="G226" s="125">
        <f t="shared" si="792"/>
        <v>0</v>
      </c>
      <c r="H226" s="168">
        <f t="shared" ref="H226" si="1060">ROUND($I226+$I226*0.55,1)</f>
        <v>70.599999999999994</v>
      </c>
      <c r="I226" s="121">
        <f t="shared" si="1035"/>
        <v>45.548999999999999</v>
      </c>
      <c r="J226" s="373">
        <f t="shared" si="794"/>
        <v>0</v>
      </c>
      <c r="K226" s="114">
        <v>0.25900000000000001</v>
      </c>
      <c r="L226" s="168">
        <f t="shared" si="795"/>
        <v>1609.6318875381503</v>
      </c>
      <c r="M226" s="373">
        <f t="shared" si="972"/>
        <v>0</v>
      </c>
      <c r="N226" s="373">
        <f t="shared" si="973"/>
        <v>416.89465887238094</v>
      </c>
      <c r="O226" s="121">
        <v>84.371232136795143</v>
      </c>
      <c r="P226" s="116">
        <v>0</v>
      </c>
      <c r="Q226" s="395">
        <f t="shared" si="796"/>
        <v>1</v>
      </c>
      <c r="S226" s="189">
        <f t="shared" si="797"/>
        <v>1</v>
      </c>
      <c r="T226" s="168">
        <f t="shared" si="902"/>
        <v>0</v>
      </c>
      <c r="U226" s="382">
        <f t="shared" si="903"/>
        <v>113.6400112601934</v>
      </c>
      <c r="V226" s="427">
        <f t="shared" si="974"/>
        <v>6030</v>
      </c>
      <c r="W226" s="132"/>
      <c r="X226" s="256">
        <f t="shared" si="1053"/>
        <v>2.4590163934426235</v>
      </c>
      <c r="Y226" s="256">
        <f t="shared" si="1036"/>
        <v>0.99066155389274624</v>
      </c>
      <c r="Z226" s="256">
        <f t="shared" si="1054"/>
        <v>2.4360530013756061</v>
      </c>
      <c r="AA226" s="256">
        <f t="shared" si="1037"/>
        <v>113.6400112601934</v>
      </c>
      <c r="AB226" s="256">
        <f t="shared" si="1038"/>
        <v>0</v>
      </c>
      <c r="AC226" s="256">
        <f t="shared" si="1055"/>
        <v>39</v>
      </c>
      <c r="AD226" s="256">
        <f t="shared" si="1056"/>
        <v>56</v>
      </c>
      <c r="AE226" s="256">
        <f t="shared" si="1039"/>
        <v>75.760007506795617</v>
      </c>
      <c r="AF226" s="256">
        <f t="shared" si="1040"/>
        <v>46.213604579145311</v>
      </c>
      <c r="AG226" s="256">
        <f t="shared" si="1041"/>
        <v>0</v>
      </c>
      <c r="AH226" s="427">
        <f t="shared" si="1042"/>
        <v>68062</v>
      </c>
      <c r="AI226" s="188">
        <f t="shared" si="904"/>
        <v>3.0534351145038165</v>
      </c>
      <c r="AJ226" s="256">
        <f t="shared" si="799"/>
        <v>0.66318029428464864</v>
      </c>
      <c r="AK226" s="256">
        <f t="shared" si="1057"/>
        <v>2.024977997815721</v>
      </c>
      <c r="AL226" s="170">
        <f t="shared" si="800"/>
        <v>113.6400112601934</v>
      </c>
      <c r="AM226" s="170">
        <f t="shared" si="801"/>
        <v>0</v>
      </c>
      <c r="AN226" s="170">
        <f t="shared" si="906"/>
        <v>85.230008445145046</v>
      </c>
      <c r="AO226" s="170">
        <f t="shared" si="975"/>
        <v>44</v>
      </c>
      <c r="AP226" s="170">
        <f t="shared" si="976"/>
        <v>63</v>
      </c>
      <c r="AQ226" s="170">
        <f t="shared" si="802"/>
        <v>0</v>
      </c>
      <c r="AR226" s="256">
        <f t="shared" si="995"/>
        <v>37.21710368771334</v>
      </c>
      <c r="AS226" s="256">
        <f t="shared" si="907"/>
        <v>0</v>
      </c>
      <c r="AT226" s="428">
        <f t="shared" si="996"/>
        <v>115237</v>
      </c>
      <c r="AU226" s="151">
        <f t="shared" si="1043"/>
        <v>2.4590163934426235</v>
      </c>
      <c r="AV226" s="256">
        <f t="shared" si="1044"/>
        <v>1.1652968559857608</v>
      </c>
      <c r="AW226" s="256">
        <f t="shared" si="1058"/>
        <v>2.8654840720961339</v>
      </c>
      <c r="AX226" s="120">
        <f t="shared" si="1045"/>
        <v>113.6400112601934</v>
      </c>
      <c r="AY226" s="120">
        <f t="shared" si="1046"/>
        <v>0</v>
      </c>
      <c r="AZ226" s="120">
        <f t="shared" si="1047"/>
        <v>39</v>
      </c>
      <c r="BA226" s="120">
        <f t="shared" si="1048"/>
        <v>56</v>
      </c>
      <c r="BB226" s="256">
        <f t="shared" si="1049"/>
        <v>75.760007506795617</v>
      </c>
      <c r="BC226" s="256">
        <f t="shared" si="1050"/>
        <v>46.213604579145311</v>
      </c>
      <c r="BD226" s="256">
        <f t="shared" si="1051"/>
        <v>0</v>
      </c>
      <c r="BE226" s="427">
        <f t="shared" si="1052"/>
        <v>57862</v>
      </c>
      <c r="BF226" s="149">
        <f t="shared" si="805"/>
        <v>1</v>
      </c>
      <c r="BG226" s="256">
        <f t="shared" si="806"/>
        <v>0</v>
      </c>
      <c r="BH226" s="256">
        <f t="shared" si="908"/>
        <v>0</v>
      </c>
      <c r="BI226" s="120">
        <f t="shared" si="807"/>
        <v>0</v>
      </c>
      <c r="BJ226" s="120">
        <f t="shared" si="808"/>
        <v>0</v>
      </c>
      <c r="BK226" s="256">
        <v>0</v>
      </c>
      <c r="BL226" s="170">
        <f t="shared" si="909"/>
        <v>0</v>
      </c>
      <c r="BM226" s="170">
        <f t="shared" si="977"/>
        <v>70.599999999999994</v>
      </c>
      <c r="BN226" s="170">
        <f t="shared" si="809"/>
        <v>0</v>
      </c>
      <c r="BO226" s="170">
        <f t="shared" si="997"/>
        <v>0</v>
      </c>
      <c r="BP226" s="170">
        <f t="shared" si="998"/>
        <v>113.6400112601934</v>
      </c>
      <c r="BQ226" s="390">
        <f t="shared" si="812"/>
        <v>0</v>
      </c>
      <c r="BR226" s="428">
        <f t="shared" si="813"/>
        <v>6030</v>
      </c>
      <c r="BS226" s="146">
        <f t="shared" si="814"/>
        <v>3.5714285714285712</v>
      </c>
      <c r="BT226" s="256">
        <f t="shared" si="910"/>
        <v>1.0794187938298705</v>
      </c>
      <c r="BU226" s="256">
        <f t="shared" si="911"/>
        <v>3.8550671208209657</v>
      </c>
      <c r="BV226" s="170">
        <f t="shared" si="912"/>
        <v>113.6400112601934</v>
      </c>
      <c r="BW226" s="170">
        <f t="shared" si="913"/>
        <v>0</v>
      </c>
      <c r="BX226" s="170">
        <f t="shared" si="914"/>
        <v>90.912009008154726</v>
      </c>
      <c r="BY226" s="170">
        <f t="shared" si="978"/>
        <v>1287.7055100305204</v>
      </c>
      <c r="BZ226" s="256">
        <f t="shared" si="815"/>
        <v>31.819203152854154</v>
      </c>
      <c r="CA226" s="256">
        <v>0</v>
      </c>
      <c r="CB226" s="466">
        <f t="shared" si="816"/>
        <v>75800.800000000003</v>
      </c>
      <c r="CC226" s="149">
        <f t="shared" si="817"/>
        <v>1</v>
      </c>
      <c r="CD226" s="256">
        <f t="shared" si="915"/>
        <v>0</v>
      </c>
      <c r="CE226" s="256">
        <f t="shared" si="979"/>
        <v>0</v>
      </c>
      <c r="CF226" s="120">
        <f t="shared" si="818"/>
        <v>0</v>
      </c>
      <c r="CG226" s="120">
        <f t="shared" si="819"/>
        <v>0</v>
      </c>
      <c r="CH226" s="256">
        <v>0</v>
      </c>
      <c r="CI226" s="170">
        <f t="shared" si="980"/>
        <v>0</v>
      </c>
      <c r="CJ226" s="170">
        <f t="shared" si="981"/>
        <v>70.599999999999994</v>
      </c>
      <c r="CK226" s="170">
        <f t="shared" si="820"/>
        <v>0</v>
      </c>
      <c r="CL226" s="256">
        <f t="shared" si="999"/>
        <v>0</v>
      </c>
      <c r="CM226" s="256">
        <f t="shared" si="900"/>
        <v>113.6400112601934</v>
      </c>
      <c r="CN226" s="390">
        <f t="shared" si="822"/>
        <v>0</v>
      </c>
      <c r="CO226" s="428">
        <f t="shared" si="823"/>
        <v>6030</v>
      </c>
      <c r="CP226" s="146">
        <f t="shared" si="824"/>
        <v>3.0534351145038165</v>
      </c>
      <c r="CQ226" s="256">
        <f t="shared" si="916"/>
        <v>1.1614282436152759</v>
      </c>
      <c r="CR226" s="256">
        <f t="shared" si="917"/>
        <v>3.5463457820313762</v>
      </c>
      <c r="CS226" s="120">
        <f t="shared" si="918"/>
        <v>113.6400112601934</v>
      </c>
      <c r="CT226" s="120">
        <f t="shared" si="919"/>
        <v>0</v>
      </c>
      <c r="CU226" s="256">
        <f t="shared" si="920"/>
        <v>85.230008445145046</v>
      </c>
      <c r="CV226" s="170">
        <f t="shared" si="982"/>
        <v>1207.2239156536127</v>
      </c>
      <c r="CW226" s="256">
        <f t="shared" si="825"/>
        <v>37.21710368771334</v>
      </c>
      <c r="CX226" s="256">
        <v>0</v>
      </c>
      <c r="CY226" s="466">
        <f t="shared" si="826"/>
        <v>65800.800000000003</v>
      </c>
      <c r="CZ226" s="146">
        <f t="shared" si="827"/>
        <v>3.5714285714285712</v>
      </c>
      <c r="DA226" s="256">
        <f t="shared" si="921"/>
        <v>1.1162334941411176</v>
      </c>
      <c r="DB226" s="256">
        <f t="shared" si="922"/>
        <v>3.9865481933611342</v>
      </c>
      <c r="DC226" s="120">
        <f t="shared" si="923"/>
        <v>113.6400112601934</v>
      </c>
      <c r="DD226" s="120">
        <f t="shared" si="924"/>
        <v>0</v>
      </c>
      <c r="DE226" s="256">
        <f t="shared" si="925"/>
        <v>90.912009008154726</v>
      </c>
      <c r="DF226" s="170">
        <f t="shared" si="983"/>
        <v>1287.7055100305204</v>
      </c>
      <c r="DG226" s="256">
        <f t="shared" si="828"/>
        <v>31.819203152854154</v>
      </c>
      <c r="DH226" s="256">
        <v>0</v>
      </c>
      <c r="DI226" s="466">
        <f t="shared" si="829"/>
        <v>73300.800000000003</v>
      </c>
      <c r="DJ226" s="146">
        <f t="shared" si="830"/>
        <v>3.0534351145038165</v>
      </c>
      <c r="DK226" s="256">
        <f t="shared" si="984"/>
        <v>1.2673614209509667</v>
      </c>
      <c r="DL226" s="256">
        <f t="shared" si="926"/>
        <v>3.8698058654991345</v>
      </c>
      <c r="DM226" s="120">
        <f t="shared" si="927"/>
        <v>113.6400112601934</v>
      </c>
      <c r="DN226" s="120">
        <f t="shared" si="928"/>
        <v>0</v>
      </c>
      <c r="DO226" s="256">
        <f t="shared" si="929"/>
        <v>85.230008445145046</v>
      </c>
      <c r="DP226" s="170">
        <f t="shared" si="985"/>
        <v>1207.2239156536127</v>
      </c>
      <c r="DQ226" s="256">
        <f t="shared" si="831"/>
        <v>37.21710368771334</v>
      </c>
      <c r="DR226" s="256">
        <v>0</v>
      </c>
      <c r="DS226" s="427">
        <f t="shared" si="832"/>
        <v>60300.800000000003</v>
      </c>
      <c r="DT226" s="176">
        <f t="shared" si="833"/>
        <v>6.329113924050632</v>
      </c>
      <c r="DU226" s="256">
        <f t="shared" si="930"/>
        <v>0.97012013830281096</v>
      </c>
      <c r="DV226" s="256">
        <f t="shared" si="931"/>
        <v>6.1400008753342457</v>
      </c>
      <c r="DW226" s="120">
        <f t="shared" si="932"/>
        <v>113.6400112601934</v>
      </c>
      <c r="DX226" s="120">
        <f t="shared" si="933"/>
        <v>0</v>
      </c>
      <c r="DY226" s="256">
        <f t="shared" si="934"/>
        <v>102.27601013417407</v>
      </c>
      <c r="DZ226" s="256">
        <f t="shared" si="986"/>
        <v>58</v>
      </c>
      <c r="EA226" s="256">
        <f t="shared" si="987"/>
        <v>83</v>
      </c>
      <c r="EB226" s="170">
        <f t="shared" si="988"/>
        <v>1448.6686987843354</v>
      </c>
      <c r="EC226" s="256">
        <f t="shared" si="834"/>
        <v>17.955121779110559</v>
      </c>
      <c r="ED226" s="256">
        <v>0</v>
      </c>
      <c r="EE226" s="427">
        <f t="shared" si="994"/>
        <v>98632</v>
      </c>
      <c r="EF226" s="275">
        <f t="shared" si="835"/>
        <v>1.2307692307692308</v>
      </c>
      <c r="EG226" s="256">
        <f t="shared" si="836"/>
        <v>0.87190932517462816</v>
      </c>
      <c r="EH226" s="256">
        <f t="shared" si="935"/>
        <v>1.0731191694456963</v>
      </c>
      <c r="EI226" s="473">
        <f t="shared" si="837"/>
        <v>28.410002815048351</v>
      </c>
      <c r="EJ226" s="473">
        <f t="shared" si="838"/>
        <v>17.649999999999999</v>
      </c>
      <c r="EK226" s="473">
        <f t="shared" si="936"/>
        <v>70.599999999999994</v>
      </c>
      <c r="EL226" s="473">
        <f t="shared" si="839"/>
        <v>0</v>
      </c>
      <c r="EM226" s="473">
        <f t="shared" si="1000"/>
        <v>7.1025007037620878</v>
      </c>
      <c r="EN226" s="473">
        <f t="shared" si="1001"/>
        <v>85.230008445145046</v>
      </c>
      <c r="EO226" s="427">
        <f t="shared" si="842"/>
        <v>24437.75</v>
      </c>
      <c r="EP226" s="261">
        <f t="shared" si="843"/>
        <v>1.2307692307692308</v>
      </c>
      <c r="EQ226" s="256">
        <f t="shared" si="1002"/>
        <v>0.83448657764074641</v>
      </c>
      <c r="ER226" s="256">
        <f t="shared" si="937"/>
        <v>1.0270604032501496</v>
      </c>
      <c r="ES226" s="473">
        <f t="shared" si="938"/>
        <v>113.6400112601934</v>
      </c>
      <c r="ET226" s="473">
        <f t="shared" si="845"/>
        <v>17.649999999999999</v>
      </c>
      <c r="EU226" s="473">
        <f t="shared" si="939"/>
        <v>70.599999999999994</v>
      </c>
      <c r="EV226" s="473">
        <f t="shared" si="846"/>
        <v>0</v>
      </c>
      <c r="EW226" s="473">
        <f t="shared" si="1003"/>
        <v>7.1025007037620878</v>
      </c>
      <c r="EX226" s="473">
        <f t="shared" si="1004"/>
        <v>85.230008445145046</v>
      </c>
      <c r="EY226" s="572">
        <f t="shared" si="849"/>
        <v>25533.666666666664</v>
      </c>
      <c r="EZ226" s="572"/>
      <c r="FA226" s="572"/>
      <c r="FB226" s="572"/>
      <c r="FC226" s="572"/>
      <c r="FD226" s="572"/>
      <c r="FE226" s="572"/>
      <c r="FF226" s="572"/>
      <c r="FG226" s="572"/>
      <c r="FH226" s="572"/>
      <c r="FI226" s="566"/>
      <c r="FJ226" s="276">
        <f t="shared" si="850"/>
        <v>1.3377142128201225</v>
      </c>
      <c r="FK226" s="256">
        <f t="shared" si="1005"/>
        <v>0.42639481770209364</v>
      </c>
      <c r="FL226" s="256">
        <f t="shared" si="949"/>
        <v>0.57039440791293583</v>
      </c>
      <c r="FM226" s="483">
        <f t="shared" si="1006"/>
        <v>29.432762916390093</v>
      </c>
      <c r="FN226" s="483">
        <f t="shared" si="853"/>
        <v>43</v>
      </c>
      <c r="FO226" s="483">
        <f t="shared" si="950"/>
        <v>70.599999999999994</v>
      </c>
      <c r="FP226" s="483">
        <f t="shared" si="951"/>
        <v>0</v>
      </c>
      <c r="FQ226" s="483">
        <f t="shared" si="989"/>
        <v>6200</v>
      </c>
      <c r="FR226" s="483">
        <f t="shared" si="1007"/>
        <v>0.58865525832780186</v>
      </c>
      <c r="FS226" s="483">
        <f t="shared" si="1008"/>
        <v>84.362233482415633</v>
      </c>
      <c r="FT226" s="484">
        <f t="shared" si="1009"/>
        <v>62</v>
      </c>
      <c r="FU226" s="427">
        <f t="shared" si="857"/>
        <v>67283</v>
      </c>
      <c r="FV226" s="276">
        <f t="shared" si="858"/>
        <v>2.3799055042096637</v>
      </c>
      <c r="FW226" s="256">
        <f t="shared" si="1010"/>
        <v>1.0176251603249882</v>
      </c>
      <c r="FX226" s="256">
        <f t="shared" si="952"/>
        <v>2.421851720279681</v>
      </c>
      <c r="FY226" s="483">
        <f t="shared" si="1011"/>
        <v>60.172385962272408</v>
      </c>
      <c r="FZ226" s="483">
        <f t="shared" si="861"/>
        <v>45</v>
      </c>
      <c r="GA226" s="483">
        <f t="shared" si="953"/>
        <v>70.599999999999994</v>
      </c>
      <c r="GB226" s="483">
        <f t="shared" si="954"/>
        <v>0</v>
      </c>
      <c r="GC226" s="483">
        <f t="shared" si="955"/>
        <v>3100</v>
      </c>
      <c r="GD226" s="483">
        <f t="shared" si="1012"/>
        <v>-5.717825543610239</v>
      </c>
      <c r="GE226" s="483">
        <f t="shared" si="1013"/>
        <v>53.467625297920989</v>
      </c>
      <c r="GF226" s="484">
        <f t="shared" si="1014"/>
        <v>33</v>
      </c>
      <c r="GG226" s="493">
        <f t="shared" si="1015"/>
        <v>31</v>
      </c>
      <c r="GH226" s="493">
        <f t="shared" si="866"/>
        <v>64</v>
      </c>
      <c r="GI226" s="427">
        <f t="shared" si="867"/>
        <v>64749</v>
      </c>
      <c r="GJ226" s="188">
        <f t="shared" si="1016"/>
        <v>1</v>
      </c>
      <c r="GK226" s="256">
        <f t="shared" si="990"/>
        <v>1.9354840627481251</v>
      </c>
      <c r="GL226" s="256">
        <f t="shared" si="956"/>
        <v>1.9354840627481251</v>
      </c>
      <c r="GM226" s="256">
        <f t="shared" si="957"/>
        <v>113.6400112601934</v>
      </c>
      <c r="GN226" s="256">
        <f t="shared" si="958"/>
        <v>70.599999999999994</v>
      </c>
      <c r="GO226" s="256">
        <f t="shared" si="959"/>
        <v>0</v>
      </c>
      <c r="GP226" s="256">
        <f t="shared" si="1017"/>
        <v>113.6400112601934</v>
      </c>
      <c r="GQ226" s="256">
        <f t="shared" si="1018"/>
        <v>0</v>
      </c>
      <c r="GR226" s="427">
        <f t="shared" si="871"/>
        <v>58713.999999999993</v>
      </c>
      <c r="GS226" s="188">
        <f t="shared" si="872"/>
        <v>1</v>
      </c>
      <c r="GT226" s="256">
        <f t="shared" si="991"/>
        <v>1.5200155594281806</v>
      </c>
      <c r="GU226" s="256">
        <f t="shared" si="960"/>
        <v>1.5200155594281806</v>
      </c>
      <c r="GV226" s="256">
        <f t="shared" si="961"/>
        <v>113.6400112601934</v>
      </c>
      <c r="GW226" s="256">
        <f t="shared" si="962"/>
        <v>70.599999999999994</v>
      </c>
      <c r="GX226" s="256">
        <f t="shared" si="963"/>
        <v>0</v>
      </c>
      <c r="GY226" s="256">
        <f t="shared" si="1019"/>
        <v>113.6400112601934</v>
      </c>
      <c r="GZ226" s="256">
        <f t="shared" si="1020"/>
        <v>0</v>
      </c>
      <c r="HA226" s="427">
        <f t="shared" si="875"/>
        <v>74762.399999999994</v>
      </c>
      <c r="HB226" s="188">
        <f t="shared" si="876"/>
        <v>1</v>
      </c>
      <c r="HC226" s="256">
        <f t="shared" si="992"/>
        <v>0.92152903140685949</v>
      </c>
      <c r="HD226" s="256">
        <f t="shared" si="964"/>
        <v>0.92152903140685949</v>
      </c>
      <c r="HE226" s="256">
        <f t="shared" si="965"/>
        <v>113.6400112601934</v>
      </c>
      <c r="HF226" s="256">
        <f t="shared" si="966"/>
        <v>70.599999999999994</v>
      </c>
      <c r="HG226" s="256">
        <f t="shared" si="967"/>
        <v>0</v>
      </c>
      <c r="HH226" s="256">
        <f t="shared" si="1021"/>
        <v>113.6400112601934</v>
      </c>
      <c r="HI226" s="256">
        <f t="shared" si="1022"/>
        <v>0</v>
      </c>
      <c r="HJ226" s="427">
        <f t="shared" si="879"/>
        <v>123316.8</v>
      </c>
      <c r="HK226" s="188">
        <f t="shared" si="1023"/>
        <v>1</v>
      </c>
      <c r="HL226" s="256">
        <f t="shared" si="993"/>
        <v>1.6231968470246165</v>
      </c>
      <c r="HM226" s="256">
        <f t="shared" si="968"/>
        <v>1.6231968470246165</v>
      </c>
      <c r="HN226" s="256">
        <f t="shared" si="969"/>
        <v>113.6400112601934</v>
      </c>
      <c r="HO226" s="256">
        <f t="shared" si="970"/>
        <v>70.599999999999994</v>
      </c>
      <c r="HP226" s="256">
        <f t="shared" si="971"/>
        <v>0</v>
      </c>
      <c r="HQ226" s="256">
        <f t="shared" si="1024"/>
        <v>113.6400112601934</v>
      </c>
      <c r="HR226" s="256">
        <f t="shared" si="1025"/>
        <v>0</v>
      </c>
      <c r="HS226" s="466">
        <f t="shared" si="883"/>
        <v>70010</v>
      </c>
    </row>
    <row r="227" spans="1:227" s="72" customFormat="1" hidden="1" outlineLevel="1" x14ac:dyDescent="0.3">
      <c r="B227" s="40" t="s">
        <v>250</v>
      </c>
      <c r="C227" s="40" t="s">
        <v>265</v>
      </c>
      <c r="D227" s="125">
        <v>723</v>
      </c>
      <c r="E227" s="123">
        <v>16.030314389510476</v>
      </c>
      <c r="F227" s="125">
        <f t="shared" si="791"/>
        <v>101.89468962762466</v>
      </c>
      <c r="G227" s="125">
        <f t="shared" si="792"/>
        <v>0</v>
      </c>
      <c r="H227" s="168">
        <f t="shared" ref="H227" si="1061">ROUND($I227+$I227*0.35,1)</f>
        <v>61.5</v>
      </c>
      <c r="I227" s="121">
        <f t="shared" si="1035"/>
        <v>45.548999999999999</v>
      </c>
      <c r="J227" s="373">
        <f t="shared" si="794"/>
        <v>0</v>
      </c>
      <c r="K227" s="114">
        <v>0.25900000000000001</v>
      </c>
      <c r="L227" s="168">
        <f t="shared" si="795"/>
        <v>1656.8242215873927</v>
      </c>
      <c r="M227" s="373">
        <f t="shared" si="972"/>
        <v>0</v>
      </c>
      <c r="N227" s="373">
        <f t="shared" si="973"/>
        <v>429.11747339113475</v>
      </c>
      <c r="O227" s="121">
        <v>89.820992645028724</v>
      </c>
      <c r="P227" s="116">
        <v>0</v>
      </c>
      <c r="Q227" s="395">
        <f t="shared" si="796"/>
        <v>1</v>
      </c>
      <c r="S227" s="189">
        <f t="shared" si="797"/>
        <v>1</v>
      </c>
      <c r="T227" s="168">
        <f t="shared" si="902"/>
        <v>0</v>
      </c>
      <c r="U227" s="382">
        <f t="shared" si="903"/>
        <v>101.89468962762466</v>
      </c>
      <c r="V227" s="427">
        <f t="shared" si="974"/>
        <v>5575</v>
      </c>
      <c r="W227" s="132"/>
      <c r="X227" s="256">
        <f t="shared" si="1053"/>
        <v>2.459016393442623</v>
      </c>
      <c r="Y227" s="256">
        <f t="shared" si="1036"/>
        <v>0.96442697261374211</v>
      </c>
      <c r="Z227" s="256">
        <f t="shared" si="1054"/>
        <v>2.3715417359354314</v>
      </c>
      <c r="AA227" s="256">
        <f t="shared" si="1037"/>
        <v>101.89468962762466</v>
      </c>
      <c r="AB227" s="256">
        <f t="shared" si="1038"/>
        <v>0</v>
      </c>
      <c r="AC227" s="256">
        <f t="shared" si="1055"/>
        <v>35</v>
      </c>
      <c r="AD227" s="256">
        <f t="shared" si="1056"/>
        <v>50</v>
      </c>
      <c r="AE227" s="256">
        <f t="shared" si="1039"/>
        <v>67.929793085083119</v>
      </c>
      <c r="AF227" s="256">
        <f t="shared" si="1040"/>
        <v>41.437173781900697</v>
      </c>
      <c r="AG227" s="256">
        <f t="shared" si="1041"/>
        <v>0</v>
      </c>
      <c r="AH227" s="427">
        <f t="shared" si="1042"/>
        <v>62687.5</v>
      </c>
      <c r="AI227" s="188">
        <f t="shared" si="904"/>
        <v>3.0534351145038165</v>
      </c>
      <c r="AJ227" s="256">
        <f t="shared" si="799"/>
        <v>0.67300983401259684</v>
      </c>
      <c r="AK227" s="256">
        <f t="shared" si="1057"/>
        <v>2.0549918595804484</v>
      </c>
      <c r="AL227" s="170">
        <f t="shared" si="800"/>
        <v>101.89468962762466</v>
      </c>
      <c r="AM227" s="170">
        <f t="shared" si="801"/>
        <v>0</v>
      </c>
      <c r="AN227" s="170">
        <f t="shared" si="906"/>
        <v>76.421017220718497</v>
      </c>
      <c r="AO227" s="170">
        <f t="shared" si="975"/>
        <v>39</v>
      </c>
      <c r="AP227" s="170">
        <f t="shared" si="976"/>
        <v>56</v>
      </c>
      <c r="AQ227" s="170">
        <f t="shared" si="802"/>
        <v>0</v>
      </c>
      <c r="AR227" s="256">
        <f t="shared" si="995"/>
        <v>33.37051085304708</v>
      </c>
      <c r="AS227" s="256">
        <f t="shared" si="907"/>
        <v>0</v>
      </c>
      <c r="AT227" s="428">
        <f t="shared" si="996"/>
        <v>101817.5</v>
      </c>
      <c r="AU227" s="151">
        <f t="shared" si="1043"/>
        <v>2.459016393442623</v>
      </c>
      <c r="AV227" s="256">
        <f t="shared" si="1044"/>
        <v>1.1261004115617967</v>
      </c>
      <c r="AW227" s="256">
        <f t="shared" si="1058"/>
        <v>2.7690993726929429</v>
      </c>
      <c r="AX227" s="120">
        <f t="shared" si="1045"/>
        <v>101.89468962762466</v>
      </c>
      <c r="AY227" s="120">
        <f t="shared" si="1046"/>
        <v>0</v>
      </c>
      <c r="AZ227" s="120">
        <f t="shared" si="1047"/>
        <v>35</v>
      </c>
      <c r="BA227" s="120">
        <f t="shared" si="1048"/>
        <v>50</v>
      </c>
      <c r="BB227" s="256">
        <f t="shared" si="1049"/>
        <v>67.929793085083119</v>
      </c>
      <c r="BC227" s="256">
        <f t="shared" si="1050"/>
        <v>41.437173781900697</v>
      </c>
      <c r="BD227" s="256">
        <f t="shared" si="1051"/>
        <v>0</v>
      </c>
      <c r="BE227" s="427">
        <f t="shared" si="1052"/>
        <v>53687.5</v>
      </c>
      <c r="BF227" s="149">
        <f t="shared" si="805"/>
        <v>1</v>
      </c>
      <c r="BG227" s="256">
        <f t="shared" si="806"/>
        <v>0</v>
      </c>
      <c r="BH227" s="256">
        <f t="shared" si="908"/>
        <v>0</v>
      </c>
      <c r="BI227" s="120">
        <f t="shared" si="807"/>
        <v>0</v>
      </c>
      <c r="BJ227" s="120">
        <f t="shared" si="808"/>
        <v>0</v>
      </c>
      <c r="BK227" s="256">
        <v>0</v>
      </c>
      <c r="BL227" s="170">
        <f t="shared" si="909"/>
        <v>0</v>
      </c>
      <c r="BM227" s="170">
        <f t="shared" si="977"/>
        <v>61.5</v>
      </c>
      <c r="BN227" s="170">
        <f t="shared" si="809"/>
        <v>0</v>
      </c>
      <c r="BO227" s="170">
        <f t="shared" si="997"/>
        <v>0</v>
      </c>
      <c r="BP227" s="170">
        <f t="shared" si="998"/>
        <v>101.89468962762466</v>
      </c>
      <c r="BQ227" s="390">
        <f t="shared" si="812"/>
        <v>0</v>
      </c>
      <c r="BR227" s="428">
        <f t="shared" si="813"/>
        <v>5575</v>
      </c>
      <c r="BS227" s="146">
        <f t="shared" si="814"/>
        <v>3.5714285714285716</v>
      </c>
      <c r="BT227" s="256">
        <f t="shared" si="910"/>
        <v>1.0732503844798593</v>
      </c>
      <c r="BU227" s="256">
        <f t="shared" si="911"/>
        <v>3.8330370874280693</v>
      </c>
      <c r="BV227" s="170">
        <f t="shared" si="912"/>
        <v>101.89468962762466</v>
      </c>
      <c r="BW227" s="170">
        <f t="shared" si="913"/>
        <v>0</v>
      </c>
      <c r="BX227" s="170">
        <f t="shared" si="914"/>
        <v>81.515751702099735</v>
      </c>
      <c r="BY227" s="170">
        <f t="shared" si="978"/>
        <v>1325.4593772699143</v>
      </c>
      <c r="BZ227" s="256">
        <f t="shared" si="815"/>
        <v>28.530513095734904</v>
      </c>
      <c r="CA227" s="256">
        <v>0</v>
      </c>
      <c r="CB227" s="466">
        <f t="shared" si="816"/>
        <v>68357</v>
      </c>
      <c r="CC227" s="149">
        <f t="shared" si="817"/>
        <v>1</v>
      </c>
      <c r="CD227" s="256">
        <f t="shared" si="915"/>
        <v>0</v>
      </c>
      <c r="CE227" s="256">
        <f t="shared" si="979"/>
        <v>0</v>
      </c>
      <c r="CF227" s="120">
        <f t="shared" si="818"/>
        <v>0</v>
      </c>
      <c r="CG227" s="120">
        <f t="shared" si="819"/>
        <v>0</v>
      </c>
      <c r="CH227" s="256">
        <v>0</v>
      </c>
      <c r="CI227" s="170">
        <f t="shared" si="980"/>
        <v>0</v>
      </c>
      <c r="CJ227" s="170">
        <f t="shared" si="981"/>
        <v>61.5</v>
      </c>
      <c r="CK227" s="170">
        <f t="shared" si="820"/>
        <v>0</v>
      </c>
      <c r="CL227" s="256">
        <f t="shared" si="999"/>
        <v>0</v>
      </c>
      <c r="CM227" s="256">
        <f t="shared" si="900"/>
        <v>101.89468962762466</v>
      </c>
      <c r="CN227" s="390">
        <f t="shared" si="822"/>
        <v>0</v>
      </c>
      <c r="CO227" s="428">
        <f t="shared" si="823"/>
        <v>5575</v>
      </c>
      <c r="CP227" s="146">
        <f t="shared" si="824"/>
        <v>3.0534351145038165</v>
      </c>
      <c r="CQ227" s="256">
        <f t="shared" si="916"/>
        <v>1.1742238081905783</v>
      </c>
      <c r="CR227" s="256">
        <f t="shared" si="917"/>
        <v>3.5854162082155057</v>
      </c>
      <c r="CS227" s="120">
        <f t="shared" si="918"/>
        <v>101.89468962762466</v>
      </c>
      <c r="CT227" s="120">
        <f t="shared" si="919"/>
        <v>0</v>
      </c>
      <c r="CU227" s="256">
        <f t="shared" si="920"/>
        <v>76.421017220718497</v>
      </c>
      <c r="CV227" s="170">
        <f t="shared" si="982"/>
        <v>1242.6181661905446</v>
      </c>
      <c r="CW227" s="256">
        <f t="shared" si="825"/>
        <v>33.37051085304708</v>
      </c>
      <c r="CX227" s="256">
        <v>0</v>
      </c>
      <c r="CY227" s="466">
        <f t="shared" si="826"/>
        <v>58357</v>
      </c>
      <c r="CZ227" s="146">
        <f t="shared" si="827"/>
        <v>3.5714285714285716</v>
      </c>
      <c r="DA227" s="256">
        <f t="shared" si="921"/>
        <v>1.1139920818119524</v>
      </c>
      <c r="DB227" s="256">
        <f t="shared" si="922"/>
        <v>3.9785431493284018</v>
      </c>
      <c r="DC227" s="120">
        <f t="shared" si="923"/>
        <v>101.89468962762466</v>
      </c>
      <c r="DD227" s="120">
        <f t="shared" si="924"/>
        <v>0</v>
      </c>
      <c r="DE227" s="256">
        <f t="shared" si="925"/>
        <v>81.515751702099735</v>
      </c>
      <c r="DF227" s="170">
        <f t="shared" si="983"/>
        <v>1325.4593772699143</v>
      </c>
      <c r="DG227" s="256">
        <f t="shared" si="828"/>
        <v>28.530513095734904</v>
      </c>
      <c r="DH227" s="256">
        <v>0</v>
      </c>
      <c r="DI227" s="466">
        <f t="shared" si="829"/>
        <v>65857</v>
      </c>
      <c r="DJ227" s="146">
        <f t="shared" si="830"/>
        <v>3.0534351145038165</v>
      </c>
      <c r="DK227" s="256">
        <f t="shared" si="984"/>
        <v>1.2964068860241327</v>
      </c>
      <c r="DL227" s="256">
        <f t="shared" si="926"/>
        <v>3.9584943084706339</v>
      </c>
      <c r="DM227" s="120">
        <f t="shared" si="927"/>
        <v>101.89468962762466</v>
      </c>
      <c r="DN227" s="120">
        <f t="shared" si="928"/>
        <v>0</v>
      </c>
      <c r="DO227" s="256">
        <f t="shared" si="929"/>
        <v>76.421017220718497</v>
      </c>
      <c r="DP227" s="170">
        <f t="shared" si="985"/>
        <v>1242.6181661905446</v>
      </c>
      <c r="DQ227" s="256">
        <f t="shared" si="831"/>
        <v>33.37051085304708</v>
      </c>
      <c r="DR227" s="256">
        <v>0</v>
      </c>
      <c r="DS227" s="427">
        <f t="shared" si="832"/>
        <v>52857</v>
      </c>
      <c r="DT227" s="176">
        <f t="shared" si="833"/>
        <v>6.3291139240506329</v>
      </c>
      <c r="DU227" s="256">
        <f t="shared" si="930"/>
        <v>0.96312672503884111</v>
      </c>
      <c r="DV227" s="256">
        <f t="shared" si="931"/>
        <v>6.0957387660686146</v>
      </c>
      <c r="DW227" s="120">
        <f t="shared" si="932"/>
        <v>101.89468962762466</v>
      </c>
      <c r="DX227" s="120">
        <f t="shared" si="933"/>
        <v>0</v>
      </c>
      <c r="DY227" s="256">
        <f t="shared" si="934"/>
        <v>91.705220664862196</v>
      </c>
      <c r="DZ227" s="256">
        <f t="shared" si="986"/>
        <v>53</v>
      </c>
      <c r="EA227" s="256">
        <f t="shared" si="987"/>
        <v>75</v>
      </c>
      <c r="EB227" s="170">
        <f t="shared" si="988"/>
        <v>1491.1417994286535</v>
      </c>
      <c r="EC227" s="256">
        <f t="shared" si="834"/>
        <v>16.099360961164695</v>
      </c>
      <c r="ED227" s="256">
        <v>0</v>
      </c>
      <c r="EE227" s="427">
        <f t="shared" si="994"/>
        <v>89080</v>
      </c>
      <c r="EF227" s="275">
        <f t="shared" si="835"/>
        <v>1.2307692307692306</v>
      </c>
      <c r="EG227" s="256">
        <f t="shared" si="836"/>
        <v>0.81478814639463137</v>
      </c>
      <c r="EH227" s="256">
        <f t="shared" si="935"/>
        <v>1.0028161801780078</v>
      </c>
      <c r="EI227" s="473">
        <f t="shared" si="837"/>
        <v>25.473672406906164</v>
      </c>
      <c r="EJ227" s="473">
        <f t="shared" si="838"/>
        <v>15.375</v>
      </c>
      <c r="EK227" s="473">
        <f t="shared" si="936"/>
        <v>61.5</v>
      </c>
      <c r="EL227" s="473">
        <f t="shared" si="839"/>
        <v>0</v>
      </c>
      <c r="EM227" s="473">
        <f t="shared" si="1000"/>
        <v>6.3684181017265411</v>
      </c>
      <c r="EN227" s="473">
        <f t="shared" si="1001"/>
        <v>76.421017220718497</v>
      </c>
      <c r="EO227" s="427">
        <f t="shared" si="842"/>
        <v>23448.125</v>
      </c>
      <c r="EP227" s="261">
        <f t="shared" si="843"/>
        <v>1.2307692307692306</v>
      </c>
      <c r="EQ227" s="256">
        <f t="shared" si="1002"/>
        <v>0.85895264944046812</v>
      </c>
      <c r="ER227" s="256">
        <f t="shared" si="937"/>
        <v>1.0571724916190375</v>
      </c>
      <c r="ES227" s="473">
        <f t="shared" si="938"/>
        <v>101.89468962762466</v>
      </c>
      <c r="ET227" s="473">
        <f t="shared" si="845"/>
        <v>15.375</v>
      </c>
      <c r="EU227" s="473">
        <f t="shared" si="939"/>
        <v>61.5</v>
      </c>
      <c r="EV227" s="473">
        <f t="shared" si="846"/>
        <v>0</v>
      </c>
      <c r="EW227" s="473">
        <f t="shared" si="1003"/>
        <v>6.3684181017265411</v>
      </c>
      <c r="EX227" s="473">
        <f t="shared" si="1004"/>
        <v>76.421017220718497</v>
      </c>
      <c r="EY227" s="572">
        <f t="shared" si="849"/>
        <v>22242.5</v>
      </c>
      <c r="EZ227" s="572"/>
      <c r="FA227" s="572"/>
      <c r="FB227" s="572"/>
      <c r="FC227" s="572"/>
      <c r="FD227" s="572"/>
      <c r="FE227" s="572"/>
      <c r="FF227" s="572"/>
      <c r="FG227" s="572"/>
      <c r="FH227" s="572"/>
      <c r="FI227" s="566"/>
      <c r="FJ227" s="276">
        <f t="shared" si="850"/>
        <v>1.3411067624374604</v>
      </c>
      <c r="FK227" s="256">
        <f t="shared" si="1005"/>
        <v>0.417377362582107</v>
      </c>
      <c r="FL227" s="256">
        <f t="shared" si="949"/>
        <v>0.55974760344717556</v>
      </c>
      <c r="FM227" s="483">
        <f t="shared" si="1006"/>
        <v>26.390724613554788</v>
      </c>
      <c r="FN227" s="483">
        <f t="shared" si="853"/>
        <v>39</v>
      </c>
      <c r="FO227" s="483">
        <f t="shared" si="950"/>
        <v>61.5</v>
      </c>
      <c r="FP227" s="483">
        <f t="shared" si="951"/>
        <v>0</v>
      </c>
      <c r="FQ227" s="483">
        <f t="shared" si="989"/>
        <v>5600</v>
      </c>
      <c r="FR227" s="483">
        <f t="shared" si="1007"/>
        <v>0.52781449227109578</v>
      </c>
      <c r="FS227" s="483">
        <f t="shared" si="1008"/>
        <v>75.450245183180215</v>
      </c>
      <c r="FT227" s="484">
        <f t="shared" si="1009"/>
        <v>56</v>
      </c>
      <c r="FU227" s="427">
        <f t="shared" si="857"/>
        <v>62094</v>
      </c>
      <c r="FV227" s="276">
        <f t="shared" si="858"/>
        <v>2.3902910277479563</v>
      </c>
      <c r="FW227" s="256">
        <f t="shared" si="1010"/>
        <v>0.9879827147993212</v>
      </c>
      <c r="FX227" s="256">
        <f t="shared" si="952"/>
        <v>2.3615662187548856</v>
      </c>
      <c r="FY227" s="483">
        <f t="shared" si="1011"/>
        <v>53.953238157827258</v>
      </c>
      <c r="FZ227" s="483">
        <f t="shared" si="861"/>
        <v>41</v>
      </c>
      <c r="GA227" s="483">
        <f t="shared" si="953"/>
        <v>61.5</v>
      </c>
      <c r="GB227" s="483">
        <f t="shared" si="954"/>
        <v>0</v>
      </c>
      <c r="GC227" s="483">
        <f t="shared" si="955"/>
        <v>2800</v>
      </c>
      <c r="GD227" s="483">
        <f t="shared" si="1012"/>
        <v>-5.3128809548396188</v>
      </c>
      <c r="GE227" s="483">
        <f t="shared" si="1013"/>
        <v>47.9414514697974</v>
      </c>
      <c r="GF227" s="484">
        <f t="shared" si="1014"/>
        <v>30</v>
      </c>
      <c r="GG227" s="493">
        <f t="shared" si="1015"/>
        <v>28</v>
      </c>
      <c r="GH227" s="493">
        <f t="shared" si="866"/>
        <v>58</v>
      </c>
      <c r="GI227" s="427">
        <f t="shared" si="867"/>
        <v>59987</v>
      </c>
      <c r="GJ227" s="188">
        <f t="shared" si="1016"/>
        <v>1</v>
      </c>
      <c r="GK227" s="256">
        <f t="shared" si="990"/>
        <v>1.9432571684490256</v>
      </c>
      <c r="GL227" s="256">
        <f t="shared" si="956"/>
        <v>1.9432571684490256</v>
      </c>
      <c r="GM227" s="256">
        <f t="shared" si="957"/>
        <v>101.89468962762466</v>
      </c>
      <c r="GN227" s="256">
        <f t="shared" si="958"/>
        <v>61.5</v>
      </c>
      <c r="GO227" s="256">
        <f t="shared" si="959"/>
        <v>0</v>
      </c>
      <c r="GP227" s="256">
        <f t="shared" si="1017"/>
        <v>101.89468962762466</v>
      </c>
      <c r="GQ227" s="256">
        <f t="shared" si="1018"/>
        <v>0</v>
      </c>
      <c r="GR227" s="427">
        <f t="shared" si="871"/>
        <v>52435</v>
      </c>
      <c r="GS227" s="188">
        <f t="shared" si="872"/>
        <v>1</v>
      </c>
      <c r="GT227" s="256">
        <f t="shared" si="991"/>
        <v>1.4152826494197546</v>
      </c>
      <c r="GU227" s="256">
        <f t="shared" si="960"/>
        <v>1.4152826494197546</v>
      </c>
      <c r="GV227" s="256">
        <f t="shared" si="961"/>
        <v>101.89468962762466</v>
      </c>
      <c r="GW227" s="256">
        <f t="shared" si="962"/>
        <v>61.5</v>
      </c>
      <c r="GX227" s="256">
        <f t="shared" si="963"/>
        <v>0</v>
      </c>
      <c r="GY227" s="256">
        <f t="shared" si="1019"/>
        <v>101.89468962762466</v>
      </c>
      <c r="GZ227" s="256">
        <f t="shared" si="1020"/>
        <v>0</v>
      </c>
      <c r="HA227" s="427">
        <f t="shared" si="875"/>
        <v>71996</v>
      </c>
      <c r="HB227" s="188">
        <f t="shared" si="876"/>
        <v>1</v>
      </c>
      <c r="HC227" s="256">
        <f t="shared" si="992"/>
        <v>0.84677965651385056</v>
      </c>
      <c r="HD227" s="256">
        <f t="shared" si="964"/>
        <v>0.84677965651385056</v>
      </c>
      <c r="HE227" s="256">
        <f t="shared" si="965"/>
        <v>101.89468962762466</v>
      </c>
      <c r="HF227" s="256">
        <f t="shared" si="966"/>
        <v>61.5</v>
      </c>
      <c r="HG227" s="256">
        <f t="shared" si="967"/>
        <v>0</v>
      </c>
      <c r="HH227" s="256">
        <f t="shared" si="1021"/>
        <v>101.89468962762466</v>
      </c>
      <c r="HI227" s="256">
        <f t="shared" si="1022"/>
        <v>0</v>
      </c>
      <c r="HJ227" s="427">
        <f t="shared" si="879"/>
        <v>120332</v>
      </c>
      <c r="HK227" s="188">
        <f t="shared" si="1023"/>
        <v>1</v>
      </c>
      <c r="HL227" s="256">
        <f t="shared" si="993"/>
        <v>1.6362053733861848</v>
      </c>
      <c r="HM227" s="256">
        <f t="shared" si="968"/>
        <v>1.6362053733861848</v>
      </c>
      <c r="HN227" s="256">
        <f t="shared" si="969"/>
        <v>101.89468962762466</v>
      </c>
      <c r="HO227" s="256">
        <f t="shared" si="970"/>
        <v>61.5</v>
      </c>
      <c r="HP227" s="256">
        <f t="shared" si="971"/>
        <v>0</v>
      </c>
      <c r="HQ227" s="256">
        <f t="shared" si="1024"/>
        <v>101.89468962762466</v>
      </c>
      <c r="HR227" s="256">
        <f t="shared" si="1025"/>
        <v>0</v>
      </c>
      <c r="HS227" s="466">
        <f t="shared" si="883"/>
        <v>62275</v>
      </c>
    </row>
    <row r="228" spans="1:227" s="72" customFormat="1" hidden="1" outlineLevel="1" x14ac:dyDescent="0.3">
      <c r="B228" s="40" t="s">
        <v>250</v>
      </c>
      <c r="C228" s="40" t="s">
        <v>266</v>
      </c>
      <c r="D228" s="125">
        <v>723</v>
      </c>
      <c r="E228" s="123">
        <v>15.370118019318545</v>
      </c>
      <c r="F228" s="125">
        <f t="shared" si="791"/>
        <v>97.698233925045912</v>
      </c>
      <c r="G228" s="125">
        <f t="shared" si="792"/>
        <v>0</v>
      </c>
      <c r="H228" s="168">
        <f t="shared" ref="H228" si="1062">ROUND($I228+$I228*0.2,1)</f>
        <v>54.7</v>
      </c>
      <c r="I228" s="121">
        <f t="shared" si="1035"/>
        <v>45.548999999999999</v>
      </c>
      <c r="J228" s="373">
        <f t="shared" si="794"/>
        <v>0</v>
      </c>
      <c r="K228" s="114">
        <v>0.25900000000000001</v>
      </c>
      <c r="L228" s="168">
        <f t="shared" si="795"/>
        <v>1786.0737463445323</v>
      </c>
      <c r="M228" s="373">
        <f t="shared" si="972"/>
        <v>0</v>
      </c>
      <c r="N228" s="373">
        <f t="shared" si="973"/>
        <v>462.59310030323383</v>
      </c>
      <c r="O228" s="121">
        <v>88.614519642119433</v>
      </c>
      <c r="P228" s="116">
        <v>0</v>
      </c>
      <c r="Q228" s="395">
        <f t="shared" si="796"/>
        <v>1</v>
      </c>
      <c r="S228" s="189">
        <f t="shared" si="797"/>
        <v>1</v>
      </c>
      <c r="T228" s="168">
        <f t="shared" si="902"/>
        <v>0</v>
      </c>
      <c r="U228" s="382">
        <f t="shared" si="903"/>
        <v>97.698233925045912</v>
      </c>
      <c r="V228" s="427">
        <f t="shared" si="974"/>
        <v>5235</v>
      </c>
      <c r="W228" s="132"/>
      <c r="X228" s="256">
        <f t="shared" si="1053"/>
        <v>2.459016393442623</v>
      </c>
      <c r="Y228" s="256">
        <f t="shared" si="1036"/>
        <v>0.96353346900471637</v>
      </c>
      <c r="Z228" s="256">
        <f t="shared" si="1054"/>
        <v>2.3693445959132369</v>
      </c>
      <c r="AA228" s="256">
        <f t="shared" si="1037"/>
        <v>97.698233925045912</v>
      </c>
      <c r="AB228" s="256">
        <f t="shared" si="1038"/>
        <v>0</v>
      </c>
      <c r="AC228" s="256">
        <f t="shared" si="1055"/>
        <v>34</v>
      </c>
      <c r="AD228" s="256">
        <f t="shared" si="1056"/>
        <v>48</v>
      </c>
      <c r="AE228" s="256">
        <f t="shared" si="1039"/>
        <v>65.132155950030622</v>
      </c>
      <c r="AF228" s="256">
        <f t="shared" si="1040"/>
        <v>39.730615129518668</v>
      </c>
      <c r="AG228" s="256">
        <f t="shared" si="1041"/>
        <v>0</v>
      </c>
      <c r="AH228" s="427">
        <f t="shared" si="1042"/>
        <v>60161.5</v>
      </c>
      <c r="AI228" s="188">
        <f t="shared" si="904"/>
        <v>3.0534351145038165</v>
      </c>
      <c r="AJ228" s="256">
        <f t="shared" si="799"/>
        <v>0.70321104033001047</v>
      </c>
      <c r="AK228" s="256">
        <f t="shared" si="1057"/>
        <v>2.1472092834504135</v>
      </c>
      <c r="AL228" s="170">
        <f t="shared" si="800"/>
        <v>97.698233925045912</v>
      </c>
      <c r="AM228" s="170">
        <f t="shared" si="801"/>
        <v>0</v>
      </c>
      <c r="AN228" s="170">
        <f t="shared" si="906"/>
        <v>73.273675443784441</v>
      </c>
      <c r="AO228" s="170">
        <f t="shared" si="975"/>
        <v>38</v>
      </c>
      <c r="AP228" s="170">
        <f t="shared" si="976"/>
        <v>54</v>
      </c>
      <c r="AQ228" s="170">
        <f t="shared" si="802"/>
        <v>0</v>
      </c>
      <c r="AR228" s="256">
        <f t="shared" si="995"/>
        <v>31.996171610452539</v>
      </c>
      <c r="AS228" s="256">
        <f t="shared" si="907"/>
        <v>0</v>
      </c>
      <c r="AT228" s="428">
        <f t="shared" si="996"/>
        <v>93431.5</v>
      </c>
      <c r="AU228" s="151">
        <f t="shared" si="1043"/>
        <v>2.459016393442623</v>
      </c>
      <c r="AV228" s="256">
        <f t="shared" si="1044"/>
        <v>1.1198983568004643</v>
      </c>
      <c r="AW228" s="256">
        <f t="shared" si="1058"/>
        <v>2.7538484183617977</v>
      </c>
      <c r="AX228" s="120">
        <f t="shared" si="1045"/>
        <v>97.698233925045912</v>
      </c>
      <c r="AY228" s="120">
        <f t="shared" si="1046"/>
        <v>0</v>
      </c>
      <c r="AZ228" s="120">
        <f t="shared" si="1047"/>
        <v>34</v>
      </c>
      <c r="BA228" s="120">
        <f t="shared" si="1048"/>
        <v>48</v>
      </c>
      <c r="BB228" s="256">
        <f t="shared" si="1049"/>
        <v>65.132155950030622</v>
      </c>
      <c r="BC228" s="256">
        <f t="shared" si="1050"/>
        <v>39.730615129518668</v>
      </c>
      <c r="BD228" s="256">
        <f t="shared" si="1051"/>
        <v>0</v>
      </c>
      <c r="BE228" s="427">
        <f t="shared" si="1052"/>
        <v>51761.5</v>
      </c>
      <c r="BF228" s="149">
        <f t="shared" si="805"/>
        <v>1</v>
      </c>
      <c r="BG228" s="256">
        <f t="shared" si="806"/>
        <v>0</v>
      </c>
      <c r="BH228" s="256">
        <f t="shared" si="908"/>
        <v>0</v>
      </c>
      <c r="BI228" s="120">
        <f t="shared" si="807"/>
        <v>0</v>
      </c>
      <c r="BJ228" s="120">
        <f t="shared" si="808"/>
        <v>0</v>
      </c>
      <c r="BK228" s="256">
        <v>0</v>
      </c>
      <c r="BL228" s="170">
        <f t="shared" si="909"/>
        <v>0</v>
      </c>
      <c r="BM228" s="170">
        <f t="shared" si="977"/>
        <v>54.7</v>
      </c>
      <c r="BN228" s="170">
        <f t="shared" si="809"/>
        <v>0</v>
      </c>
      <c r="BO228" s="170">
        <f t="shared" si="997"/>
        <v>0</v>
      </c>
      <c r="BP228" s="170">
        <f t="shared" si="998"/>
        <v>97.698233925045912</v>
      </c>
      <c r="BQ228" s="390">
        <f t="shared" si="812"/>
        <v>0</v>
      </c>
      <c r="BR228" s="428">
        <f t="shared" si="813"/>
        <v>5235</v>
      </c>
      <c r="BS228" s="146">
        <f t="shared" si="814"/>
        <v>3.5714285714285712</v>
      </c>
      <c r="BT228" s="256">
        <f t="shared" si="910"/>
        <v>1.1202034637697043</v>
      </c>
      <c r="BU228" s="256">
        <f t="shared" si="911"/>
        <v>4.0007266563203725</v>
      </c>
      <c r="BV228" s="170">
        <f t="shared" si="912"/>
        <v>97.698233925045912</v>
      </c>
      <c r="BW228" s="170">
        <f t="shared" si="913"/>
        <v>0</v>
      </c>
      <c r="BX228" s="170">
        <f t="shared" si="914"/>
        <v>78.15858714003673</v>
      </c>
      <c r="BY228" s="170">
        <f t="shared" si="978"/>
        <v>1428.8589970756259</v>
      </c>
      <c r="BZ228" s="256">
        <f t="shared" si="815"/>
        <v>27.355505499012857</v>
      </c>
      <c r="CA228" s="256">
        <v>0</v>
      </c>
      <c r="CB228" s="466">
        <f t="shared" si="816"/>
        <v>62794.6</v>
      </c>
      <c r="CC228" s="149">
        <f t="shared" si="817"/>
        <v>1</v>
      </c>
      <c r="CD228" s="256">
        <f t="shared" si="915"/>
        <v>0</v>
      </c>
      <c r="CE228" s="256">
        <f t="shared" si="979"/>
        <v>0</v>
      </c>
      <c r="CF228" s="120">
        <f t="shared" si="818"/>
        <v>0</v>
      </c>
      <c r="CG228" s="120">
        <f t="shared" si="819"/>
        <v>0</v>
      </c>
      <c r="CH228" s="256">
        <v>0</v>
      </c>
      <c r="CI228" s="170">
        <f t="shared" si="980"/>
        <v>0</v>
      </c>
      <c r="CJ228" s="170">
        <f t="shared" si="981"/>
        <v>54.7</v>
      </c>
      <c r="CK228" s="170">
        <f t="shared" si="820"/>
        <v>0</v>
      </c>
      <c r="CL228" s="256">
        <f t="shared" si="999"/>
        <v>0</v>
      </c>
      <c r="CM228" s="256">
        <f t="shared" si="900"/>
        <v>97.698233925045912</v>
      </c>
      <c r="CN228" s="390">
        <f t="shared" si="822"/>
        <v>0</v>
      </c>
      <c r="CO228" s="428">
        <f t="shared" si="823"/>
        <v>5235</v>
      </c>
      <c r="CP228" s="146">
        <f t="shared" si="824"/>
        <v>3.0534351145038165</v>
      </c>
      <c r="CQ228" s="256">
        <f t="shared" si="916"/>
        <v>1.2444845176323596</v>
      </c>
      <c r="CR228" s="256">
        <f t="shared" si="917"/>
        <v>3.7999527255949905</v>
      </c>
      <c r="CS228" s="120">
        <f t="shared" si="918"/>
        <v>97.698233925045912</v>
      </c>
      <c r="CT228" s="120">
        <f t="shared" si="919"/>
        <v>0</v>
      </c>
      <c r="CU228" s="256">
        <f t="shared" si="920"/>
        <v>73.273675443784441</v>
      </c>
      <c r="CV228" s="170">
        <f t="shared" si="982"/>
        <v>1339.5553097583993</v>
      </c>
      <c r="CW228" s="256">
        <f t="shared" si="825"/>
        <v>31.996171610452539</v>
      </c>
      <c r="CX228" s="256">
        <v>0</v>
      </c>
      <c r="CY228" s="466">
        <f t="shared" si="826"/>
        <v>52794.6</v>
      </c>
      <c r="CZ228" s="146">
        <f t="shared" si="827"/>
        <v>3.5714285714285712</v>
      </c>
      <c r="DA228" s="256">
        <f t="shared" si="921"/>
        <v>1.1666505528858813</v>
      </c>
      <c r="DB228" s="256">
        <f t="shared" si="922"/>
        <v>4.1666091174495756</v>
      </c>
      <c r="DC228" s="120">
        <f t="shared" si="923"/>
        <v>97.698233925045912</v>
      </c>
      <c r="DD228" s="120">
        <f t="shared" si="924"/>
        <v>0</v>
      </c>
      <c r="DE228" s="256">
        <f t="shared" si="925"/>
        <v>78.15858714003673</v>
      </c>
      <c r="DF228" s="170">
        <f t="shared" si="983"/>
        <v>1428.8589970756259</v>
      </c>
      <c r="DG228" s="256">
        <f t="shared" si="828"/>
        <v>27.355505499012857</v>
      </c>
      <c r="DH228" s="256">
        <v>0</v>
      </c>
      <c r="DI228" s="466">
        <f t="shared" si="829"/>
        <v>60294.6</v>
      </c>
      <c r="DJ228" s="146">
        <f t="shared" si="830"/>
        <v>3.0534351145038165</v>
      </c>
      <c r="DK228" s="256">
        <f t="shared" si="984"/>
        <v>1.3892085420871172</v>
      </c>
      <c r="DL228" s="256">
        <f t="shared" si="926"/>
        <v>4.2418581437774572</v>
      </c>
      <c r="DM228" s="120">
        <f t="shared" si="927"/>
        <v>97.698233925045912</v>
      </c>
      <c r="DN228" s="120">
        <f t="shared" si="928"/>
        <v>0</v>
      </c>
      <c r="DO228" s="256">
        <f t="shared" si="929"/>
        <v>73.273675443784441</v>
      </c>
      <c r="DP228" s="170">
        <f t="shared" si="985"/>
        <v>1339.5553097583993</v>
      </c>
      <c r="DQ228" s="256">
        <f t="shared" si="831"/>
        <v>31.996171610452539</v>
      </c>
      <c r="DR228" s="256">
        <v>0</v>
      </c>
      <c r="DS228" s="427">
        <f t="shared" si="832"/>
        <v>47294.6</v>
      </c>
      <c r="DT228" s="176">
        <f t="shared" si="833"/>
        <v>6.329113924050632</v>
      </c>
      <c r="DU228" s="256">
        <f t="shared" si="930"/>
        <v>0.99851807347165289</v>
      </c>
      <c r="DV228" s="256">
        <f t="shared" si="931"/>
        <v>6.31973464222565</v>
      </c>
      <c r="DW228" s="120">
        <f t="shared" si="932"/>
        <v>97.698233925045912</v>
      </c>
      <c r="DX228" s="120">
        <f t="shared" si="933"/>
        <v>0</v>
      </c>
      <c r="DY228" s="256">
        <f t="shared" si="934"/>
        <v>87.928410532541321</v>
      </c>
      <c r="DZ228" s="256">
        <f t="shared" si="986"/>
        <v>50</v>
      </c>
      <c r="EA228" s="256">
        <f t="shared" si="987"/>
        <v>72</v>
      </c>
      <c r="EB228" s="170">
        <f t="shared" si="988"/>
        <v>1607.4663717100791</v>
      </c>
      <c r="EC228" s="256">
        <f t="shared" si="834"/>
        <v>15.436320960157255</v>
      </c>
      <c r="ED228" s="256">
        <v>0</v>
      </c>
      <c r="EE228" s="427">
        <f t="shared" si="994"/>
        <v>82384</v>
      </c>
      <c r="EF228" s="275">
        <f t="shared" si="835"/>
        <v>1.2307692307692306</v>
      </c>
      <c r="EG228" s="256">
        <f t="shared" si="836"/>
        <v>0.80667230450747651</v>
      </c>
      <c r="EH228" s="256">
        <f t="shared" si="935"/>
        <v>0.99282745170150943</v>
      </c>
      <c r="EI228" s="473">
        <f t="shared" si="837"/>
        <v>24.424558481261478</v>
      </c>
      <c r="EJ228" s="473">
        <f t="shared" si="838"/>
        <v>13.675000000000001</v>
      </c>
      <c r="EK228" s="473">
        <f t="shared" si="936"/>
        <v>54.7</v>
      </c>
      <c r="EL228" s="473">
        <f t="shared" si="839"/>
        <v>0</v>
      </c>
      <c r="EM228" s="473">
        <f t="shared" si="1000"/>
        <v>6.1061396203153695</v>
      </c>
      <c r="EN228" s="473">
        <f t="shared" si="1001"/>
        <v>73.273675443784441</v>
      </c>
      <c r="EO228" s="427">
        <f t="shared" si="842"/>
        <v>22708.625</v>
      </c>
      <c r="EP228" s="261">
        <f t="shared" si="843"/>
        <v>1.2307692307692306</v>
      </c>
      <c r="EQ228" s="256">
        <f t="shared" si="1002"/>
        <v>0.92595989153806324</v>
      </c>
      <c r="ER228" s="256">
        <f t="shared" si="937"/>
        <v>1.1396429434314623</v>
      </c>
      <c r="ES228" s="473">
        <f t="shared" si="938"/>
        <v>97.698233925045912</v>
      </c>
      <c r="ET228" s="473">
        <f t="shared" si="845"/>
        <v>13.675000000000001</v>
      </c>
      <c r="EU228" s="473">
        <f t="shared" si="939"/>
        <v>54.7</v>
      </c>
      <c r="EV228" s="473">
        <f t="shared" si="846"/>
        <v>0</v>
      </c>
      <c r="EW228" s="473">
        <f t="shared" si="1003"/>
        <v>6.1061396203153695</v>
      </c>
      <c r="EX228" s="473">
        <f t="shared" si="1004"/>
        <v>73.273675443784441</v>
      </c>
      <c r="EY228" s="572">
        <f t="shared" si="849"/>
        <v>19783.166666666668</v>
      </c>
      <c r="EZ228" s="572"/>
      <c r="FA228" s="572"/>
      <c r="FB228" s="572"/>
      <c r="FC228" s="572"/>
      <c r="FD228" s="572"/>
      <c r="FE228" s="572"/>
      <c r="FF228" s="572"/>
      <c r="FG228" s="572"/>
      <c r="FH228" s="572"/>
      <c r="FI228" s="566"/>
      <c r="FJ228" s="276">
        <f t="shared" si="850"/>
        <v>1.3437749822703984</v>
      </c>
      <c r="FK228" s="256">
        <f t="shared" si="1005"/>
        <v>0.41397116649443927</v>
      </c>
      <c r="FL228" s="256">
        <f t="shared" si="949"/>
        <v>0.55628409691652125</v>
      </c>
      <c r="FM228" s="483">
        <f t="shared" si="1006"/>
        <v>25.303842586586892</v>
      </c>
      <c r="FN228" s="483">
        <f t="shared" si="853"/>
        <v>38</v>
      </c>
      <c r="FO228" s="483">
        <f t="shared" si="950"/>
        <v>54.7</v>
      </c>
      <c r="FP228" s="483">
        <f t="shared" si="951"/>
        <v>0</v>
      </c>
      <c r="FQ228" s="483">
        <f t="shared" si="989"/>
        <v>5400</v>
      </c>
      <c r="FR228" s="483">
        <f t="shared" si="1007"/>
        <v>0.50607685173173789</v>
      </c>
      <c r="FS228" s="483">
        <f t="shared" si="1008"/>
        <v>72.198233925045912</v>
      </c>
      <c r="FT228" s="484">
        <f t="shared" si="1009"/>
        <v>54</v>
      </c>
      <c r="FU228" s="427">
        <f t="shared" si="857"/>
        <v>60376</v>
      </c>
      <c r="FV228" s="276">
        <f t="shared" si="858"/>
        <v>2.3971892047947776</v>
      </c>
      <c r="FW228" s="256">
        <f t="shared" si="1010"/>
        <v>0.98708406003452498</v>
      </c>
      <c r="FX228" s="256">
        <f t="shared" si="952"/>
        <v>2.3662272529397637</v>
      </c>
      <c r="FY228" s="483">
        <f t="shared" si="1011"/>
        <v>51.731214863311813</v>
      </c>
      <c r="FZ228" s="483">
        <f t="shared" si="861"/>
        <v>39</v>
      </c>
      <c r="GA228" s="483">
        <f t="shared" si="953"/>
        <v>54.7</v>
      </c>
      <c r="GB228" s="483">
        <f t="shared" si="954"/>
        <v>0</v>
      </c>
      <c r="GC228" s="483">
        <f t="shared" si="955"/>
        <v>2700</v>
      </c>
      <c r="GD228" s="483">
        <f t="shared" si="1012"/>
        <v>-5.2116903919598538</v>
      </c>
      <c r="GE228" s="483">
        <f t="shared" si="1013"/>
        <v>45.967019061734099</v>
      </c>
      <c r="GF228" s="484">
        <f t="shared" si="1014"/>
        <v>29</v>
      </c>
      <c r="GG228" s="493">
        <f t="shared" si="1015"/>
        <v>27</v>
      </c>
      <c r="GH228" s="493">
        <f t="shared" si="866"/>
        <v>56</v>
      </c>
      <c r="GI228" s="427">
        <f t="shared" si="867"/>
        <v>57688</v>
      </c>
      <c r="GJ228" s="188">
        <f t="shared" si="1016"/>
        <v>1</v>
      </c>
      <c r="GK228" s="256">
        <f t="shared" si="990"/>
        <v>2.0463362990395639</v>
      </c>
      <c r="GL228" s="256">
        <f t="shared" si="956"/>
        <v>2.0463362990395639</v>
      </c>
      <c r="GM228" s="256">
        <f t="shared" si="957"/>
        <v>97.698233925045912</v>
      </c>
      <c r="GN228" s="256">
        <f t="shared" si="958"/>
        <v>54.7</v>
      </c>
      <c r="GO228" s="256">
        <f t="shared" si="959"/>
        <v>0</v>
      </c>
      <c r="GP228" s="256">
        <f t="shared" si="1017"/>
        <v>97.698233925045912</v>
      </c>
      <c r="GQ228" s="256">
        <f t="shared" si="1018"/>
        <v>0</v>
      </c>
      <c r="GR228" s="427">
        <f t="shared" si="871"/>
        <v>47743</v>
      </c>
      <c r="GS228" s="188">
        <f t="shared" si="872"/>
        <v>1</v>
      </c>
      <c r="GT228" s="256">
        <f t="shared" si="991"/>
        <v>1.3971101166478748</v>
      </c>
      <c r="GU228" s="256">
        <f t="shared" si="960"/>
        <v>1.3971101166478748</v>
      </c>
      <c r="GV228" s="256">
        <f t="shared" si="961"/>
        <v>97.698233925045912</v>
      </c>
      <c r="GW228" s="256">
        <f t="shared" si="962"/>
        <v>54.7</v>
      </c>
      <c r="GX228" s="256">
        <f t="shared" si="963"/>
        <v>0</v>
      </c>
      <c r="GY228" s="256">
        <f t="shared" si="1019"/>
        <v>97.698233925045912</v>
      </c>
      <c r="GZ228" s="256">
        <f t="shared" si="1020"/>
        <v>0</v>
      </c>
      <c r="HA228" s="427">
        <f t="shared" si="875"/>
        <v>69928.800000000003</v>
      </c>
      <c r="HB228" s="188">
        <f t="shared" si="876"/>
        <v>1</v>
      </c>
      <c r="HC228" s="256">
        <f t="shared" si="992"/>
        <v>0.82723886827143678</v>
      </c>
      <c r="HD228" s="256">
        <f t="shared" si="964"/>
        <v>0.82723886827143678</v>
      </c>
      <c r="HE228" s="256">
        <f t="shared" si="965"/>
        <v>97.698233925045912</v>
      </c>
      <c r="HF228" s="256">
        <f t="shared" si="966"/>
        <v>54.7</v>
      </c>
      <c r="HG228" s="256">
        <f t="shared" si="967"/>
        <v>0</v>
      </c>
      <c r="HH228" s="256">
        <f t="shared" si="1021"/>
        <v>97.698233925045912</v>
      </c>
      <c r="HI228" s="256">
        <f t="shared" si="1022"/>
        <v>0</v>
      </c>
      <c r="HJ228" s="427">
        <f t="shared" si="879"/>
        <v>118101.6</v>
      </c>
      <c r="HK228" s="188">
        <f t="shared" si="1023"/>
        <v>1</v>
      </c>
      <c r="HL228" s="256">
        <f t="shared" si="993"/>
        <v>1.7293253194981133</v>
      </c>
      <c r="HM228" s="256">
        <f t="shared" si="968"/>
        <v>1.7293253194981133</v>
      </c>
      <c r="HN228" s="256">
        <f t="shared" si="969"/>
        <v>97.698233925045912</v>
      </c>
      <c r="HO228" s="256">
        <f t="shared" si="970"/>
        <v>54.7</v>
      </c>
      <c r="HP228" s="256">
        <f t="shared" si="971"/>
        <v>0</v>
      </c>
      <c r="HQ228" s="256">
        <f t="shared" si="1024"/>
        <v>97.698233925045912</v>
      </c>
      <c r="HR228" s="256">
        <f t="shared" si="1025"/>
        <v>0</v>
      </c>
      <c r="HS228" s="466">
        <f t="shared" si="883"/>
        <v>56495</v>
      </c>
    </row>
    <row r="229" spans="1:227" s="72" customFormat="1" hidden="1" outlineLevel="1" x14ac:dyDescent="0.3">
      <c r="B229" s="40" t="s">
        <v>250</v>
      </c>
      <c r="C229" s="40" t="s">
        <v>267</v>
      </c>
      <c r="D229" s="125">
        <v>723</v>
      </c>
      <c r="E229" s="123">
        <v>13.417976681786518</v>
      </c>
      <c r="F229" s="125">
        <f t="shared" si="791"/>
        <v>85.289691530690774</v>
      </c>
      <c r="G229" s="125">
        <v>5</v>
      </c>
      <c r="H229" s="168">
        <f t="shared" ref="H229" si="1063">ROUND($I229+$I229*0.1,1)</f>
        <v>50.1</v>
      </c>
      <c r="I229" s="121">
        <f t="shared" si="1035"/>
        <v>45.548999999999999</v>
      </c>
      <c r="J229" s="373">
        <f t="shared" si="794"/>
        <v>0</v>
      </c>
      <c r="K229" s="114">
        <v>0.25900000000000001</v>
      </c>
      <c r="L229" s="168">
        <f t="shared" si="795"/>
        <v>1702.3890525087979</v>
      </c>
      <c r="M229" s="373">
        <f t="shared" si="972"/>
        <v>0</v>
      </c>
      <c r="N229" s="373">
        <f t="shared" si="973"/>
        <v>440.91876459977863</v>
      </c>
      <c r="O229" s="121">
        <v>77.892443583579194</v>
      </c>
      <c r="P229" s="116">
        <v>0</v>
      </c>
      <c r="Q229" s="395">
        <f t="shared" si="796"/>
        <v>0.94137626821875897</v>
      </c>
      <c r="S229" s="189">
        <f t="shared" si="797"/>
        <v>1.0383334054281339</v>
      </c>
      <c r="T229" s="168">
        <f t="shared" si="902"/>
        <v>1.6666666666666667</v>
      </c>
      <c r="U229" s="382">
        <f t="shared" si="903"/>
        <v>85.289691530690774</v>
      </c>
      <c r="V229" s="427">
        <f t="shared" si="974"/>
        <v>5005</v>
      </c>
      <c r="W229" s="132"/>
      <c r="X229" s="256">
        <f t="shared" si="1053"/>
        <v>2.6069311773500958</v>
      </c>
      <c r="Y229" s="256">
        <f t="shared" si="1036"/>
        <v>0.98230310322153014</v>
      </c>
      <c r="Z229" s="256">
        <f t="shared" si="1054"/>
        <v>2.5607965853959564</v>
      </c>
      <c r="AA229" s="256">
        <f t="shared" si="1037"/>
        <v>85.289691530690774</v>
      </c>
      <c r="AB229" s="256">
        <f t="shared" si="1038"/>
        <v>5</v>
      </c>
      <c r="AC229" s="256">
        <f t="shared" si="1055"/>
        <v>27</v>
      </c>
      <c r="AD229" s="256">
        <f t="shared" si="1056"/>
        <v>38</v>
      </c>
      <c r="AE229" s="256">
        <f t="shared" si="1039"/>
        <v>51.859794353793859</v>
      </c>
      <c r="AF229" s="256">
        <f t="shared" si="1040"/>
        <v>34.634474555814251</v>
      </c>
      <c r="AG229" s="256">
        <f t="shared" si="1041"/>
        <v>0</v>
      </c>
      <c r="AH229" s="427">
        <f t="shared" si="1042"/>
        <v>53264.5</v>
      </c>
      <c r="AI229" s="188">
        <f t="shared" si="904"/>
        <v>3.2382354388988892</v>
      </c>
      <c r="AJ229" s="256">
        <f t="shared" si="799"/>
        <v>0.70862278573081139</v>
      </c>
      <c r="AK229" s="256">
        <f t="shared" si="1057"/>
        <v>2.2946874175647674</v>
      </c>
      <c r="AL229" s="170">
        <f t="shared" si="800"/>
        <v>85.289691530690774</v>
      </c>
      <c r="AM229" s="170">
        <f t="shared" si="801"/>
        <v>5</v>
      </c>
      <c r="AN229" s="170">
        <f t="shared" si="906"/>
        <v>58.967268648018077</v>
      </c>
      <c r="AO229" s="170">
        <f t="shared" si="975"/>
        <v>30</v>
      </c>
      <c r="AP229" s="170">
        <f t="shared" si="976"/>
        <v>43</v>
      </c>
      <c r="AQ229" s="170">
        <f t="shared" si="802"/>
        <v>0</v>
      </c>
      <c r="AR229" s="256">
        <f t="shared" si="995"/>
        <v>27.882373976301228</v>
      </c>
      <c r="AS229" s="256">
        <f t="shared" si="907"/>
        <v>0</v>
      </c>
      <c r="AT229" s="428">
        <f t="shared" si="996"/>
        <v>83364.5</v>
      </c>
      <c r="AU229" s="151">
        <f t="shared" si="1043"/>
        <v>2.6069311773500958</v>
      </c>
      <c r="AV229" s="256">
        <f t="shared" si="1044"/>
        <v>1.1212352782424153</v>
      </c>
      <c r="AW229" s="256">
        <f t="shared" si="1058"/>
        <v>2.9229832039949621</v>
      </c>
      <c r="AX229" s="120">
        <f t="shared" si="1045"/>
        <v>85.289691530690774</v>
      </c>
      <c r="AY229" s="120">
        <f t="shared" si="1046"/>
        <v>5</v>
      </c>
      <c r="AZ229" s="120">
        <f t="shared" si="1047"/>
        <v>27</v>
      </c>
      <c r="BA229" s="120">
        <f t="shared" si="1048"/>
        <v>38</v>
      </c>
      <c r="BB229" s="256">
        <f t="shared" si="1049"/>
        <v>51.859794353793859</v>
      </c>
      <c r="BC229" s="256">
        <f t="shared" si="1050"/>
        <v>34.634474555814251</v>
      </c>
      <c r="BD229" s="256">
        <f t="shared" si="1051"/>
        <v>0</v>
      </c>
      <c r="BE229" s="427">
        <f t="shared" si="1052"/>
        <v>46664.5</v>
      </c>
      <c r="BF229" s="146">
        <f t="shared" si="805"/>
        <v>1.1404217792264895</v>
      </c>
      <c r="BG229" s="256">
        <f t="shared" si="806"/>
        <v>0.36585738661660577</v>
      </c>
      <c r="BH229" s="256">
        <f t="shared" si="908"/>
        <v>0.41723173178846318</v>
      </c>
      <c r="BI229" s="120">
        <f t="shared" si="807"/>
        <v>8.3125</v>
      </c>
      <c r="BJ229" s="120">
        <f t="shared" si="808"/>
        <v>5</v>
      </c>
      <c r="BK229" s="256">
        <v>0</v>
      </c>
      <c r="BL229" s="170">
        <f t="shared" si="909"/>
        <v>4.8828438997242909</v>
      </c>
      <c r="BM229" s="170">
        <f t="shared" si="977"/>
        <v>45.217156100275709</v>
      </c>
      <c r="BN229" s="170">
        <f t="shared" si="809"/>
        <v>0</v>
      </c>
      <c r="BO229" s="170">
        <f t="shared" si="997"/>
        <v>2.1950000000000003</v>
      </c>
      <c r="BP229" s="170">
        <f t="shared" si="998"/>
        <v>76.977191530690774</v>
      </c>
      <c r="BQ229" s="390">
        <f t="shared" si="812"/>
        <v>12563.493047355252</v>
      </c>
      <c r="BR229" s="428">
        <f t="shared" si="813"/>
        <v>21276.505412815277</v>
      </c>
      <c r="BS229" s="146">
        <f t="shared" si="814"/>
        <v>3.7887315271057243</v>
      </c>
      <c r="BT229" s="256">
        <f t="shared" si="910"/>
        <v>1.0693430416955612</v>
      </c>
      <c r="BU229" s="256">
        <f t="shared" si="911"/>
        <v>4.0514536953631035</v>
      </c>
      <c r="BV229" s="170">
        <f t="shared" si="912"/>
        <v>85.289691530690774</v>
      </c>
      <c r="BW229" s="170">
        <f t="shared" si="913"/>
        <v>5</v>
      </c>
      <c r="BX229" s="170">
        <f t="shared" si="914"/>
        <v>63.231753224552619</v>
      </c>
      <c r="BY229" s="170">
        <f t="shared" si="978"/>
        <v>1262.1108428054415</v>
      </c>
      <c r="BZ229" s="256">
        <f t="shared" si="815"/>
        <v>23.831113628593418</v>
      </c>
      <c r="CA229" s="256">
        <v>0</v>
      </c>
      <c r="CB229" s="466">
        <f t="shared" si="816"/>
        <v>59031.8</v>
      </c>
      <c r="CC229" s="146">
        <f t="shared" si="817"/>
        <v>1.1401025727828116</v>
      </c>
      <c r="CD229" s="256">
        <f t="shared" si="915"/>
        <v>0.67527326755130634</v>
      </c>
      <c r="CE229" s="256">
        <f t="shared" si="979"/>
        <v>0.76988078966670026</v>
      </c>
      <c r="CF229" s="120">
        <f t="shared" si="818"/>
        <v>8.8666666666666671</v>
      </c>
      <c r="CG229" s="120">
        <f t="shared" si="819"/>
        <v>5</v>
      </c>
      <c r="CH229" s="256">
        <v>0</v>
      </c>
      <c r="CI229" s="170">
        <f t="shared" si="980"/>
        <v>5.2083668263725782</v>
      </c>
      <c r="CJ229" s="170">
        <f t="shared" si="981"/>
        <v>44.891633173627426</v>
      </c>
      <c r="CK229" s="170">
        <f t="shared" si="820"/>
        <v>0</v>
      </c>
      <c r="CL229" s="256">
        <f t="shared" si="999"/>
        <v>2.7713333333333336</v>
      </c>
      <c r="CM229" s="256">
        <f t="shared" si="900"/>
        <v>76.423024864024114</v>
      </c>
      <c r="CN229" s="390">
        <f t="shared" si="822"/>
        <v>2734.3925838456034</v>
      </c>
      <c r="CO229" s="428">
        <f t="shared" si="823"/>
        <v>11494.605773669628</v>
      </c>
      <c r="CP229" s="146">
        <f t="shared" si="824"/>
        <v>3.2382354388988892</v>
      </c>
      <c r="CQ229" s="256">
        <f t="shared" si="916"/>
        <v>1.2048096178613923</v>
      </c>
      <c r="CR229" s="256">
        <f t="shared" si="917"/>
        <v>3.9014572016849884</v>
      </c>
      <c r="CS229" s="120">
        <f t="shared" si="918"/>
        <v>85.289691530690774</v>
      </c>
      <c r="CT229" s="120">
        <f t="shared" si="919"/>
        <v>5</v>
      </c>
      <c r="CU229" s="256">
        <f t="shared" si="920"/>
        <v>58.967268648018077</v>
      </c>
      <c r="CV229" s="170">
        <f t="shared" si="982"/>
        <v>1176.9913901800016</v>
      </c>
      <c r="CW229" s="256">
        <f t="shared" si="825"/>
        <v>27.882373976301228</v>
      </c>
      <c r="CX229" s="256">
        <v>0</v>
      </c>
      <c r="CY229" s="466">
        <f t="shared" si="826"/>
        <v>49031.8</v>
      </c>
      <c r="CZ229" s="146">
        <f t="shared" si="827"/>
        <v>3.7887315271057243</v>
      </c>
      <c r="DA229" s="256">
        <f t="shared" si="921"/>
        <v>1.1166324894796209</v>
      </c>
      <c r="DB229" s="256">
        <f t="shared" si="922"/>
        <v>4.2306207170819903</v>
      </c>
      <c r="DC229" s="120">
        <f t="shared" si="923"/>
        <v>85.289691530690774</v>
      </c>
      <c r="DD229" s="120">
        <f t="shared" si="924"/>
        <v>5</v>
      </c>
      <c r="DE229" s="256">
        <f t="shared" si="925"/>
        <v>63.231753224552619</v>
      </c>
      <c r="DF229" s="170">
        <f t="shared" si="983"/>
        <v>1262.1108428054415</v>
      </c>
      <c r="DG229" s="256">
        <f t="shared" si="828"/>
        <v>23.831113628593418</v>
      </c>
      <c r="DH229" s="256">
        <v>0</v>
      </c>
      <c r="DI229" s="466">
        <f t="shared" si="829"/>
        <v>56531.8</v>
      </c>
      <c r="DJ229" s="146">
        <f t="shared" si="830"/>
        <v>3.2382354388988892</v>
      </c>
      <c r="DK229" s="256">
        <f t="shared" si="984"/>
        <v>1.3570305896162396</v>
      </c>
      <c r="DL229" s="256">
        <f t="shared" si="926"/>
        <v>4.3943845469651617</v>
      </c>
      <c r="DM229" s="120">
        <f t="shared" si="927"/>
        <v>85.289691530690774</v>
      </c>
      <c r="DN229" s="120">
        <f t="shared" si="928"/>
        <v>5</v>
      </c>
      <c r="DO229" s="256">
        <f t="shared" si="929"/>
        <v>58.967268648018077</v>
      </c>
      <c r="DP229" s="170">
        <f t="shared" si="985"/>
        <v>1176.9913901800016</v>
      </c>
      <c r="DQ229" s="256">
        <f t="shared" si="831"/>
        <v>27.882373976301228</v>
      </c>
      <c r="DR229" s="256">
        <v>0</v>
      </c>
      <c r="DS229" s="427">
        <f t="shared" si="832"/>
        <v>43531.8</v>
      </c>
      <c r="DT229" s="176">
        <f t="shared" si="833"/>
        <v>6.6507964659381349</v>
      </c>
      <c r="DU229" s="256">
        <f t="shared" si="930"/>
        <v>0.97228888773993405</v>
      </c>
      <c r="DV229" s="256">
        <f t="shared" si="931"/>
        <v>6.4664954984516729</v>
      </c>
      <c r="DW229" s="120">
        <f t="shared" si="932"/>
        <v>85.289691530690774</v>
      </c>
      <c r="DX229" s="120">
        <f t="shared" si="933"/>
        <v>5</v>
      </c>
      <c r="DY229" s="256">
        <f t="shared" si="934"/>
        <v>71.760722377621704</v>
      </c>
      <c r="DZ229" s="256">
        <f t="shared" si="986"/>
        <v>44</v>
      </c>
      <c r="EA229" s="256">
        <f t="shared" si="987"/>
        <v>63</v>
      </c>
      <c r="EB229" s="170">
        <f t="shared" si="988"/>
        <v>1432.3497480563215</v>
      </c>
      <c r="EC229" s="256">
        <f t="shared" si="834"/>
        <v>13.575771261849143</v>
      </c>
      <c r="ED229" s="256">
        <v>0</v>
      </c>
      <c r="EE229" s="427">
        <f t="shared" si="994"/>
        <v>75472</v>
      </c>
      <c r="EF229" s="275">
        <f t="shared" si="835"/>
        <v>1.2723212214634136</v>
      </c>
      <c r="EG229" s="256">
        <f t="shared" si="836"/>
        <v>0.72008047243458928</v>
      </c>
      <c r="EH229" s="256">
        <f t="shared" si="935"/>
        <v>0.91617366623992857</v>
      </c>
      <c r="EI229" s="473">
        <f t="shared" si="837"/>
        <v>21.322422882672694</v>
      </c>
      <c r="EJ229" s="473">
        <f t="shared" si="838"/>
        <v>12.525</v>
      </c>
      <c r="EK229" s="473">
        <f t="shared" si="936"/>
        <v>50.1</v>
      </c>
      <c r="EL229" s="473">
        <f t="shared" si="839"/>
        <v>0</v>
      </c>
      <c r="EM229" s="473">
        <f t="shared" si="1000"/>
        <v>6.9972723873348404</v>
      </c>
      <c r="EN229" s="473">
        <f t="shared" si="1001"/>
        <v>63.967268648018077</v>
      </c>
      <c r="EO229" s="427">
        <f t="shared" si="842"/>
        <v>22208.375</v>
      </c>
      <c r="EP229" s="261">
        <f t="shared" si="843"/>
        <v>1.2723212214634136</v>
      </c>
      <c r="EQ229" s="256">
        <f t="shared" si="1002"/>
        <v>0.88257496961861648</v>
      </c>
      <c r="ER229" s="256">
        <f t="shared" si="937"/>
        <v>1.1229188633781932</v>
      </c>
      <c r="ES229" s="473">
        <f t="shared" si="938"/>
        <v>85.289691530690774</v>
      </c>
      <c r="ET229" s="473">
        <f t="shared" si="845"/>
        <v>12.525</v>
      </c>
      <c r="EU229" s="473">
        <f t="shared" si="939"/>
        <v>50.1</v>
      </c>
      <c r="EV229" s="473">
        <f t="shared" si="846"/>
        <v>0</v>
      </c>
      <c r="EW229" s="473">
        <f t="shared" si="1003"/>
        <v>6.9972723873348404</v>
      </c>
      <c r="EX229" s="473">
        <f t="shared" si="1004"/>
        <v>63.967268648018077</v>
      </c>
      <c r="EY229" s="572">
        <f t="shared" si="849"/>
        <v>18119.5</v>
      </c>
      <c r="EZ229" s="572"/>
      <c r="FA229" s="572"/>
      <c r="FB229" s="572"/>
      <c r="FC229" s="572"/>
      <c r="FD229" s="572"/>
      <c r="FE229" s="572"/>
      <c r="FF229" s="572"/>
      <c r="FG229" s="572"/>
      <c r="FH229" s="572"/>
      <c r="FI229" s="566"/>
      <c r="FJ229" s="276">
        <f t="shared" si="850"/>
        <v>1.3847323334841426</v>
      </c>
      <c r="FK229" s="256">
        <f t="shared" si="1005"/>
        <v>0.39969578748535478</v>
      </c>
      <c r="FL229" s="256">
        <f t="shared" si="949"/>
        <v>0.55347168048837725</v>
      </c>
      <c r="FM229" s="483">
        <f t="shared" si="1006"/>
        <v>22.090030106448911</v>
      </c>
      <c r="FN229" s="483">
        <f t="shared" si="853"/>
        <v>33</v>
      </c>
      <c r="FO229" s="483">
        <f t="shared" si="950"/>
        <v>50.1</v>
      </c>
      <c r="FP229" s="483">
        <f t="shared" si="951"/>
        <v>0</v>
      </c>
      <c r="FQ229" s="483">
        <f t="shared" si="989"/>
        <v>4700</v>
      </c>
      <c r="FR229" s="483">
        <f t="shared" si="1007"/>
        <v>2.1084672687956449</v>
      </c>
      <c r="FS229" s="483">
        <f t="shared" si="1008"/>
        <v>63.095247086246331</v>
      </c>
      <c r="FT229" s="484">
        <f t="shared" si="1009"/>
        <v>47</v>
      </c>
      <c r="FU229" s="427">
        <f t="shared" si="857"/>
        <v>54423</v>
      </c>
      <c r="FV229" s="276">
        <f t="shared" si="858"/>
        <v>2.4068095232813715</v>
      </c>
      <c r="FW229" s="256">
        <f t="shared" si="1010"/>
        <v>0.95123021085817372</v>
      </c>
      <c r="FX229" s="256">
        <f t="shared" si="952"/>
        <v>2.2894299303263996</v>
      </c>
      <c r="FY229" s="483">
        <f t="shared" si="1011"/>
        <v>45.160891665500763</v>
      </c>
      <c r="FZ229" s="483">
        <f t="shared" si="861"/>
        <v>34</v>
      </c>
      <c r="GA229" s="483">
        <f t="shared" si="953"/>
        <v>50.1</v>
      </c>
      <c r="GB229" s="483">
        <f t="shared" si="954"/>
        <v>0</v>
      </c>
      <c r="GC229" s="483">
        <f t="shared" si="955"/>
        <v>2300</v>
      </c>
      <c r="GD229" s="483">
        <f t="shared" si="1012"/>
        <v>-2.6145343376078625</v>
      </c>
      <c r="GE229" s="483">
        <f t="shared" si="1013"/>
        <v>40.128799865190011</v>
      </c>
      <c r="GF229" s="484">
        <f t="shared" si="1014"/>
        <v>25</v>
      </c>
      <c r="GG229" s="493">
        <f t="shared" si="1015"/>
        <v>23</v>
      </c>
      <c r="GH229" s="493">
        <f t="shared" si="866"/>
        <v>48</v>
      </c>
      <c r="GI229" s="427">
        <f t="shared" si="867"/>
        <v>51977</v>
      </c>
      <c r="GJ229" s="188">
        <f t="shared" si="1016"/>
        <v>1.0383334054281339</v>
      </c>
      <c r="GK229" s="256">
        <f t="shared" si="990"/>
        <v>1.8762598412354798</v>
      </c>
      <c r="GL229" s="256">
        <f t="shared" si="956"/>
        <v>1.9481832704180857</v>
      </c>
      <c r="GM229" s="256">
        <f t="shared" si="957"/>
        <v>85.289691530690774</v>
      </c>
      <c r="GN229" s="256">
        <f t="shared" si="958"/>
        <v>50.1</v>
      </c>
      <c r="GO229" s="256">
        <f t="shared" si="959"/>
        <v>0</v>
      </c>
      <c r="GP229" s="256">
        <f t="shared" si="1017"/>
        <v>85.289691530690774</v>
      </c>
      <c r="GQ229" s="256">
        <f t="shared" si="1018"/>
        <v>1.6666666666666667</v>
      </c>
      <c r="GR229" s="427">
        <f t="shared" si="871"/>
        <v>44569</v>
      </c>
      <c r="GS229" s="188">
        <f t="shared" si="872"/>
        <v>1.0383334054281339</v>
      </c>
      <c r="GT229" s="256">
        <f t="shared" si="991"/>
        <v>1.2202325517438115</v>
      </c>
      <c r="GU229" s="256">
        <f t="shared" si="960"/>
        <v>1.2670082208664135</v>
      </c>
      <c r="GV229" s="256">
        <f t="shared" si="961"/>
        <v>85.289691530690774</v>
      </c>
      <c r="GW229" s="256">
        <f t="shared" si="962"/>
        <v>50.1</v>
      </c>
      <c r="GX229" s="256">
        <f t="shared" si="963"/>
        <v>0</v>
      </c>
      <c r="GY229" s="256">
        <f t="shared" si="1019"/>
        <v>85.289691530690774</v>
      </c>
      <c r="GZ229" s="256">
        <f t="shared" si="1020"/>
        <v>1.6666666666666667</v>
      </c>
      <c r="HA229" s="427">
        <f t="shared" si="875"/>
        <v>68530.399999999994</v>
      </c>
      <c r="HB229" s="188">
        <f t="shared" si="876"/>
        <v>1.0383334054281339</v>
      </c>
      <c r="HC229" s="256">
        <f t="shared" si="992"/>
        <v>0.71722288909798981</v>
      </c>
      <c r="HD229" s="256">
        <f t="shared" si="964"/>
        <v>0.74471648488812059</v>
      </c>
      <c r="HE229" s="256">
        <f t="shared" si="965"/>
        <v>85.289691530690774</v>
      </c>
      <c r="HF229" s="256">
        <f t="shared" si="966"/>
        <v>50.1</v>
      </c>
      <c r="HG229" s="256">
        <f t="shared" si="967"/>
        <v>0</v>
      </c>
      <c r="HH229" s="256">
        <f t="shared" si="1021"/>
        <v>85.289691530690774</v>
      </c>
      <c r="HI229" s="256">
        <f t="shared" si="1022"/>
        <v>1.6666666666666667</v>
      </c>
      <c r="HJ229" s="427">
        <f t="shared" si="879"/>
        <v>116592.8</v>
      </c>
      <c r="HK229" s="188">
        <f t="shared" si="1023"/>
        <v>1.0383334054281339</v>
      </c>
      <c r="HL229" s="256">
        <f t="shared" si="993"/>
        <v>1.5902448390990607</v>
      </c>
      <c r="HM229" s="256">
        <f t="shared" si="968"/>
        <v>1.6512043392462425</v>
      </c>
      <c r="HN229" s="256">
        <f t="shared" si="969"/>
        <v>85.289691530690774</v>
      </c>
      <c r="HO229" s="256">
        <f t="shared" si="970"/>
        <v>50.1</v>
      </c>
      <c r="HP229" s="256">
        <f t="shared" si="971"/>
        <v>0</v>
      </c>
      <c r="HQ229" s="256">
        <f t="shared" si="1024"/>
        <v>85.289691530690774</v>
      </c>
      <c r="HR229" s="256">
        <f t="shared" si="1025"/>
        <v>1.6666666666666667</v>
      </c>
      <c r="HS229" s="466">
        <f t="shared" si="883"/>
        <v>52585</v>
      </c>
    </row>
    <row r="230" spans="1:227" s="109" customFormat="1" collapsed="1" x14ac:dyDescent="0.3">
      <c r="A230" s="109" t="s">
        <v>368</v>
      </c>
      <c r="B230" s="105" t="s">
        <v>248</v>
      </c>
      <c r="C230" s="105" t="s">
        <v>307</v>
      </c>
      <c r="D230" s="127">
        <v>723</v>
      </c>
      <c r="E230" s="129">
        <v>15.9</v>
      </c>
      <c r="F230" s="127">
        <f t="shared" si="791"/>
        <v>101.06636250000001</v>
      </c>
      <c r="G230" s="127">
        <f t="shared" ref="G230:G240" si="1064">(D230*O230*P230*3)/1000</f>
        <v>0</v>
      </c>
      <c r="H230" s="169">
        <f t="shared" ref="H230:H231" si="1065">I230</f>
        <v>45.548999999999999</v>
      </c>
      <c r="I230" s="130">
        <f t="shared" si="1035"/>
        <v>45.548999999999999</v>
      </c>
      <c r="J230" s="375">
        <f t="shared" si="794"/>
        <v>0</v>
      </c>
      <c r="K230" s="131">
        <v>0.25900000000000001</v>
      </c>
      <c r="L230" s="169">
        <f t="shared" si="795"/>
        <v>2218.8492063492067</v>
      </c>
      <c r="M230" s="375">
        <f t="shared" si="972"/>
        <v>0</v>
      </c>
      <c r="N230" s="375">
        <f t="shared" si="973"/>
        <v>574.68194444444453</v>
      </c>
      <c r="O230" s="130">
        <v>84.1</v>
      </c>
      <c r="P230" s="165">
        <v>0</v>
      </c>
      <c r="Q230" s="397">
        <f t="shared" si="796"/>
        <v>1</v>
      </c>
      <c r="S230" s="285">
        <f t="shared" si="797"/>
        <v>1</v>
      </c>
      <c r="T230" s="383">
        <f t="shared" si="902"/>
        <v>0</v>
      </c>
      <c r="U230" s="384">
        <f t="shared" si="903"/>
        <v>101.06636250000001</v>
      </c>
      <c r="V230" s="436">
        <f t="shared" si="974"/>
        <v>4777.45</v>
      </c>
      <c r="W230" s="192"/>
      <c r="X230" s="287">
        <f t="shared" si="1053"/>
        <v>2.459016393442623</v>
      </c>
      <c r="Y230" s="287">
        <f t="shared" si="1036"/>
        <v>1.0065291369303166</v>
      </c>
      <c r="Z230" s="287">
        <f t="shared" si="1054"/>
        <v>2.4750716481893034</v>
      </c>
      <c r="AA230" s="287">
        <f t="shared" si="1037"/>
        <v>101.06636250000001</v>
      </c>
      <c r="AB230" s="287">
        <f t="shared" si="1038"/>
        <v>0</v>
      </c>
      <c r="AC230" s="287">
        <f t="shared" si="1055"/>
        <v>35</v>
      </c>
      <c r="AD230" s="287">
        <f t="shared" si="1056"/>
        <v>50</v>
      </c>
      <c r="AE230" s="287">
        <f t="shared" si="1039"/>
        <v>67.377575000000022</v>
      </c>
      <c r="AF230" s="287">
        <f t="shared" si="1040"/>
        <v>41.100320750000002</v>
      </c>
      <c r="AG230" s="287">
        <f t="shared" si="1041"/>
        <v>0</v>
      </c>
      <c r="AH230" s="436">
        <f t="shared" si="1042"/>
        <v>59577.055</v>
      </c>
      <c r="AI230" s="187">
        <f t="shared" si="904"/>
        <v>3.0534351145038165</v>
      </c>
      <c r="AJ230" s="287">
        <f t="shared" si="799"/>
        <v>0.81345537133017776</v>
      </c>
      <c r="AK230" s="287">
        <f t="shared" si="1057"/>
        <v>2.4838331949013059</v>
      </c>
      <c r="AL230" s="173">
        <f t="shared" si="800"/>
        <v>101.06636250000001</v>
      </c>
      <c r="AM230" s="173">
        <f t="shared" si="801"/>
        <v>0</v>
      </c>
      <c r="AN230" s="173">
        <f t="shared" si="906"/>
        <v>75.799771875000005</v>
      </c>
      <c r="AO230" s="173">
        <f t="shared" si="975"/>
        <v>39</v>
      </c>
      <c r="AP230" s="173">
        <f t="shared" si="976"/>
        <v>56</v>
      </c>
      <c r="AQ230" s="173">
        <f t="shared" si="802"/>
        <v>0</v>
      </c>
      <c r="AR230" s="287">
        <f t="shared" si="995"/>
        <v>33.099233718750007</v>
      </c>
      <c r="AS230" s="287">
        <f t="shared" si="907"/>
        <v>0</v>
      </c>
      <c r="AT230" s="430">
        <f t="shared" si="996"/>
        <v>83553.60500000001</v>
      </c>
      <c r="AU230" s="153">
        <f t="shared" si="1043"/>
        <v>2.459016393442623</v>
      </c>
      <c r="AV230" s="287">
        <f t="shared" si="1044"/>
        <v>1.1856372766267236</v>
      </c>
      <c r="AW230" s="287">
        <f t="shared" si="1058"/>
        <v>2.9155014999017794</v>
      </c>
      <c r="AX230" s="172">
        <f t="shared" si="1045"/>
        <v>101.06636250000001</v>
      </c>
      <c r="AY230" s="172">
        <f t="shared" si="1046"/>
        <v>0</v>
      </c>
      <c r="AZ230" s="172">
        <f t="shared" si="1047"/>
        <v>35</v>
      </c>
      <c r="BA230" s="172">
        <f t="shared" si="1048"/>
        <v>50</v>
      </c>
      <c r="BB230" s="287">
        <f t="shared" si="1049"/>
        <v>67.377575000000022</v>
      </c>
      <c r="BC230" s="287">
        <f t="shared" si="1050"/>
        <v>41.100320750000002</v>
      </c>
      <c r="BD230" s="287">
        <f t="shared" si="1051"/>
        <v>0</v>
      </c>
      <c r="BE230" s="436">
        <f t="shared" si="1052"/>
        <v>50577.055</v>
      </c>
      <c r="BF230" s="296">
        <f t="shared" si="805"/>
        <v>1</v>
      </c>
      <c r="BG230" s="287">
        <f t="shared" si="806"/>
        <v>0</v>
      </c>
      <c r="BH230" s="287">
        <f t="shared" si="908"/>
        <v>0</v>
      </c>
      <c r="BI230" s="172">
        <f t="shared" si="807"/>
        <v>0</v>
      </c>
      <c r="BJ230" s="172">
        <f t="shared" si="808"/>
        <v>0</v>
      </c>
      <c r="BK230" s="287">
        <v>0</v>
      </c>
      <c r="BL230" s="173">
        <f t="shared" si="909"/>
        <v>0</v>
      </c>
      <c r="BM230" s="173">
        <f t="shared" si="977"/>
        <v>45.548999999999999</v>
      </c>
      <c r="BN230" s="173">
        <f t="shared" si="809"/>
        <v>0</v>
      </c>
      <c r="BO230" s="173">
        <f t="shared" si="997"/>
        <v>0</v>
      </c>
      <c r="BP230" s="173">
        <f t="shared" si="998"/>
        <v>101.06636250000001</v>
      </c>
      <c r="BQ230" s="392">
        <f t="shared" si="812"/>
        <v>0</v>
      </c>
      <c r="BR230" s="430">
        <f t="shared" si="813"/>
        <v>4777.45</v>
      </c>
      <c r="BS230" s="148">
        <f t="shared" si="814"/>
        <v>3.5714285714285712</v>
      </c>
      <c r="BT230" s="287">
        <f t="shared" si="910"/>
        <v>1.3156570018645404</v>
      </c>
      <c r="BU230" s="287">
        <f t="shared" si="911"/>
        <v>4.6987750066590728</v>
      </c>
      <c r="BV230" s="173">
        <f t="shared" si="912"/>
        <v>101.06636250000001</v>
      </c>
      <c r="BW230" s="173">
        <f t="shared" si="913"/>
        <v>0</v>
      </c>
      <c r="BX230" s="173">
        <f t="shared" si="914"/>
        <v>80.853090000000009</v>
      </c>
      <c r="BY230" s="173">
        <f t="shared" si="978"/>
        <v>1775.0793650793653</v>
      </c>
      <c r="BZ230" s="287">
        <f t="shared" si="815"/>
        <v>28.298581500000004</v>
      </c>
      <c r="CA230" s="287">
        <v>0</v>
      </c>
      <c r="CB230" s="468">
        <f t="shared" si="816"/>
        <v>55309.081999999995</v>
      </c>
      <c r="CC230" s="296">
        <f t="shared" si="817"/>
        <v>1</v>
      </c>
      <c r="CD230" s="287">
        <f t="shared" si="915"/>
        <v>0</v>
      </c>
      <c r="CE230" s="287">
        <f t="shared" si="979"/>
        <v>0</v>
      </c>
      <c r="CF230" s="172">
        <f t="shared" si="818"/>
        <v>0</v>
      </c>
      <c r="CG230" s="172">
        <f t="shared" si="819"/>
        <v>0</v>
      </c>
      <c r="CH230" s="287">
        <v>0</v>
      </c>
      <c r="CI230" s="173">
        <f t="shared" si="980"/>
        <v>0</v>
      </c>
      <c r="CJ230" s="173">
        <f t="shared" si="981"/>
        <v>45.548999999999999</v>
      </c>
      <c r="CK230" s="173">
        <f t="shared" si="820"/>
        <v>0</v>
      </c>
      <c r="CL230" s="287">
        <f t="shared" si="999"/>
        <v>0</v>
      </c>
      <c r="CM230" s="287">
        <f t="shared" si="900"/>
        <v>101.06636250000001</v>
      </c>
      <c r="CN230" s="392">
        <f t="shared" si="822"/>
        <v>0</v>
      </c>
      <c r="CO230" s="430">
        <f t="shared" si="823"/>
        <v>4777.45</v>
      </c>
      <c r="CP230" s="148">
        <f t="shared" si="824"/>
        <v>3.0534351145038165</v>
      </c>
      <c r="CQ230" s="287">
        <f t="shared" si="916"/>
        <v>1.5000773748020324</v>
      </c>
      <c r="CR230" s="287">
        <f t="shared" si="917"/>
        <v>4.5803889306932284</v>
      </c>
      <c r="CS230" s="172">
        <f t="shared" si="918"/>
        <v>101.06636250000001</v>
      </c>
      <c r="CT230" s="172">
        <f t="shared" si="919"/>
        <v>0</v>
      </c>
      <c r="CU230" s="287">
        <f t="shared" si="920"/>
        <v>75.799771875000005</v>
      </c>
      <c r="CV230" s="173">
        <f t="shared" si="982"/>
        <v>1664.1369047619048</v>
      </c>
      <c r="CW230" s="287">
        <f t="shared" si="825"/>
        <v>33.099233718750007</v>
      </c>
      <c r="CX230" s="287">
        <v>0</v>
      </c>
      <c r="CY230" s="468">
        <f t="shared" si="826"/>
        <v>45309.081999999995</v>
      </c>
      <c r="CZ230" s="148">
        <f t="shared" si="827"/>
        <v>3.5714285714285712</v>
      </c>
      <c r="DA230" s="287">
        <f t="shared" si="921"/>
        <v>1.377940654223075</v>
      </c>
      <c r="DB230" s="287">
        <f t="shared" si="922"/>
        <v>4.9212166222252671</v>
      </c>
      <c r="DC230" s="172">
        <f t="shared" si="923"/>
        <v>101.06636250000001</v>
      </c>
      <c r="DD230" s="172">
        <f t="shared" si="924"/>
        <v>0</v>
      </c>
      <c r="DE230" s="287">
        <f t="shared" si="925"/>
        <v>80.853090000000009</v>
      </c>
      <c r="DF230" s="173">
        <f t="shared" si="983"/>
        <v>1775.0793650793653</v>
      </c>
      <c r="DG230" s="287">
        <f t="shared" si="828"/>
        <v>28.298581500000004</v>
      </c>
      <c r="DH230" s="287">
        <v>0</v>
      </c>
      <c r="DI230" s="468">
        <f t="shared" si="829"/>
        <v>52809.081999999995</v>
      </c>
      <c r="DJ230" s="148">
        <f t="shared" si="830"/>
        <v>3.0534351145038165</v>
      </c>
      <c r="DK230" s="287">
        <f t="shared" si="984"/>
        <v>1.7073272069235363</v>
      </c>
      <c r="DL230" s="287">
        <f t="shared" si="926"/>
        <v>5.2132128455680498</v>
      </c>
      <c r="DM230" s="172">
        <f t="shared" si="927"/>
        <v>101.06636250000001</v>
      </c>
      <c r="DN230" s="172">
        <f t="shared" si="928"/>
        <v>0</v>
      </c>
      <c r="DO230" s="287">
        <f t="shared" si="929"/>
        <v>75.799771875000005</v>
      </c>
      <c r="DP230" s="173">
        <f t="shared" si="985"/>
        <v>1664.1369047619048</v>
      </c>
      <c r="DQ230" s="287">
        <f t="shared" si="831"/>
        <v>33.099233718750007</v>
      </c>
      <c r="DR230" s="287">
        <v>0</v>
      </c>
      <c r="DS230" s="436">
        <f t="shared" si="832"/>
        <v>39809.081999999995</v>
      </c>
      <c r="DT230" s="289">
        <f t="shared" si="833"/>
        <v>6.3291139240506329</v>
      </c>
      <c r="DU230" s="287">
        <f t="shared" si="930"/>
        <v>1.1052349861575932</v>
      </c>
      <c r="DV230" s="287">
        <f t="shared" si="931"/>
        <v>6.9951581402379315</v>
      </c>
      <c r="DW230" s="172">
        <f t="shared" si="932"/>
        <v>101.06636250000001</v>
      </c>
      <c r="DX230" s="172">
        <f t="shared" si="933"/>
        <v>0</v>
      </c>
      <c r="DY230" s="287">
        <f t="shared" si="934"/>
        <v>90.959726250000017</v>
      </c>
      <c r="DZ230" s="287">
        <f t="shared" si="986"/>
        <v>52</v>
      </c>
      <c r="EA230" s="287">
        <f t="shared" si="987"/>
        <v>74</v>
      </c>
      <c r="EB230" s="173">
        <f t="shared" si="988"/>
        <v>1996.9642857142862</v>
      </c>
      <c r="EC230" s="287">
        <f t="shared" si="834"/>
        <v>15.968485275000003</v>
      </c>
      <c r="ED230" s="287">
        <v>0</v>
      </c>
      <c r="EE230" s="436">
        <f t="shared" si="994"/>
        <v>76995.28</v>
      </c>
      <c r="EF230" s="290">
        <f t="shared" si="835"/>
        <v>1.2307692307692308</v>
      </c>
      <c r="EG230" s="287">
        <f t="shared" si="836"/>
        <v>0.87272817981570561</v>
      </c>
      <c r="EH230" s="287">
        <f t="shared" si="935"/>
        <v>1.0741269905424069</v>
      </c>
      <c r="EI230" s="475">
        <f t="shared" si="837"/>
        <v>25.266590625000003</v>
      </c>
      <c r="EJ230" s="475">
        <f t="shared" si="838"/>
        <v>11.38725</v>
      </c>
      <c r="EK230" s="475">
        <f t="shared" si="936"/>
        <v>45.548999999999999</v>
      </c>
      <c r="EL230" s="475">
        <f t="shared" si="839"/>
        <v>0</v>
      </c>
      <c r="EM230" s="475">
        <f t="shared" si="1000"/>
        <v>6.3166476562500007</v>
      </c>
      <c r="EN230" s="475">
        <f t="shared" si="1001"/>
        <v>75.799771875000005</v>
      </c>
      <c r="EO230" s="436">
        <f t="shared" si="842"/>
        <v>21713.453750000001</v>
      </c>
      <c r="EP230" s="291">
        <f t="shared" si="843"/>
        <v>1.2307692307692308</v>
      </c>
      <c r="EQ230" s="287">
        <f t="shared" si="1002"/>
        <v>1.1503250493745891</v>
      </c>
      <c r="ER230" s="287">
        <f t="shared" si="937"/>
        <v>1.4157846761533406</v>
      </c>
      <c r="ES230" s="475">
        <f t="shared" si="938"/>
        <v>101.06636250000001</v>
      </c>
      <c r="ET230" s="475">
        <f t="shared" si="845"/>
        <v>11.38725</v>
      </c>
      <c r="EU230" s="475">
        <f t="shared" si="939"/>
        <v>45.548999999999999</v>
      </c>
      <c r="EV230" s="475">
        <f t="shared" si="846"/>
        <v>0</v>
      </c>
      <c r="EW230" s="475">
        <f t="shared" si="1003"/>
        <v>6.3166476562500007</v>
      </c>
      <c r="EX230" s="475">
        <f t="shared" si="1004"/>
        <v>75.799771875000005</v>
      </c>
      <c r="EY230" s="574">
        <f t="shared" si="849"/>
        <v>16473.555</v>
      </c>
      <c r="EZ230" s="588"/>
      <c r="FA230" s="588"/>
      <c r="FB230" s="588"/>
      <c r="FC230" s="588"/>
      <c r="FD230" s="588"/>
      <c r="FE230" s="588"/>
      <c r="FF230" s="588"/>
      <c r="FG230" s="588"/>
      <c r="FH230" s="588"/>
      <c r="FI230" s="576"/>
      <c r="FJ230" s="292">
        <f t="shared" si="850"/>
        <v>1.3365443615464709</v>
      </c>
      <c r="FK230" s="287">
        <f t="shared" si="1005"/>
        <v>0.41782570875110076</v>
      </c>
      <c r="FL230" s="287">
        <f t="shared" si="949"/>
        <v>0.5584425951404417</v>
      </c>
      <c r="FM230" s="487">
        <f t="shared" si="1006"/>
        <v>26.176187887500003</v>
      </c>
      <c r="FN230" s="487">
        <f t="shared" si="853"/>
        <v>39</v>
      </c>
      <c r="FO230" s="487">
        <f t="shared" si="950"/>
        <v>45.548999999999999</v>
      </c>
      <c r="FP230" s="487">
        <f t="shared" si="951"/>
        <v>0</v>
      </c>
      <c r="FQ230" s="487">
        <f t="shared" si="989"/>
        <v>5500</v>
      </c>
      <c r="FR230" s="487">
        <f t="shared" si="1007"/>
        <v>0.52352375775000004</v>
      </c>
      <c r="FS230" s="487">
        <f t="shared" si="1008"/>
        <v>75.094140277777782</v>
      </c>
      <c r="FT230" s="488">
        <f t="shared" si="1009"/>
        <v>55</v>
      </c>
      <c r="FU230" s="436">
        <f t="shared" si="857"/>
        <v>60907.45</v>
      </c>
      <c r="FV230" s="292">
        <f t="shared" si="858"/>
        <v>2.3983840385957178</v>
      </c>
      <c r="FW230" s="287">
        <f t="shared" si="1010"/>
        <v>0.99556601672417977</v>
      </c>
      <c r="FX230" s="287">
        <f t="shared" si="952"/>
        <v>2.38774964387959</v>
      </c>
      <c r="FY230" s="487">
        <f t="shared" si="1011"/>
        <v>53.514638943750008</v>
      </c>
      <c r="FZ230" s="487">
        <f t="shared" si="861"/>
        <v>41</v>
      </c>
      <c r="GA230" s="487">
        <f t="shared" si="953"/>
        <v>45.548999999999999</v>
      </c>
      <c r="GB230" s="487">
        <f t="shared" si="954"/>
        <v>0</v>
      </c>
      <c r="GC230" s="487">
        <f t="shared" si="955"/>
        <v>2800</v>
      </c>
      <c r="GD230" s="487">
        <f t="shared" si="1012"/>
        <v>-5.4123660248449976</v>
      </c>
      <c r="GE230" s="487">
        <f t="shared" si="1013"/>
        <v>47.551723556250003</v>
      </c>
      <c r="GF230" s="488">
        <f t="shared" si="1014"/>
        <v>30</v>
      </c>
      <c r="GG230" s="495">
        <f t="shared" si="1015"/>
        <v>28</v>
      </c>
      <c r="GH230" s="495">
        <f t="shared" si="866"/>
        <v>58</v>
      </c>
      <c r="GI230" s="436">
        <f t="shared" si="867"/>
        <v>59189.45</v>
      </c>
      <c r="GJ230" s="187">
        <f t="shared" si="1016"/>
        <v>1</v>
      </c>
      <c r="GK230" s="287">
        <f t="shared" si="990"/>
        <v>2.4395188396673722</v>
      </c>
      <c r="GL230" s="287">
        <f t="shared" si="956"/>
        <v>2.4395188396673722</v>
      </c>
      <c r="GM230" s="287">
        <f t="shared" si="957"/>
        <v>101.06636250000001</v>
      </c>
      <c r="GN230" s="287">
        <f t="shared" si="958"/>
        <v>45.548999999999999</v>
      </c>
      <c r="GO230" s="287">
        <f t="shared" si="959"/>
        <v>0</v>
      </c>
      <c r="GP230" s="287">
        <f t="shared" si="1017"/>
        <v>101.06636250000001</v>
      </c>
      <c r="GQ230" s="287">
        <f t="shared" si="1018"/>
        <v>0</v>
      </c>
      <c r="GR230" s="436">
        <f t="shared" si="871"/>
        <v>41428.81</v>
      </c>
      <c r="GS230" s="187">
        <f t="shared" si="872"/>
        <v>1</v>
      </c>
      <c r="GT230" s="287">
        <f t="shared" si="991"/>
        <v>1.5051531570424341</v>
      </c>
      <c r="GU230" s="287">
        <f t="shared" si="960"/>
        <v>1.5051531570424341</v>
      </c>
      <c r="GV230" s="287">
        <f t="shared" si="961"/>
        <v>101.06636250000001</v>
      </c>
      <c r="GW230" s="287">
        <f t="shared" si="962"/>
        <v>45.548999999999999</v>
      </c>
      <c r="GX230" s="287">
        <f t="shared" si="963"/>
        <v>0</v>
      </c>
      <c r="GY230" s="287">
        <f t="shared" si="1019"/>
        <v>101.06636250000001</v>
      </c>
      <c r="GZ230" s="287">
        <f t="shared" si="1020"/>
        <v>0</v>
      </c>
      <c r="HA230" s="436">
        <f t="shared" si="875"/>
        <v>67146.896000000008</v>
      </c>
      <c r="HB230" s="187">
        <f t="shared" si="876"/>
        <v>1</v>
      </c>
      <c r="HC230" s="287">
        <f t="shared" si="992"/>
        <v>0.87807384256023757</v>
      </c>
      <c r="HD230" s="287">
        <f t="shared" si="964"/>
        <v>0.87807384256023757</v>
      </c>
      <c r="HE230" s="287">
        <f t="shared" si="965"/>
        <v>101.06636250000001</v>
      </c>
      <c r="HF230" s="287">
        <f t="shared" si="966"/>
        <v>45.548999999999999</v>
      </c>
      <c r="HG230" s="287">
        <f t="shared" si="967"/>
        <v>0</v>
      </c>
      <c r="HH230" s="287">
        <f t="shared" si="1021"/>
        <v>101.06636250000001</v>
      </c>
      <c r="HI230" s="287">
        <f t="shared" si="1022"/>
        <v>0</v>
      </c>
      <c r="HJ230" s="436">
        <f t="shared" si="879"/>
        <v>115100.072</v>
      </c>
      <c r="HK230" s="187">
        <f t="shared" si="1023"/>
        <v>1</v>
      </c>
      <c r="HL230" s="287">
        <f t="shared" si="993"/>
        <v>2.0745753761804231</v>
      </c>
      <c r="HM230" s="287">
        <f t="shared" si="968"/>
        <v>2.0745753761804231</v>
      </c>
      <c r="HN230" s="287">
        <f t="shared" si="969"/>
        <v>101.06636250000001</v>
      </c>
      <c r="HO230" s="287">
        <f t="shared" si="970"/>
        <v>45.548999999999999</v>
      </c>
      <c r="HP230" s="287">
        <f t="shared" si="971"/>
        <v>0</v>
      </c>
      <c r="HQ230" s="287">
        <f t="shared" si="1024"/>
        <v>101.06636250000001</v>
      </c>
      <c r="HR230" s="287">
        <f t="shared" si="1025"/>
        <v>0</v>
      </c>
      <c r="HS230" s="468">
        <f t="shared" si="883"/>
        <v>48716.65</v>
      </c>
    </row>
    <row r="231" spans="1:227" s="72" customFormat="1" hidden="1" outlineLevel="1" x14ac:dyDescent="0.3">
      <c r="B231" s="40" t="s">
        <v>248</v>
      </c>
      <c r="C231" s="40" t="s">
        <v>251</v>
      </c>
      <c r="D231" s="117">
        <v>500</v>
      </c>
      <c r="E231" s="132">
        <v>49.454156309641419</v>
      </c>
      <c r="F231" s="124">
        <f t="shared" si="791"/>
        <v>217.39222877779872</v>
      </c>
      <c r="G231" s="125">
        <f t="shared" si="1064"/>
        <v>0</v>
      </c>
      <c r="H231" s="168">
        <f t="shared" si="1065"/>
        <v>84</v>
      </c>
      <c r="I231" s="528">
        <f t="shared" ref="I231:I242" si="1066">$N$5*$P$10*$D231/1000</f>
        <v>84</v>
      </c>
      <c r="J231" s="373">
        <f t="shared" si="794"/>
        <v>0</v>
      </c>
      <c r="K231" s="114">
        <v>0.19600000000000001</v>
      </c>
      <c r="L231" s="168">
        <f t="shared" si="795"/>
        <v>2588.0027235452226</v>
      </c>
      <c r="M231" s="373">
        <f t="shared" si="972"/>
        <v>0</v>
      </c>
      <c r="N231" s="373">
        <f t="shared" si="973"/>
        <v>507.24853381486372</v>
      </c>
      <c r="O231" s="121">
        <v>138.84778715165825</v>
      </c>
      <c r="P231" s="116">
        <v>0</v>
      </c>
      <c r="Q231" s="395">
        <f t="shared" si="796"/>
        <v>1</v>
      </c>
      <c r="S231" s="189">
        <f t="shared" si="797"/>
        <v>1</v>
      </c>
      <c r="T231" s="168">
        <f t="shared" si="902"/>
        <v>0</v>
      </c>
      <c r="U231" s="382">
        <f t="shared" si="903"/>
        <v>217.39222877779872</v>
      </c>
      <c r="V231" s="427">
        <f t="shared" si="974"/>
        <v>6700</v>
      </c>
      <c r="W231" s="132"/>
      <c r="X231" s="255"/>
      <c r="Y231" s="255"/>
      <c r="Z231" s="255"/>
      <c r="AA231" s="111"/>
      <c r="AB231" s="111"/>
      <c r="AC231" s="111"/>
      <c r="AD231" s="111"/>
      <c r="AE231" s="111"/>
      <c r="AF231" s="111"/>
      <c r="AG231" s="111"/>
      <c r="AH231" s="460"/>
      <c r="AI231" s="188">
        <f t="shared" si="904"/>
        <v>3.053435114503817</v>
      </c>
      <c r="AJ231" s="256">
        <f t="shared" si="799"/>
        <v>0.945764483458854</v>
      </c>
      <c r="AK231" s="256">
        <f t="shared" si="1057"/>
        <v>2.8878304838438291</v>
      </c>
      <c r="AL231" s="170">
        <f t="shared" si="800"/>
        <v>217.39222877779872</v>
      </c>
      <c r="AM231" s="170">
        <f t="shared" si="801"/>
        <v>0</v>
      </c>
      <c r="AN231" s="170">
        <f t="shared" si="906"/>
        <v>163.04417158334905</v>
      </c>
      <c r="AO231" s="170">
        <f t="shared" si="975"/>
        <v>84</v>
      </c>
      <c r="AP231" s="170">
        <f t="shared" si="976"/>
        <v>120</v>
      </c>
      <c r="AQ231" s="170">
        <f t="shared" si="802"/>
        <v>0</v>
      </c>
      <c r="AR231" s="256">
        <f t="shared" si="995"/>
        <v>71.195954924729079</v>
      </c>
      <c r="AS231" s="256">
        <f t="shared" si="907"/>
        <v>0</v>
      </c>
      <c r="AT231" s="428">
        <f t="shared" si="996"/>
        <v>154580</v>
      </c>
      <c r="AU231" s="112"/>
      <c r="AV231" s="256"/>
      <c r="AW231" s="256"/>
      <c r="AX231" s="120"/>
      <c r="AY231" s="120"/>
      <c r="AZ231" s="120"/>
      <c r="BA231" s="120"/>
      <c r="BB231" s="256"/>
      <c r="BC231" s="256"/>
      <c r="BD231" s="256"/>
      <c r="BE231" s="257"/>
      <c r="BF231" s="149">
        <f t="shared" si="805"/>
        <v>1</v>
      </c>
      <c r="BG231" s="256">
        <f t="shared" si="806"/>
        <v>0</v>
      </c>
      <c r="BH231" s="256">
        <f t="shared" si="908"/>
        <v>0</v>
      </c>
      <c r="BI231" s="120">
        <f t="shared" si="807"/>
        <v>0</v>
      </c>
      <c r="BJ231" s="120">
        <f t="shared" si="808"/>
        <v>0</v>
      </c>
      <c r="BK231" s="256">
        <v>0</v>
      </c>
      <c r="BL231" s="170">
        <f t="shared" si="909"/>
        <v>0</v>
      </c>
      <c r="BM231" s="170">
        <f t="shared" si="977"/>
        <v>84</v>
      </c>
      <c r="BN231" s="170">
        <f t="shared" si="809"/>
        <v>0</v>
      </c>
      <c r="BO231" s="170">
        <f t="shared" si="997"/>
        <v>0</v>
      </c>
      <c r="BP231" s="170">
        <f t="shared" si="998"/>
        <v>217.39222877779872</v>
      </c>
      <c r="BQ231" s="390">
        <f t="shared" si="812"/>
        <v>0</v>
      </c>
      <c r="BR231" s="428">
        <f t="shared" si="813"/>
        <v>6700</v>
      </c>
      <c r="BS231" s="146">
        <f t="shared" si="814"/>
        <v>3.5714285714285712</v>
      </c>
      <c r="BT231" s="256">
        <f t="shared" si="910"/>
        <v>1.8040432991403503</v>
      </c>
      <c r="BU231" s="256">
        <f t="shared" si="911"/>
        <v>6.443011782644108</v>
      </c>
      <c r="BV231" s="170">
        <f t="shared" si="912"/>
        <v>217.39222877779872</v>
      </c>
      <c r="BW231" s="170">
        <f t="shared" si="913"/>
        <v>0</v>
      </c>
      <c r="BX231" s="170">
        <f t="shared" si="914"/>
        <v>173.91378302223899</v>
      </c>
      <c r="BY231" s="170">
        <f t="shared" si="978"/>
        <v>2070.4021788361783</v>
      </c>
      <c r="BZ231" s="256">
        <f t="shared" si="815"/>
        <v>60.869824057783646</v>
      </c>
      <c r="CA231" s="256">
        <v>0</v>
      </c>
      <c r="CB231" s="466">
        <f t="shared" si="816"/>
        <v>86762</v>
      </c>
      <c r="CC231" s="149">
        <f t="shared" si="817"/>
        <v>1</v>
      </c>
      <c r="CD231" s="256">
        <f t="shared" si="915"/>
        <v>0</v>
      </c>
      <c r="CE231" s="256">
        <f t="shared" si="979"/>
        <v>0</v>
      </c>
      <c r="CF231" s="120">
        <f t="shared" si="818"/>
        <v>0</v>
      </c>
      <c r="CG231" s="120">
        <f t="shared" si="819"/>
        <v>0</v>
      </c>
      <c r="CH231" s="256">
        <v>0</v>
      </c>
      <c r="CI231" s="170">
        <f t="shared" si="980"/>
        <v>0</v>
      </c>
      <c r="CJ231" s="170">
        <f t="shared" si="981"/>
        <v>84</v>
      </c>
      <c r="CK231" s="170">
        <f t="shared" si="820"/>
        <v>0</v>
      </c>
      <c r="CL231" s="256">
        <f t="shared" si="999"/>
        <v>0</v>
      </c>
      <c r="CM231" s="256">
        <f t="shared" si="900"/>
        <v>217.39222877779872</v>
      </c>
      <c r="CN231" s="390">
        <f t="shared" si="822"/>
        <v>0</v>
      </c>
      <c r="CO231" s="428">
        <f t="shared" si="823"/>
        <v>6700</v>
      </c>
      <c r="CP231" s="146">
        <f t="shared" si="824"/>
        <v>3.053435114503817</v>
      </c>
      <c r="CQ231" s="256">
        <f t="shared" si="916"/>
        <v>1.9045396661508254</v>
      </c>
      <c r="CR231" s="256">
        <f t="shared" si="917"/>
        <v>5.8153882935903072</v>
      </c>
      <c r="CS231" s="120">
        <f t="shared" si="918"/>
        <v>217.39222877779872</v>
      </c>
      <c r="CT231" s="120">
        <f t="shared" si="919"/>
        <v>0</v>
      </c>
      <c r="CU231" s="256">
        <f t="shared" si="920"/>
        <v>163.04417158334905</v>
      </c>
      <c r="CV231" s="170">
        <f t="shared" si="982"/>
        <v>1941.0020426589174</v>
      </c>
      <c r="CW231" s="256">
        <f t="shared" si="825"/>
        <v>71.195954924729079</v>
      </c>
      <c r="CX231" s="256">
        <v>0</v>
      </c>
      <c r="CY231" s="466">
        <f t="shared" si="826"/>
        <v>76762</v>
      </c>
      <c r="CZ231" s="146">
        <f t="shared" si="827"/>
        <v>3.5714285714285712</v>
      </c>
      <c r="DA231" s="256">
        <f t="shared" si="921"/>
        <v>1.8575681175383336</v>
      </c>
      <c r="DB231" s="256">
        <f t="shared" si="922"/>
        <v>6.6341718483511913</v>
      </c>
      <c r="DC231" s="120">
        <f t="shared" si="923"/>
        <v>217.39222877779872</v>
      </c>
      <c r="DD231" s="120">
        <f t="shared" si="924"/>
        <v>0</v>
      </c>
      <c r="DE231" s="256">
        <f t="shared" si="925"/>
        <v>173.91378302223899</v>
      </c>
      <c r="DF231" s="170">
        <f t="shared" si="983"/>
        <v>2070.4021788361783</v>
      </c>
      <c r="DG231" s="256">
        <f t="shared" si="828"/>
        <v>60.869824057783646</v>
      </c>
      <c r="DH231" s="256">
        <v>0</v>
      </c>
      <c r="DI231" s="466">
        <f t="shared" si="829"/>
        <v>84262</v>
      </c>
      <c r="DJ231" s="146">
        <f t="shared" si="830"/>
        <v>3.053435114503817</v>
      </c>
      <c r="DK231" s="256">
        <f t="shared" si="984"/>
        <v>2.0515320065823248</v>
      </c>
      <c r="DL231" s="256">
        <f t="shared" si="926"/>
        <v>6.264219867426946</v>
      </c>
      <c r="DM231" s="120">
        <f t="shared" si="927"/>
        <v>217.39222877779872</v>
      </c>
      <c r="DN231" s="120">
        <f t="shared" si="928"/>
        <v>0</v>
      </c>
      <c r="DO231" s="256">
        <f t="shared" si="929"/>
        <v>163.04417158334905</v>
      </c>
      <c r="DP231" s="170">
        <f t="shared" si="985"/>
        <v>1941.0020426589174</v>
      </c>
      <c r="DQ231" s="256">
        <f t="shared" si="831"/>
        <v>71.195954924729079</v>
      </c>
      <c r="DR231" s="256">
        <v>0</v>
      </c>
      <c r="DS231" s="427">
        <f t="shared" si="832"/>
        <v>71262</v>
      </c>
      <c r="DT231" s="176">
        <f t="shared" si="833"/>
        <v>6.329113924050632</v>
      </c>
      <c r="DU231" s="256">
        <f t="shared" si="930"/>
        <v>1.3011391571716413</v>
      </c>
      <c r="DV231" s="256">
        <f t="shared" si="931"/>
        <v>8.2350579567825388</v>
      </c>
      <c r="DW231" s="120">
        <f t="shared" si="932"/>
        <v>217.39222877779872</v>
      </c>
      <c r="DX231" s="120">
        <f t="shared" si="933"/>
        <v>0</v>
      </c>
      <c r="DY231" s="256">
        <f t="shared" si="934"/>
        <v>195.65300590001885</v>
      </c>
      <c r="DZ231" s="256">
        <f t="shared" si="986"/>
        <v>112</v>
      </c>
      <c r="EA231" s="256">
        <f t="shared" si="987"/>
        <v>160</v>
      </c>
      <c r="EB231" s="170">
        <f t="shared" si="988"/>
        <v>2329.2024511907007</v>
      </c>
      <c r="EC231" s="256">
        <f t="shared" si="834"/>
        <v>34.347972146892204</v>
      </c>
      <c r="ED231" s="256">
        <v>0</v>
      </c>
      <c r="EE231" s="427">
        <f t="shared" si="994"/>
        <v>140680</v>
      </c>
      <c r="EF231" s="275">
        <f t="shared" si="835"/>
        <v>1.2307692307692306</v>
      </c>
      <c r="EG231" s="256">
        <f t="shared" si="836"/>
        <v>1.5740893182404807</v>
      </c>
      <c r="EH231" s="256">
        <f t="shared" si="935"/>
        <v>1.937340699372899</v>
      </c>
      <c r="EI231" s="473">
        <f t="shared" si="837"/>
        <v>54.34805719444968</v>
      </c>
      <c r="EJ231" s="473">
        <f t="shared" si="838"/>
        <v>21</v>
      </c>
      <c r="EK231" s="473">
        <f t="shared" si="936"/>
        <v>84</v>
      </c>
      <c r="EL231" s="473">
        <f t="shared" si="839"/>
        <v>0</v>
      </c>
      <c r="EM231" s="473">
        <f t="shared" si="1000"/>
        <v>13.58701429861242</v>
      </c>
      <c r="EN231" s="473">
        <f t="shared" si="1001"/>
        <v>163.04417158334905</v>
      </c>
      <c r="EO231" s="427">
        <f t="shared" si="842"/>
        <v>25895</v>
      </c>
      <c r="EP231" s="261">
        <f t="shared" si="843"/>
        <v>1.2307692307692306</v>
      </c>
      <c r="EQ231" s="256">
        <f t="shared" si="1002"/>
        <v>1.3417064811006336</v>
      </c>
      <c r="ER231" s="256">
        <f t="shared" si="937"/>
        <v>1.651331053662318</v>
      </c>
      <c r="ES231" s="473">
        <f t="shared" si="938"/>
        <v>217.39222877779872</v>
      </c>
      <c r="ET231" s="473">
        <f t="shared" si="845"/>
        <v>21</v>
      </c>
      <c r="EU231" s="473">
        <f t="shared" si="939"/>
        <v>84</v>
      </c>
      <c r="EV231" s="473">
        <f t="shared" si="846"/>
        <v>0</v>
      </c>
      <c r="EW231" s="473">
        <f t="shared" si="1003"/>
        <v>13.58701429861242</v>
      </c>
      <c r="EX231" s="473">
        <f t="shared" si="1004"/>
        <v>163.04417158334905</v>
      </c>
      <c r="EY231" s="572">
        <f t="shared" si="849"/>
        <v>30380</v>
      </c>
      <c r="EZ231" s="589"/>
      <c r="FA231" s="589"/>
      <c r="FB231" s="589"/>
      <c r="FC231" s="589"/>
      <c r="FD231" s="589"/>
      <c r="FE231" s="589"/>
      <c r="FF231" s="589"/>
      <c r="FG231" s="589"/>
      <c r="FH231" s="589"/>
      <c r="FI231" s="577"/>
      <c r="FJ231" s="276">
        <f t="shared" si="850"/>
        <v>1.2369795052744692</v>
      </c>
      <c r="FK231" s="256">
        <f t="shared" si="1005"/>
        <v>0.45844925381904378</v>
      </c>
      <c r="FL231" s="256">
        <f t="shared" si="949"/>
        <v>0.56709233118253033</v>
      </c>
      <c r="FM231" s="483">
        <f t="shared" si="1006"/>
        <v>42.608876840448552</v>
      </c>
      <c r="FN231" s="483">
        <f t="shared" si="853"/>
        <v>63</v>
      </c>
      <c r="FO231" s="483">
        <f t="shared" si="950"/>
        <v>84</v>
      </c>
      <c r="FP231" s="483">
        <f t="shared" si="951"/>
        <v>0</v>
      </c>
      <c r="FQ231" s="483">
        <f t="shared" si="989"/>
        <v>9000</v>
      </c>
      <c r="FR231" s="483">
        <f t="shared" si="1007"/>
        <v>0.85217753680897101</v>
      </c>
      <c r="FS231" s="483">
        <f t="shared" si="1008"/>
        <v>174.89222877779872</v>
      </c>
      <c r="FT231" s="484">
        <f t="shared" si="1009"/>
        <v>90</v>
      </c>
      <c r="FU231" s="427">
        <f t="shared" si="857"/>
        <v>90845</v>
      </c>
      <c r="FV231" s="276">
        <f t="shared" si="858"/>
        <v>2.1260518939074515</v>
      </c>
      <c r="FW231" s="256">
        <f t="shared" si="1010"/>
        <v>1.2094602828494931</v>
      </c>
      <c r="FX231" s="256">
        <f t="shared" si="952"/>
        <v>2.5713753249580069</v>
      </c>
      <c r="FY231" s="483">
        <f t="shared" si="1011"/>
        <v>108.26132993134377</v>
      </c>
      <c r="FZ231" s="483">
        <f t="shared" si="861"/>
        <v>76</v>
      </c>
      <c r="GA231" s="483">
        <f t="shared" si="953"/>
        <v>84</v>
      </c>
      <c r="GB231" s="483">
        <f t="shared" si="954"/>
        <v>0</v>
      </c>
      <c r="GC231" s="483">
        <f t="shared" si="955"/>
        <v>4500</v>
      </c>
      <c r="GD231" s="483">
        <f t="shared" si="1012"/>
        <v>-6.879288995927979</v>
      </c>
      <c r="GE231" s="483">
        <f t="shared" si="1013"/>
        <v>109.13089884645495</v>
      </c>
      <c r="GF231" s="484">
        <f t="shared" si="1014"/>
        <v>64</v>
      </c>
      <c r="GG231" s="493">
        <f t="shared" si="1015"/>
        <v>45</v>
      </c>
      <c r="GH231" s="493">
        <f t="shared" si="866"/>
        <v>109</v>
      </c>
      <c r="GI231" s="427">
        <f t="shared" si="867"/>
        <v>95200</v>
      </c>
      <c r="GJ231" s="188">
        <f t="shared" si="1016"/>
        <v>1</v>
      </c>
      <c r="GK231" s="256">
        <f t="shared" si="990"/>
        <v>3.1988262033225237</v>
      </c>
      <c r="GL231" s="256">
        <f t="shared" si="956"/>
        <v>3.1988262033225237</v>
      </c>
      <c r="GM231" s="256">
        <f t="shared" si="957"/>
        <v>217.39222877779872</v>
      </c>
      <c r="GN231" s="256">
        <f t="shared" si="958"/>
        <v>84</v>
      </c>
      <c r="GO231" s="256">
        <f t="shared" si="959"/>
        <v>0</v>
      </c>
      <c r="GP231" s="256">
        <f t="shared" si="1017"/>
        <v>217.39222877779872</v>
      </c>
      <c r="GQ231" s="256">
        <f t="shared" si="1018"/>
        <v>0</v>
      </c>
      <c r="GR231" s="427">
        <f t="shared" si="871"/>
        <v>67960</v>
      </c>
      <c r="GS231" s="188">
        <f t="shared" si="872"/>
        <v>1</v>
      </c>
      <c r="GT231" s="256">
        <f t="shared" si="991"/>
        <v>2.7575248462352064</v>
      </c>
      <c r="GU231" s="256">
        <f t="shared" si="960"/>
        <v>2.7575248462352064</v>
      </c>
      <c r="GV231" s="256">
        <f t="shared" si="961"/>
        <v>217.39222877779872</v>
      </c>
      <c r="GW231" s="256">
        <f t="shared" si="962"/>
        <v>84</v>
      </c>
      <c r="GX231" s="256">
        <f t="shared" si="963"/>
        <v>0</v>
      </c>
      <c r="GY231" s="256">
        <f t="shared" si="1019"/>
        <v>217.39222877779872</v>
      </c>
      <c r="GZ231" s="256">
        <f t="shared" si="1020"/>
        <v>0</v>
      </c>
      <c r="HA231" s="427">
        <f t="shared" si="875"/>
        <v>78836</v>
      </c>
      <c r="HB231" s="188">
        <f t="shared" si="876"/>
        <v>1</v>
      </c>
      <c r="HC231" s="256">
        <f t="shared" si="992"/>
        <v>1.7022067525197218</v>
      </c>
      <c r="HD231" s="256">
        <f t="shared" si="964"/>
        <v>1.7022067525197218</v>
      </c>
      <c r="HE231" s="256">
        <f t="shared" si="965"/>
        <v>217.39222877779872</v>
      </c>
      <c r="HF231" s="256">
        <f t="shared" si="966"/>
        <v>84</v>
      </c>
      <c r="HG231" s="256">
        <f t="shared" si="967"/>
        <v>0</v>
      </c>
      <c r="HH231" s="256">
        <f t="shared" si="1021"/>
        <v>217.39222877779872</v>
      </c>
      <c r="HI231" s="256">
        <f t="shared" si="1022"/>
        <v>0</v>
      </c>
      <c r="HJ231" s="427">
        <f t="shared" si="879"/>
        <v>127712</v>
      </c>
      <c r="HK231" s="188">
        <f t="shared" si="1023"/>
        <v>1</v>
      </c>
      <c r="HL231" s="256">
        <f t="shared" si="993"/>
        <v>2.6706662012014588</v>
      </c>
      <c r="HM231" s="256">
        <f t="shared" si="968"/>
        <v>2.6706662012014588</v>
      </c>
      <c r="HN231" s="256">
        <f t="shared" si="969"/>
        <v>217.39222877779872</v>
      </c>
      <c r="HO231" s="256">
        <f t="shared" si="970"/>
        <v>84</v>
      </c>
      <c r="HP231" s="256">
        <f t="shared" si="971"/>
        <v>0</v>
      </c>
      <c r="HQ231" s="256">
        <f t="shared" si="1024"/>
        <v>217.39222877779872</v>
      </c>
      <c r="HR231" s="256">
        <f t="shared" si="1025"/>
        <v>0</v>
      </c>
      <c r="HS231" s="466">
        <f t="shared" si="883"/>
        <v>81400</v>
      </c>
    </row>
    <row r="232" spans="1:227" s="72" customFormat="1" hidden="1" outlineLevel="1" x14ac:dyDescent="0.3">
      <c r="B232" s="40" t="s">
        <v>248</v>
      </c>
      <c r="C232" s="40" t="s">
        <v>251</v>
      </c>
      <c r="D232" s="117">
        <v>1000</v>
      </c>
      <c r="E232" s="132">
        <v>53.400839800747775</v>
      </c>
      <c r="F232" s="124">
        <f t="shared" si="791"/>
        <v>469.48238324824081</v>
      </c>
      <c r="G232" s="125">
        <f t="shared" si="1064"/>
        <v>0</v>
      </c>
      <c r="H232" s="168">
        <f t="shared" si="1059"/>
        <v>168</v>
      </c>
      <c r="I232" s="528">
        <f t="shared" si="1066"/>
        <v>168</v>
      </c>
      <c r="J232" s="373">
        <f t="shared" si="794"/>
        <v>0</v>
      </c>
      <c r="K232" s="114">
        <v>0.19600000000000001</v>
      </c>
      <c r="L232" s="168">
        <f t="shared" si="795"/>
        <v>2794.5379955252429</v>
      </c>
      <c r="M232" s="373">
        <f t="shared" si="972"/>
        <v>0</v>
      </c>
      <c r="N232" s="373">
        <f t="shared" si="973"/>
        <v>547.72944712294759</v>
      </c>
      <c r="O232" s="121">
        <v>152.26970369900062</v>
      </c>
      <c r="P232" s="116">
        <v>0</v>
      </c>
      <c r="Q232" s="395">
        <f t="shared" si="796"/>
        <v>1</v>
      </c>
      <c r="S232" s="189">
        <f t="shared" si="797"/>
        <v>1</v>
      </c>
      <c r="T232" s="168">
        <f t="shared" si="902"/>
        <v>0</v>
      </c>
      <c r="U232" s="382">
        <f t="shared" si="903"/>
        <v>469.48238324824081</v>
      </c>
      <c r="V232" s="427">
        <f t="shared" si="974"/>
        <v>10900</v>
      </c>
      <c r="W232" s="132"/>
      <c r="X232" s="255"/>
      <c r="Y232" s="255"/>
      <c r="Z232" s="255"/>
      <c r="AA232" s="111"/>
      <c r="AB232" s="111"/>
      <c r="AC232" s="111"/>
      <c r="AD232" s="111"/>
      <c r="AE232" s="111"/>
      <c r="AF232" s="111"/>
      <c r="AG232" s="111"/>
      <c r="AH232" s="460"/>
      <c r="AI232" s="188">
        <f t="shared" si="904"/>
        <v>2.2847891200518089</v>
      </c>
      <c r="AJ232" s="256">
        <f t="shared" si="799"/>
        <v>1.2054825105180782</v>
      </c>
      <c r="AK232" s="256">
        <f t="shared" si="1057"/>
        <v>2.7542733244444455</v>
      </c>
      <c r="AL232" s="170">
        <f t="shared" si="800"/>
        <v>392.56605175235552</v>
      </c>
      <c r="AM232" s="170">
        <f t="shared" si="801"/>
        <v>0</v>
      </c>
      <c r="AN232" s="170">
        <f t="shared" si="906"/>
        <v>294.42453881426661</v>
      </c>
      <c r="AO232" s="170">
        <f t="shared" si="975"/>
        <v>151</v>
      </c>
      <c r="AP232" s="170">
        <f t="shared" si="976"/>
        <v>216</v>
      </c>
      <c r="AQ232" s="170">
        <f t="shared" si="802"/>
        <v>0</v>
      </c>
      <c r="AR232" s="256">
        <f t="shared" si="995"/>
        <v>128.56538194889643</v>
      </c>
      <c r="AS232" s="256">
        <f t="shared" si="907"/>
        <v>76.916331495885288</v>
      </c>
      <c r="AT232" s="428">
        <f t="shared" si="996"/>
        <v>219000</v>
      </c>
      <c r="AU232" s="112"/>
      <c r="AV232" s="256"/>
      <c r="AW232" s="256"/>
      <c r="AX232" s="120"/>
      <c r="AY232" s="120"/>
      <c r="AZ232" s="120"/>
      <c r="BA232" s="120"/>
      <c r="BB232" s="256"/>
      <c r="BC232" s="256"/>
      <c r="BD232" s="256"/>
      <c r="BE232" s="257"/>
      <c r="BF232" s="149">
        <f t="shared" si="805"/>
        <v>1</v>
      </c>
      <c r="BG232" s="256">
        <f t="shared" si="806"/>
        <v>0</v>
      </c>
      <c r="BH232" s="256">
        <f t="shared" si="908"/>
        <v>0</v>
      </c>
      <c r="BI232" s="120">
        <f t="shared" si="807"/>
        <v>0</v>
      </c>
      <c r="BJ232" s="120">
        <f t="shared" si="808"/>
        <v>0</v>
      </c>
      <c r="BK232" s="256">
        <v>0</v>
      </c>
      <c r="BL232" s="170">
        <f t="shared" si="909"/>
        <v>0</v>
      </c>
      <c r="BM232" s="170">
        <f t="shared" si="977"/>
        <v>168</v>
      </c>
      <c r="BN232" s="170">
        <f t="shared" si="809"/>
        <v>0</v>
      </c>
      <c r="BO232" s="170">
        <f t="shared" si="997"/>
        <v>0</v>
      </c>
      <c r="BP232" s="170">
        <f t="shared" si="998"/>
        <v>469.48238324824081</v>
      </c>
      <c r="BQ232" s="390">
        <f t="shared" si="812"/>
        <v>0</v>
      </c>
      <c r="BR232" s="428">
        <f t="shared" si="813"/>
        <v>10900</v>
      </c>
      <c r="BS232" s="146">
        <f t="shared" si="814"/>
        <v>3.5714285714285716</v>
      </c>
      <c r="BT232" s="256">
        <f t="shared" si="910"/>
        <v>1.9803210942632337</v>
      </c>
      <c r="BU232" s="256">
        <f t="shared" si="911"/>
        <v>7.0725753366544062</v>
      </c>
      <c r="BV232" s="170">
        <f t="shared" si="912"/>
        <v>469.48238324824081</v>
      </c>
      <c r="BW232" s="170">
        <f t="shared" si="913"/>
        <v>0</v>
      </c>
      <c r="BX232" s="170">
        <f t="shared" si="914"/>
        <v>375.58590659859266</v>
      </c>
      <c r="BY232" s="170">
        <f t="shared" si="978"/>
        <v>2235.6303964201943</v>
      </c>
      <c r="BZ232" s="256">
        <f t="shared" si="815"/>
        <v>131.45506730950743</v>
      </c>
      <c r="CA232" s="256">
        <v>0</v>
      </c>
      <c r="CB232" s="466">
        <f t="shared" si="816"/>
        <v>170693.18552327718</v>
      </c>
      <c r="CC232" s="149">
        <f t="shared" si="817"/>
        <v>1</v>
      </c>
      <c r="CD232" s="256">
        <f t="shared" si="915"/>
        <v>0</v>
      </c>
      <c r="CE232" s="256">
        <f t="shared" si="979"/>
        <v>0</v>
      </c>
      <c r="CF232" s="120">
        <f t="shared" si="818"/>
        <v>0</v>
      </c>
      <c r="CG232" s="120">
        <f t="shared" si="819"/>
        <v>0</v>
      </c>
      <c r="CH232" s="256">
        <v>0</v>
      </c>
      <c r="CI232" s="170">
        <f t="shared" si="980"/>
        <v>0</v>
      </c>
      <c r="CJ232" s="170">
        <f t="shared" si="981"/>
        <v>168</v>
      </c>
      <c r="CK232" s="170">
        <f t="shared" si="820"/>
        <v>0</v>
      </c>
      <c r="CL232" s="256">
        <f t="shared" si="999"/>
        <v>0</v>
      </c>
      <c r="CM232" s="256">
        <f t="shared" si="900"/>
        <v>469.48238324824081</v>
      </c>
      <c r="CN232" s="390">
        <f t="shared" si="822"/>
        <v>0</v>
      </c>
      <c r="CO232" s="428">
        <f t="shared" si="823"/>
        <v>10900</v>
      </c>
      <c r="CP232" s="146">
        <f t="shared" si="824"/>
        <v>3.053435114503817</v>
      </c>
      <c r="CQ232" s="256">
        <f t="shared" si="916"/>
        <v>2.167067056708694</v>
      </c>
      <c r="CR232" s="256">
        <f t="shared" si="917"/>
        <v>6.6169986464387609</v>
      </c>
      <c r="CS232" s="120">
        <f t="shared" si="918"/>
        <v>469.48238324824081</v>
      </c>
      <c r="CT232" s="120">
        <f t="shared" si="919"/>
        <v>0</v>
      </c>
      <c r="CU232" s="256">
        <f t="shared" si="920"/>
        <v>352.11178743618063</v>
      </c>
      <c r="CV232" s="170">
        <f t="shared" si="982"/>
        <v>2095.9034966439326</v>
      </c>
      <c r="CW232" s="256">
        <f t="shared" si="825"/>
        <v>153.75548051379886</v>
      </c>
      <c r="CX232" s="256">
        <v>0</v>
      </c>
      <c r="CY232" s="466">
        <f t="shared" si="826"/>
        <v>145693.18552327718</v>
      </c>
      <c r="CZ232" s="146">
        <f t="shared" si="827"/>
        <v>3.5714285714285716</v>
      </c>
      <c r="DA232" s="256">
        <f t="shared" si="921"/>
        <v>2.2137681834347682</v>
      </c>
      <c r="DB232" s="256">
        <f t="shared" si="922"/>
        <v>7.9063149408384588</v>
      </c>
      <c r="DC232" s="120">
        <f t="shared" si="923"/>
        <v>469.48238324824081</v>
      </c>
      <c r="DD232" s="120">
        <f t="shared" si="924"/>
        <v>0</v>
      </c>
      <c r="DE232" s="256">
        <f t="shared" si="925"/>
        <v>375.58590659859266</v>
      </c>
      <c r="DF232" s="170">
        <f t="shared" si="983"/>
        <v>2235.6303964201943</v>
      </c>
      <c r="DG232" s="256">
        <f t="shared" si="828"/>
        <v>131.45506730950743</v>
      </c>
      <c r="DH232" s="256">
        <v>0</v>
      </c>
      <c r="DI232" s="466">
        <f t="shared" si="829"/>
        <v>152693.18552327718</v>
      </c>
      <c r="DJ232" s="146">
        <f t="shared" si="830"/>
        <v>3.053435114503817</v>
      </c>
      <c r="DK232" s="256">
        <f t="shared" si="984"/>
        <v>2.2440809877192391</v>
      </c>
      <c r="DL232" s="256">
        <f t="shared" si="926"/>
        <v>6.852155687692334</v>
      </c>
      <c r="DM232" s="120">
        <f t="shared" si="927"/>
        <v>469.48238324824081</v>
      </c>
      <c r="DN232" s="120">
        <f t="shared" si="928"/>
        <v>0</v>
      </c>
      <c r="DO232" s="256">
        <f t="shared" si="929"/>
        <v>352.11178743618063</v>
      </c>
      <c r="DP232" s="170">
        <f t="shared" si="985"/>
        <v>2095.9034966439326</v>
      </c>
      <c r="DQ232" s="256">
        <f t="shared" si="831"/>
        <v>153.75548051379886</v>
      </c>
      <c r="DR232" s="256">
        <v>0</v>
      </c>
      <c r="DS232" s="427">
        <f t="shared" si="832"/>
        <v>140693.18552327718</v>
      </c>
      <c r="DT232" s="176">
        <f t="shared" si="833"/>
        <v>6.3291139240506329</v>
      </c>
      <c r="DU232" s="256">
        <f t="shared" si="930"/>
        <v>1.261011165509041</v>
      </c>
      <c r="DV232" s="256">
        <f t="shared" si="931"/>
        <v>7.9810833260065888</v>
      </c>
      <c r="DW232" s="120">
        <f t="shared" si="932"/>
        <v>469.48238324824081</v>
      </c>
      <c r="DX232" s="120">
        <f t="shared" si="933"/>
        <v>0</v>
      </c>
      <c r="DY232" s="256">
        <f t="shared" si="934"/>
        <v>422.53414492341676</v>
      </c>
      <c r="DZ232" s="256">
        <f t="shared" si="986"/>
        <v>242</v>
      </c>
      <c r="EA232" s="256">
        <f t="shared" si="987"/>
        <v>345</v>
      </c>
      <c r="EB232" s="170">
        <f t="shared" si="988"/>
        <v>2515.0841959727186</v>
      </c>
      <c r="EC232" s="256">
        <f t="shared" si="834"/>
        <v>74.178216553222043</v>
      </c>
      <c r="ED232" s="256">
        <v>0</v>
      </c>
      <c r="EE232" s="427">
        <f t="shared" si="994"/>
        <v>313481.89255361876</v>
      </c>
      <c r="EF232" s="275">
        <f t="shared" si="835"/>
        <v>1.2307692307692306</v>
      </c>
      <c r="EG232" s="256">
        <f t="shared" si="836"/>
        <v>2.5129302557535009</v>
      </c>
      <c r="EH232" s="256">
        <f t="shared" si="935"/>
        <v>3.0928372378504623</v>
      </c>
      <c r="EI232" s="473">
        <f t="shared" si="837"/>
        <v>117.3705958120602</v>
      </c>
      <c r="EJ232" s="473">
        <f t="shared" si="838"/>
        <v>42</v>
      </c>
      <c r="EK232" s="473">
        <f t="shared" si="936"/>
        <v>168</v>
      </c>
      <c r="EL232" s="473">
        <f t="shared" si="839"/>
        <v>0</v>
      </c>
      <c r="EM232" s="473">
        <f t="shared" si="1000"/>
        <v>29.34264895301505</v>
      </c>
      <c r="EN232" s="473">
        <f t="shared" si="1001"/>
        <v>352.11178743618063</v>
      </c>
      <c r="EO232" s="427">
        <f t="shared" si="842"/>
        <v>35030</v>
      </c>
      <c r="EP232" s="261">
        <f t="shared" si="843"/>
        <v>1.2307692307692306</v>
      </c>
      <c r="EQ232" s="256">
        <f t="shared" si="1002"/>
        <v>1.4487812188782938</v>
      </c>
      <c r="ER232" s="256">
        <f t="shared" si="937"/>
        <v>1.783115346311746</v>
      </c>
      <c r="ES232" s="473">
        <f t="shared" si="938"/>
        <v>469.48238324824081</v>
      </c>
      <c r="ET232" s="473">
        <f t="shared" si="845"/>
        <v>42</v>
      </c>
      <c r="EU232" s="473">
        <f t="shared" si="939"/>
        <v>168</v>
      </c>
      <c r="EV232" s="473">
        <f t="shared" si="846"/>
        <v>0</v>
      </c>
      <c r="EW232" s="473">
        <f t="shared" si="1003"/>
        <v>29.34264895301505</v>
      </c>
      <c r="EX232" s="473">
        <f t="shared" si="1004"/>
        <v>352.11178743618063</v>
      </c>
      <c r="EY232" s="572">
        <f t="shared" si="849"/>
        <v>60760</v>
      </c>
      <c r="EZ232" s="589"/>
      <c r="FA232" s="589"/>
      <c r="FB232" s="589"/>
      <c r="FC232" s="589"/>
      <c r="FD232" s="589"/>
      <c r="FE232" s="589"/>
      <c r="FF232" s="589"/>
      <c r="FG232" s="589"/>
      <c r="FH232" s="589"/>
      <c r="FI232" s="577"/>
      <c r="FJ232" s="276">
        <f t="shared" si="850"/>
        <v>1.2379577581545007</v>
      </c>
      <c r="FK232" s="256">
        <f t="shared" si="1005"/>
        <v>0.50054336009207478</v>
      </c>
      <c r="FL232" s="256">
        <f t="shared" si="949"/>
        <v>0.61965153591870592</v>
      </c>
      <c r="FM232" s="483">
        <f t="shared" si="1006"/>
        <v>92.018547116655199</v>
      </c>
      <c r="FN232" s="483">
        <f t="shared" si="853"/>
        <v>137</v>
      </c>
      <c r="FO232" s="483">
        <f t="shared" si="950"/>
        <v>168</v>
      </c>
      <c r="FP232" s="483">
        <f t="shared" si="951"/>
        <v>0</v>
      </c>
      <c r="FQ232" s="483">
        <f t="shared" si="989"/>
        <v>19500</v>
      </c>
      <c r="FR232" s="483">
        <f t="shared" si="1007"/>
        <v>1.8403709423331041</v>
      </c>
      <c r="FS232" s="483">
        <f t="shared" si="1008"/>
        <v>377.39904991490755</v>
      </c>
      <c r="FT232" s="484">
        <f t="shared" si="1009"/>
        <v>195</v>
      </c>
      <c r="FU232" s="427">
        <f t="shared" si="857"/>
        <v>180290</v>
      </c>
      <c r="FV232" s="276">
        <f t="shared" si="858"/>
        <v>2.1248945543168922</v>
      </c>
      <c r="FW232" s="256">
        <f t="shared" si="1010"/>
        <v>1.3115974386863283</v>
      </c>
      <c r="FX232" s="256">
        <f t="shared" si="952"/>
        <v>2.7870062549205628</v>
      </c>
      <c r="FY232" s="483">
        <f t="shared" si="1011"/>
        <v>233.80222685762394</v>
      </c>
      <c r="FZ232" s="483">
        <f t="shared" si="861"/>
        <v>165</v>
      </c>
      <c r="GA232" s="483">
        <f t="shared" si="953"/>
        <v>168</v>
      </c>
      <c r="GB232" s="483">
        <f t="shared" si="954"/>
        <v>0</v>
      </c>
      <c r="GC232" s="483">
        <f t="shared" si="955"/>
        <v>9700</v>
      </c>
      <c r="GD232" s="483">
        <f t="shared" si="1012"/>
        <v>-14.736306591364453</v>
      </c>
      <c r="GE232" s="483">
        <f t="shared" si="1013"/>
        <v>235.68015639061684</v>
      </c>
      <c r="GF232" s="484">
        <f t="shared" si="1014"/>
        <v>138</v>
      </c>
      <c r="GG232" s="493">
        <f t="shared" si="1015"/>
        <v>97</v>
      </c>
      <c r="GH232" s="493">
        <f t="shared" si="866"/>
        <v>235</v>
      </c>
      <c r="GI232" s="427">
        <f t="shared" si="867"/>
        <v>189493</v>
      </c>
      <c r="GJ232" s="188">
        <f t="shared" si="1016"/>
        <v>1</v>
      </c>
      <c r="GK232" s="256">
        <f t="shared" si="990"/>
        <v>3.7284179101670967</v>
      </c>
      <c r="GL232" s="256">
        <f t="shared" si="956"/>
        <v>3.7284179101670967</v>
      </c>
      <c r="GM232" s="256">
        <f t="shared" si="957"/>
        <v>469.48238324824081</v>
      </c>
      <c r="GN232" s="256">
        <f t="shared" si="958"/>
        <v>168</v>
      </c>
      <c r="GO232" s="256">
        <f t="shared" si="959"/>
        <v>0</v>
      </c>
      <c r="GP232" s="256">
        <f t="shared" si="1017"/>
        <v>469.48238324824081</v>
      </c>
      <c r="GQ232" s="256">
        <f t="shared" si="1018"/>
        <v>0</v>
      </c>
      <c r="GR232" s="427">
        <f t="shared" si="871"/>
        <v>125920</v>
      </c>
      <c r="GS232" s="188">
        <f t="shared" si="872"/>
        <v>1</v>
      </c>
      <c r="GT232" s="256">
        <f t="shared" si="991"/>
        <v>4.4981640981129116</v>
      </c>
      <c r="GU232" s="256">
        <f t="shared" si="960"/>
        <v>4.4981640981129116</v>
      </c>
      <c r="GV232" s="256">
        <f t="shared" si="961"/>
        <v>469.48238324824081</v>
      </c>
      <c r="GW232" s="256">
        <f t="shared" si="962"/>
        <v>168</v>
      </c>
      <c r="GX232" s="256">
        <f t="shared" si="963"/>
        <v>0</v>
      </c>
      <c r="GY232" s="256">
        <f t="shared" si="1019"/>
        <v>469.48238324824081</v>
      </c>
      <c r="GZ232" s="256">
        <f t="shared" si="1020"/>
        <v>0</v>
      </c>
      <c r="HA232" s="427">
        <f t="shared" si="875"/>
        <v>104372</v>
      </c>
      <c r="HB232" s="188">
        <f t="shared" si="876"/>
        <v>1</v>
      </c>
      <c r="HC232" s="256">
        <f t="shared" si="992"/>
        <v>3.0237684411598362</v>
      </c>
      <c r="HD232" s="256">
        <f t="shared" si="964"/>
        <v>3.0237684411598362</v>
      </c>
      <c r="HE232" s="256">
        <f t="shared" si="965"/>
        <v>469.48238324824081</v>
      </c>
      <c r="HF232" s="256">
        <f t="shared" si="966"/>
        <v>168</v>
      </c>
      <c r="HG232" s="256">
        <f t="shared" si="967"/>
        <v>0</v>
      </c>
      <c r="HH232" s="256">
        <f t="shared" si="1021"/>
        <v>469.48238324824081</v>
      </c>
      <c r="HI232" s="256">
        <f t="shared" si="1022"/>
        <v>0</v>
      </c>
      <c r="HJ232" s="427">
        <f t="shared" si="879"/>
        <v>155264</v>
      </c>
      <c r="HK232" s="188">
        <f t="shared" si="1023"/>
        <v>1</v>
      </c>
      <c r="HL232" s="256">
        <f t="shared" si="993"/>
        <v>3.0725286861795862</v>
      </c>
      <c r="HM232" s="256">
        <f t="shared" si="968"/>
        <v>3.0725286861795862</v>
      </c>
      <c r="HN232" s="256">
        <f t="shared" si="969"/>
        <v>469.48238324824081</v>
      </c>
      <c r="HO232" s="256">
        <f t="shared" si="970"/>
        <v>168</v>
      </c>
      <c r="HP232" s="256">
        <f t="shared" si="971"/>
        <v>0</v>
      </c>
      <c r="HQ232" s="256">
        <f t="shared" si="1024"/>
        <v>469.48238324824081</v>
      </c>
      <c r="HR232" s="256">
        <f t="shared" si="1025"/>
        <v>0</v>
      </c>
      <c r="HS232" s="466">
        <f t="shared" si="883"/>
        <v>152800</v>
      </c>
    </row>
    <row r="233" spans="1:227" s="72" customFormat="1" hidden="1" outlineLevel="1" x14ac:dyDescent="0.3">
      <c r="B233" s="40" t="s">
        <v>248</v>
      </c>
      <c r="C233" s="40" t="s">
        <v>251</v>
      </c>
      <c r="D233" s="117">
        <v>2000</v>
      </c>
      <c r="E233" s="132">
        <v>55.556089139582298</v>
      </c>
      <c r="F233" s="124">
        <f t="shared" si="791"/>
        <v>976.86123403765532</v>
      </c>
      <c r="G233" s="125">
        <f t="shared" si="1064"/>
        <v>0</v>
      </c>
      <c r="H233" s="168">
        <f t="shared" si="1059"/>
        <v>336</v>
      </c>
      <c r="I233" s="528">
        <f t="shared" si="1066"/>
        <v>336</v>
      </c>
      <c r="J233" s="373">
        <f t="shared" si="794"/>
        <v>0</v>
      </c>
      <c r="K233" s="114">
        <v>0.19600000000000001</v>
      </c>
      <c r="L233" s="168">
        <f t="shared" si="795"/>
        <v>2907.3251013025456</v>
      </c>
      <c r="M233" s="373">
        <f t="shared" si="972"/>
        <v>0</v>
      </c>
      <c r="N233" s="373">
        <f t="shared" si="973"/>
        <v>569.83571985529898</v>
      </c>
      <c r="O233" s="121">
        <v>143.16024392684946</v>
      </c>
      <c r="P233" s="116">
        <v>0</v>
      </c>
      <c r="Q233" s="395">
        <f t="shared" si="796"/>
        <v>1</v>
      </c>
      <c r="S233" s="189">
        <f t="shared" si="797"/>
        <v>1</v>
      </c>
      <c r="T233" s="168">
        <f t="shared" si="902"/>
        <v>0</v>
      </c>
      <c r="U233" s="382">
        <f t="shared" si="903"/>
        <v>976.86123403765532</v>
      </c>
      <c r="V233" s="427">
        <f t="shared" si="974"/>
        <v>19300</v>
      </c>
      <c r="W233" s="132"/>
      <c r="X233" s="255"/>
      <c r="Y233" s="255"/>
      <c r="Z233" s="255"/>
      <c r="AA233" s="111"/>
      <c r="AB233" s="111"/>
      <c r="AC233" s="111"/>
      <c r="AD233" s="111"/>
      <c r="AE233" s="111"/>
      <c r="AF233" s="111"/>
      <c r="AG233" s="111"/>
      <c r="AH233" s="460"/>
      <c r="AI233" s="262">
        <f t="shared" si="904"/>
        <v>1.5168281180722567</v>
      </c>
      <c r="AJ233" s="256">
        <f t="shared" si="799"/>
        <v>1.3239676226442043</v>
      </c>
      <c r="AK233" s="256">
        <f t="shared" si="1057"/>
        <v>2.0082313174440083</v>
      </c>
      <c r="AL233" s="170">
        <f t="shared" si="800"/>
        <v>494.9374874836476</v>
      </c>
      <c r="AM233" s="170">
        <f t="shared" si="801"/>
        <v>0</v>
      </c>
      <c r="AN233" s="170">
        <f t="shared" si="906"/>
        <v>371.2031156127357</v>
      </c>
      <c r="AO233" s="170">
        <f t="shared" si="975"/>
        <v>191</v>
      </c>
      <c r="AP233" s="170">
        <f t="shared" si="976"/>
        <v>273</v>
      </c>
      <c r="AQ233" s="170">
        <f t="shared" si="802"/>
        <v>0</v>
      </c>
      <c r="AR233" s="256">
        <f t="shared" si="995"/>
        <v>162.09202715089461</v>
      </c>
      <c r="AS233" s="256">
        <f t="shared" si="907"/>
        <v>481.92374655400772</v>
      </c>
      <c r="AT233" s="428">
        <f t="shared" si="996"/>
        <v>251400</v>
      </c>
      <c r="AU233" s="112"/>
      <c r="AV233" s="256"/>
      <c r="AW233" s="256"/>
      <c r="AX233" s="120"/>
      <c r="AY233" s="120"/>
      <c r="AZ233" s="120"/>
      <c r="BA233" s="120"/>
      <c r="BB233" s="256"/>
      <c r="BC233" s="256"/>
      <c r="BD233" s="256"/>
      <c r="BE233" s="257"/>
      <c r="BF233" s="149">
        <f t="shared" si="805"/>
        <v>1</v>
      </c>
      <c r="BG233" s="256">
        <f t="shared" si="806"/>
        <v>0</v>
      </c>
      <c r="BH233" s="256">
        <f t="shared" si="908"/>
        <v>0</v>
      </c>
      <c r="BI233" s="120">
        <f t="shared" si="807"/>
        <v>0</v>
      </c>
      <c r="BJ233" s="120">
        <f t="shared" si="808"/>
        <v>0</v>
      </c>
      <c r="BK233" s="256">
        <v>0</v>
      </c>
      <c r="BL233" s="170">
        <f t="shared" si="909"/>
        <v>0</v>
      </c>
      <c r="BM233" s="170">
        <f t="shared" si="977"/>
        <v>336</v>
      </c>
      <c r="BN233" s="170">
        <f t="shared" si="809"/>
        <v>0</v>
      </c>
      <c r="BO233" s="170">
        <f t="shared" si="997"/>
        <v>0</v>
      </c>
      <c r="BP233" s="170">
        <f t="shared" si="998"/>
        <v>976.86123403765532</v>
      </c>
      <c r="BQ233" s="390">
        <f t="shared" si="812"/>
        <v>0</v>
      </c>
      <c r="BR233" s="428">
        <f t="shared" si="813"/>
        <v>19300</v>
      </c>
      <c r="BS233" s="147">
        <f t="shared" si="814"/>
        <v>3.5714285714285716</v>
      </c>
      <c r="BT233" s="256">
        <f t="shared" si="910"/>
        <v>2.6210736954114964</v>
      </c>
      <c r="BU233" s="256">
        <f t="shared" si="911"/>
        <v>9.360977483612487</v>
      </c>
      <c r="BV233" s="170">
        <f t="shared" si="912"/>
        <v>976.86123403765532</v>
      </c>
      <c r="BW233" s="170">
        <f t="shared" si="913"/>
        <v>0</v>
      </c>
      <c r="BX233" s="170">
        <f t="shared" si="914"/>
        <v>781.48898723012428</v>
      </c>
      <c r="BY233" s="170">
        <f t="shared" si="978"/>
        <v>2325.8600810420367</v>
      </c>
      <c r="BZ233" s="256">
        <f t="shared" si="815"/>
        <v>273.52114553054349</v>
      </c>
      <c r="CA233" s="256">
        <v>0</v>
      </c>
      <c r="CB233" s="466">
        <f t="shared" si="816"/>
        <v>268340.44755719497</v>
      </c>
      <c r="CC233" s="149">
        <f t="shared" si="817"/>
        <v>1</v>
      </c>
      <c r="CD233" s="256">
        <f t="shared" si="915"/>
        <v>0</v>
      </c>
      <c r="CE233" s="256">
        <f t="shared" si="979"/>
        <v>0</v>
      </c>
      <c r="CF233" s="120">
        <f t="shared" si="818"/>
        <v>0</v>
      </c>
      <c r="CG233" s="120">
        <f t="shared" si="819"/>
        <v>0</v>
      </c>
      <c r="CH233" s="256">
        <v>0</v>
      </c>
      <c r="CI233" s="170">
        <f t="shared" si="980"/>
        <v>0</v>
      </c>
      <c r="CJ233" s="170">
        <f t="shared" si="981"/>
        <v>336</v>
      </c>
      <c r="CK233" s="170">
        <f t="shared" si="820"/>
        <v>0</v>
      </c>
      <c r="CL233" s="256">
        <f t="shared" si="999"/>
        <v>0</v>
      </c>
      <c r="CM233" s="256">
        <f t="shared" si="900"/>
        <v>976.86123403765532</v>
      </c>
      <c r="CN233" s="390">
        <f t="shared" si="822"/>
        <v>0</v>
      </c>
      <c r="CO233" s="428">
        <f t="shared" si="823"/>
        <v>19300</v>
      </c>
      <c r="CP233" s="147">
        <f t="shared" si="824"/>
        <v>3.053435114503817</v>
      </c>
      <c r="CQ233" s="256">
        <f t="shared" si="916"/>
        <v>2.6996711253106227</v>
      </c>
      <c r="CR233" s="256">
        <f t="shared" si="917"/>
        <v>8.2432706116354897</v>
      </c>
      <c r="CS233" s="120">
        <f t="shared" si="918"/>
        <v>976.86123403765532</v>
      </c>
      <c r="CT233" s="120">
        <f t="shared" si="919"/>
        <v>0</v>
      </c>
      <c r="CU233" s="256">
        <f t="shared" si="920"/>
        <v>732.64592552824149</v>
      </c>
      <c r="CV233" s="170">
        <f t="shared" si="982"/>
        <v>2180.4938259769092</v>
      </c>
      <c r="CW233" s="256">
        <f t="shared" si="825"/>
        <v>319.92205414733212</v>
      </c>
      <c r="CX233" s="256">
        <v>0</v>
      </c>
      <c r="CY233" s="466">
        <f t="shared" si="826"/>
        <v>243340.44755719497</v>
      </c>
      <c r="CZ233" s="147">
        <f t="shared" si="827"/>
        <v>3.5714285714285716</v>
      </c>
      <c r="DA233" s="256">
        <f t="shared" si="921"/>
        <v>2.809534357592856</v>
      </c>
      <c r="DB233" s="256">
        <f t="shared" si="922"/>
        <v>10.034051277117344</v>
      </c>
      <c r="DC233" s="120">
        <f t="shared" si="923"/>
        <v>976.86123403765532</v>
      </c>
      <c r="DD233" s="120">
        <f t="shared" si="924"/>
        <v>0</v>
      </c>
      <c r="DE233" s="256">
        <f t="shared" si="925"/>
        <v>781.48898723012428</v>
      </c>
      <c r="DF233" s="170">
        <f t="shared" si="983"/>
        <v>2325.8600810420367</v>
      </c>
      <c r="DG233" s="256">
        <f t="shared" si="828"/>
        <v>273.52114553054349</v>
      </c>
      <c r="DH233" s="256">
        <v>0</v>
      </c>
      <c r="DI233" s="466">
        <f t="shared" si="829"/>
        <v>250340.44755719497</v>
      </c>
      <c r="DJ233" s="147">
        <f t="shared" si="830"/>
        <v>3.053435114503817</v>
      </c>
      <c r="DK233" s="256">
        <f t="shared" si="984"/>
        <v>2.7563058919433989</v>
      </c>
      <c r="DL233" s="256">
        <f t="shared" si="926"/>
        <v>8.4162011967737378</v>
      </c>
      <c r="DM233" s="120">
        <f t="shared" si="927"/>
        <v>976.86123403765532</v>
      </c>
      <c r="DN233" s="120">
        <f t="shared" si="928"/>
        <v>0</v>
      </c>
      <c r="DO233" s="256">
        <f t="shared" si="929"/>
        <v>732.64592552824149</v>
      </c>
      <c r="DP233" s="170">
        <f t="shared" si="985"/>
        <v>2180.4938259769092</v>
      </c>
      <c r="DQ233" s="256">
        <f t="shared" si="831"/>
        <v>319.92205414733212</v>
      </c>
      <c r="DR233" s="256">
        <v>0</v>
      </c>
      <c r="DS233" s="427">
        <f t="shared" si="832"/>
        <v>238340.44755719497</v>
      </c>
      <c r="DT233" s="176">
        <f t="shared" si="833"/>
        <v>6.3291139240506329</v>
      </c>
      <c r="DU233" s="256">
        <f t="shared" si="930"/>
        <v>1.4808814586218353</v>
      </c>
      <c r="DV233" s="256">
        <f t="shared" si="931"/>
        <v>9.3726674596318684</v>
      </c>
      <c r="DW233" s="120">
        <f t="shared" si="932"/>
        <v>976.86123403765532</v>
      </c>
      <c r="DX233" s="120">
        <f t="shared" si="933"/>
        <v>0</v>
      </c>
      <c r="DY233" s="256">
        <f t="shared" si="934"/>
        <v>879.17511063388986</v>
      </c>
      <c r="DZ233" s="256">
        <f t="shared" si="986"/>
        <v>503</v>
      </c>
      <c r="EA233" s="256">
        <f t="shared" si="987"/>
        <v>718</v>
      </c>
      <c r="EB233" s="170">
        <f t="shared" si="988"/>
        <v>2616.5925911722916</v>
      </c>
      <c r="EC233" s="256">
        <f t="shared" si="834"/>
        <v>154.34407497794953</v>
      </c>
      <c r="ED233" s="256">
        <v>0</v>
      </c>
      <c r="EE233" s="427">
        <f t="shared" si="994"/>
        <v>555424.03767089616</v>
      </c>
      <c r="EF233" s="275">
        <f t="shared" si="835"/>
        <v>1.2307692307692308</v>
      </c>
      <c r="EG233" s="256">
        <f t="shared" si="836"/>
        <v>3.436425541877306</v>
      </c>
      <c r="EH233" s="256">
        <f t="shared" si="935"/>
        <v>4.2294468207720692</v>
      </c>
      <c r="EI233" s="473">
        <f t="shared" si="837"/>
        <v>244.21530850941383</v>
      </c>
      <c r="EJ233" s="473">
        <f t="shared" si="838"/>
        <v>84</v>
      </c>
      <c r="EK233" s="473">
        <f t="shared" si="936"/>
        <v>336</v>
      </c>
      <c r="EL233" s="473">
        <f t="shared" si="839"/>
        <v>0</v>
      </c>
      <c r="EM233" s="473">
        <f t="shared" si="1000"/>
        <v>61.053827127353458</v>
      </c>
      <c r="EN233" s="473">
        <f t="shared" si="1001"/>
        <v>732.64592552824149</v>
      </c>
      <c r="EO233" s="427">
        <f t="shared" si="842"/>
        <v>53300</v>
      </c>
      <c r="EP233" s="261">
        <f t="shared" si="843"/>
        <v>1.2307692307692308</v>
      </c>
      <c r="EQ233" s="256">
        <f t="shared" si="1002"/>
        <v>1.5072537967582325</v>
      </c>
      <c r="ER233" s="256">
        <f t="shared" si="937"/>
        <v>1.8550815960101323</v>
      </c>
      <c r="ES233" s="473">
        <f t="shared" si="938"/>
        <v>976.86123403765532</v>
      </c>
      <c r="ET233" s="473">
        <f t="shared" si="845"/>
        <v>84</v>
      </c>
      <c r="EU233" s="473">
        <f t="shared" si="939"/>
        <v>336</v>
      </c>
      <c r="EV233" s="473">
        <f t="shared" si="846"/>
        <v>0</v>
      </c>
      <c r="EW233" s="473">
        <f t="shared" si="1003"/>
        <v>61.053827127353458</v>
      </c>
      <c r="EX233" s="473">
        <f t="shared" si="1004"/>
        <v>732.64592552824149</v>
      </c>
      <c r="EY233" s="572">
        <f t="shared" si="849"/>
        <v>121520</v>
      </c>
      <c r="EZ233" s="589"/>
      <c r="FA233" s="589"/>
      <c r="FB233" s="589"/>
      <c r="FC233" s="589"/>
      <c r="FD233" s="589"/>
      <c r="FE233" s="589"/>
      <c r="FF233" s="589"/>
      <c r="FG233" s="589"/>
      <c r="FH233" s="589"/>
      <c r="FI233" s="577"/>
      <c r="FJ233" s="276">
        <f t="shared" si="850"/>
        <v>1.2374095284222952</v>
      </c>
      <c r="FK233" s="256">
        <f t="shared" si="1005"/>
        <v>0.52267472798977144</v>
      </c>
      <c r="FL233" s="256">
        <f t="shared" si="949"/>
        <v>0.64676268868007447</v>
      </c>
      <c r="FM233" s="483">
        <f t="shared" si="1006"/>
        <v>191.46480187138044</v>
      </c>
      <c r="FN233" s="483">
        <f t="shared" si="853"/>
        <v>284</v>
      </c>
      <c r="FO233" s="483">
        <f t="shared" si="950"/>
        <v>336</v>
      </c>
      <c r="FP233" s="483">
        <f t="shared" si="951"/>
        <v>0</v>
      </c>
      <c r="FQ233" s="483">
        <f t="shared" si="989"/>
        <v>40500</v>
      </c>
      <c r="FR233" s="483">
        <f t="shared" si="1007"/>
        <v>3.8292960374276088</v>
      </c>
      <c r="FS233" s="483">
        <f t="shared" si="1008"/>
        <v>785.61123403765544</v>
      </c>
      <c r="FT233" s="484">
        <f t="shared" si="1009"/>
        <v>405</v>
      </c>
      <c r="FU233" s="427">
        <f t="shared" si="857"/>
        <v>358580</v>
      </c>
      <c r="FV233" s="276">
        <f t="shared" si="858"/>
        <v>2.1263373729370993</v>
      </c>
      <c r="FW233" s="256">
        <f t="shared" si="1010"/>
        <v>1.3658213007691167</v>
      </c>
      <c r="FX233" s="256">
        <f t="shared" si="952"/>
        <v>2.9041968765789354</v>
      </c>
      <c r="FY233" s="483">
        <f t="shared" si="1011"/>
        <v>486.47689455075238</v>
      </c>
      <c r="FZ233" s="483">
        <f t="shared" si="861"/>
        <v>343</v>
      </c>
      <c r="GA233" s="483">
        <f t="shared" si="953"/>
        <v>336</v>
      </c>
      <c r="GB233" s="483">
        <f t="shared" si="954"/>
        <v>0</v>
      </c>
      <c r="GC233" s="483">
        <f t="shared" si="955"/>
        <v>20300</v>
      </c>
      <c r="GD233" s="483">
        <f t="shared" si="1012"/>
        <v>-30.974065994732825</v>
      </c>
      <c r="GE233" s="483">
        <f t="shared" si="1013"/>
        <v>490.38433948690289</v>
      </c>
      <c r="GF233" s="484">
        <f t="shared" si="1014"/>
        <v>287</v>
      </c>
      <c r="GG233" s="493">
        <f t="shared" si="1015"/>
        <v>203</v>
      </c>
      <c r="GH233" s="493">
        <f t="shared" si="866"/>
        <v>490</v>
      </c>
      <c r="GI233" s="427">
        <f t="shared" si="867"/>
        <v>378857</v>
      </c>
      <c r="GJ233" s="188">
        <f t="shared" si="1016"/>
        <v>1</v>
      </c>
      <c r="GK233" s="256">
        <f t="shared" si="990"/>
        <v>4.0392872727326141</v>
      </c>
      <c r="GL233" s="256">
        <f t="shared" si="956"/>
        <v>4.0392872727326141</v>
      </c>
      <c r="GM233" s="256">
        <f t="shared" si="957"/>
        <v>976.86123403765532</v>
      </c>
      <c r="GN233" s="256">
        <f t="shared" si="958"/>
        <v>336</v>
      </c>
      <c r="GO233" s="256">
        <f t="shared" si="959"/>
        <v>0</v>
      </c>
      <c r="GP233" s="256">
        <f t="shared" si="1017"/>
        <v>976.86123403765532</v>
      </c>
      <c r="GQ233" s="256">
        <f t="shared" si="1018"/>
        <v>0</v>
      </c>
      <c r="GR233" s="427">
        <f t="shared" si="871"/>
        <v>241840</v>
      </c>
      <c r="GS233" s="188">
        <f t="shared" si="872"/>
        <v>1</v>
      </c>
      <c r="GT233" s="256">
        <f t="shared" si="991"/>
        <v>6.2843289804537665</v>
      </c>
      <c r="GU233" s="256">
        <f t="shared" si="960"/>
        <v>6.2843289804537665</v>
      </c>
      <c r="GV233" s="256">
        <f t="shared" si="961"/>
        <v>976.86123403765532</v>
      </c>
      <c r="GW233" s="256">
        <f t="shared" si="962"/>
        <v>336</v>
      </c>
      <c r="GX233" s="256">
        <f t="shared" si="963"/>
        <v>0</v>
      </c>
      <c r="GY233" s="256">
        <f t="shared" si="1019"/>
        <v>976.86123403765532</v>
      </c>
      <c r="GZ233" s="256">
        <f t="shared" si="1020"/>
        <v>0</v>
      </c>
      <c r="HA233" s="427">
        <f t="shared" si="875"/>
        <v>155444</v>
      </c>
      <c r="HB233" s="188">
        <f t="shared" si="876"/>
        <v>1</v>
      </c>
      <c r="HC233" s="256">
        <f t="shared" si="992"/>
        <v>4.6435828359715137</v>
      </c>
      <c r="HD233" s="256">
        <f t="shared" si="964"/>
        <v>4.6435828359715137</v>
      </c>
      <c r="HE233" s="256">
        <f t="shared" si="965"/>
        <v>976.86123403765532</v>
      </c>
      <c r="HF233" s="256">
        <f t="shared" si="966"/>
        <v>336</v>
      </c>
      <c r="HG233" s="256">
        <f t="shared" si="967"/>
        <v>0</v>
      </c>
      <c r="HH233" s="256">
        <f t="shared" si="1021"/>
        <v>976.86123403765532</v>
      </c>
      <c r="HI233" s="256">
        <f t="shared" si="1022"/>
        <v>0</v>
      </c>
      <c r="HJ233" s="427">
        <f t="shared" si="879"/>
        <v>210368</v>
      </c>
      <c r="HK233" s="188">
        <f t="shared" si="1023"/>
        <v>1</v>
      </c>
      <c r="HL233" s="256">
        <f t="shared" si="993"/>
        <v>3.3046726455942332</v>
      </c>
      <c r="HM233" s="256">
        <f t="shared" si="968"/>
        <v>3.3046726455942332</v>
      </c>
      <c r="HN233" s="256">
        <f t="shared" si="969"/>
        <v>976.86123403765532</v>
      </c>
      <c r="HO233" s="256">
        <f t="shared" si="970"/>
        <v>336</v>
      </c>
      <c r="HP233" s="256">
        <f t="shared" si="971"/>
        <v>0</v>
      </c>
      <c r="HQ233" s="256">
        <f t="shared" si="1024"/>
        <v>976.86123403765532</v>
      </c>
      <c r="HR233" s="256">
        <f t="shared" si="1025"/>
        <v>0</v>
      </c>
      <c r="HS233" s="466">
        <f t="shared" si="883"/>
        <v>295600</v>
      </c>
    </row>
    <row r="234" spans="1:227" s="72" customFormat="1" hidden="1" outlineLevel="1" x14ac:dyDescent="0.3">
      <c r="B234" s="40" t="s">
        <v>248</v>
      </c>
      <c r="C234" s="40" t="s">
        <v>251</v>
      </c>
      <c r="D234" s="117">
        <v>5000</v>
      </c>
      <c r="E234" s="132">
        <v>53.457104512939551</v>
      </c>
      <c r="F234" s="124">
        <f t="shared" si="791"/>
        <v>2349.8852192146346</v>
      </c>
      <c r="G234" s="125">
        <f t="shared" si="1064"/>
        <v>0</v>
      </c>
      <c r="H234" s="168">
        <f t="shared" si="1059"/>
        <v>840</v>
      </c>
      <c r="I234" s="528">
        <f t="shared" si="1066"/>
        <v>840</v>
      </c>
      <c r="J234" s="373">
        <f t="shared" si="794"/>
        <v>0</v>
      </c>
      <c r="K234" s="114">
        <v>0.19600000000000001</v>
      </c>
      <c r="L234" s="168">
        <f t="shared" si="795"/>
        <v>2797.4824038269462</v>
      </c>
      <c r="M234" s="373">
        <f t="shared" si="972"/>
        <v>0</v>
      </c>
      <c r="N234" s="373">
        <f t="shared" si="973"/>
        <v>548.30655115008142</v>
      </c>
      <c r="O234" s="121">
        <v>136.47359594826045</v>
      </c>
      <c r="P234" s="116">
        <v>0</v>
      </c>
      <c r="Q234" s="395">
        <f t="shared" si="796"/>
        <v>1</v>
      </c>
      <c r="S234" s="189">
        <f t="shared" si="797"/>
        <v>1</v>
      </c>
      <c r="T234" s="168">
        <f t="shared" si="902"/>
        <v>0</v>
      </c>
      <c r="U234" s="382">
        <f t="shared" si="903"/>
        <v>2349.8852192146346</v>
      </c>
      <c r="V234" s="427">
        <f t="shared" si="974"/>
        <v>44500</v>
      </c>
      <c r="W234" s="132"/>
      <c r="X234" s="255"/>
      <c r="Y234" s="255"/>
      <c r="Z234" s="255"/>
      <c r="AA234" s="111"/>
      <c r="AB234" s="111"/>
      <c r="AC234" s="111"/>
      <c r="AD234" s="111"/>
      <c r="AE234" s="111"/>
      <c r="AF234" s="111"/>
      <c r="AG234" s="111"/>
      <c r="AH234" s="460"/>
      <c r="AI234" s="262">
        <f t="shared" si="904"/>
        <v>1.1772852030132894</v>
      </c>
      <c r="AJ234" s="256">
        <f t="shared" si="799"/>
        <v>1.2468811571639655</v>
      </c>
      <c r="AK234" s="256">
        <f t="shared" si="1057"/>
        <v>1.4679347362452244</v>
      </c>
      <c r="AL234" s="170">
        <f t="shared" si="800"/>
        <v>526.19311881506849</v>
      </c>
      <c r="AM234" s="170">
        <f t="shared" si="801"/>
        <v>0</v>
      </c>
      <c r="AN234" s="170">
        <f t="shared" si="906"/>
        <v>394.64483911130139</v>
      </c>
      <c r="AO234" s="170">
        <f t="shared" si="975"/>
        <v>203</v>
      </c>
      <c r="AP234" s="170">
        <f t="shared" si="976"/>
        <v>290</v>
      </c>
      <c r="AQ234" s="170">
        <f t="shared" si="802"/>
        <v>0</v>
      </c>
      <c r="AR234" s="256">
        <f t="shared" si="995"/>
        <v>172.32824641193491</v>
      </c>
      <c r="AS234" s="256">
        <f t="shared" si="907"/>
        <v>1823.6921003995662</v>
      </c>
      <c r="AT234" s="428">
        <f t="shared" si="996"/>
        <v>283800</v>
      </c>
      <c r="AU234" s="112"/>
      <c r="AV234" s="256"/>
      <c r="AW234" s="256"/>
      <c r="AX234" s="120"/>
      <c r="AY234" s="120"/>
      <c r="AZ234" s="120"/>
      <c r="BA234" s="120"/>
      <c r="BB234" s="256"/>
      <c r="BC234" s="256"/>
      <c r="BD234" s="256"/>
      <c r="BE234" s="257"/>
      <c r="BF234" s="149">
        <f t="shared" si="805"/>
        <v>1</v>
      </c>
      <c r="BG234" s="256">
        <f t="shared" si="806"/>
        <v>0</v>
      </c>
      <c r="BH234" s="256">
        <f t="shared" si="908"/>
        <v>0</v>
      </c>
      <c r="BI234" s="120">
        <f t="shared" si="807"/>
        <v>0</v>
      </c>
      <c r="BJ234" s="120">
        <f t="shared" si="808"/>
        <v>0</v>
      </c>
      <c r="BK234" s="256">
        <v>0</v>
      </c>
      <c r="BL234" s="170">
        <f t="shared" si="909"/>
        <v>0</v>
      </c>
      <c r="BM234" s="170">
        <f t="shared" si="977"/>
        <v>840</v>
      </c>
      <c r="BN234" s="170">
        <f t="shared" si="809"/>
        <v>0</v>
      </c>
      <c r="BO234" s="170">
        <f t="shared" si="997"/>
        <v>0</v>
      </c>
      <c r="BP234" s="170">
        <f t="shared" si="998"/>
        <v>2349.8852192146346</v>
      </c>
      <c r="BQ234" s="390">
        <f t="shared" si="812"/>
        <v>0</v>
      </c>
      <c r="BR234" s="428">
        <f t="shared" si="813"/>
        <v>44500</v>
      </c>
      <c r="BS234" s="147">
        <f t="shared" si="814"/>
        <v>3.5714285714285707</v>
      </c>
      <c r="BT234" s="256">
        <f t="shared" si="910"/>
        <v>3.5246477921189991</v>
      </c>
      <c r="BU234" s="256">
        <f t="shared" si="911"/>
        <v>12.588027828996424</v>
      </c>
      <c r="BV234" s="170">
        <f t="shared" si="912"/>
        <v>2349.8852192146346</v>
      </c>
      <c r="BW234" s="170">
        <f t="shared" si="913"/>
        <v>0</v>
      </c>
      <c r="BX234" s="170">
        <f t="shared" si="914"/>
        <v>1879.9081753717078</v>
      </c>
      <c r="BY234" s="170">
        <f t="shared" si="978"/>
        <v>2237.9859230615571</v>
      </c>
      <c r="BZ234" s="256">
        <f t="shared" si="815"/>
        <v>657.96786138009782</v>
      </c>
      <c r="CA234" s="256">
        <v>0</v>
      </c>
      <c r="CB234" s="466">
        <f t="shared" si="816"/>
        <v>480024.51808592345</v>
      </c>
      <c r="CC234" s="149">
        <f t="shared" si="817"/>
        <v>1</v>
      </c>
      <c r="CD234" s="256">
        <f t="shared" si="915"/>
        <v>0</v>
      </c>
      <c r="CE234" s="256">
        <f t="shared" si="979"/>
        <v>0</v>
      </c>
      <c r="CF234" s="120">
        <f t="shared" si="818"/>
        <v>0</v>
      </c>
      <c r="CG234" s="120">
        <f t="shared" si="819"/>
        <v>0</v>
      </c>
      <c r="CH234" s="256">
        <v>0</v>
      </c>
      <c r="CI234" s="170">
        <f t="shared" si="980"/>
        <v>0</v>
      </c>
      <c r="CJ234" s="170">
        <f t="shared" si="981"/>
        <v>840</v>
      </c>
      <c r="CK234" s="170">
        <f t="shared" si="820"/>
        <v>0</v>
      </c>
      <c r="CL234" s="256">
        <f t="shared" si="999"/>
        <v>0</v>
      </c>
      <c r="CM234" s="256">
        <f t="shared" si="900"/>
        <v>2349.8852192146346</v>
      </c>
      <c r="CN234" s="390">
        <f t="shared" si="822"/>
        <v>0</v>
      </c>
      <c r="CO234" s="428">
        <f t="shared" si="823"/>
        <v>44500</v>
      </c>
      <c r="CP234" s="147">
        <f t="shared" si="824"/>
        <v>3.0534351145038165</v>
      </c>
      <c r="CQ234" s="256">
        <f t="shared" si="916"/>
        <v>3.4729948543639355</v>
      </c>
      <c r="CR234" s="256">
        <f t="shared" si="917"/>
        <v>10.604564440805909</v>
      </c>
      <c r="CS234" s="120">
        <f t="shared" si="918"/>
        <v>2349.8852192146346</v>
      </c>
      <c r="CT234" s="120">
        <f t="shared" si="919"/>
        <v>0</v>
      </c>
      <c r="CU234" s="256">
        <f t="shared" si="920"/>
        <v>1762.4139144109758</v>
      </c>
      <c r="CV234" s="170">
        <f t="shared" si="982"/>
        <v>2098.1118028702094</v>
      </c>
      <c r="CW234" s="256">
        <f t="shared" si="825"/>
        <v>769.58740929279293</v>
      </c>
      <c r="CX234" s="256">
        <v>0</v>
      </c>
      <c r="CY234" s="466">
        <f t="shared" si="826"/>
        <v>455024.51808592345</v>
      </c>
      <c r="CZ234" s="147">
        <f t="shared" si="827"/>
        <v>3.5714285714285707</v>
      </c>
      <c r="DA234" s="256">
        <f t="shared" si="921"/>
        <v>3.6619644447524493</v>
      </c>
      <c r="DB234" s="256">
        <f t="shared" si="922"/>
        <v>13.078444445544459</v>
      </c>
      <c r="DC234" s="120">
        <f t="shared" si="923"/>
        <v>2349.8852192146346</v>
      </c>
      <c r="DD234" s="120">
        <f t="shared" si="924"/>
        <v>0</v>
      </c>
      <c r="DE234" s="256">
        <f t="shared" si="925"/>
        <v>1879.9081753717078</v>
      </c>
      <c r="DF234" s="170">
        <f t="shared" si="983"/>
        <v>2237.9859230615571</v>
      </c>
      <c r="DG234" s="256">
        <f t="shared" si="828"/>
        <v>657.96786138009782</v>
      </c>
      <c r="DH234" s="256">
        <v>0</v>
      </c>
      <c r="DI234" s="466">
        <f t="shared" si="829"/>
        <v>462024.51808592345</v>
      </c>
      <c r="DJ234" s="147">
        <f t="shared" si="830"/>
        <v>3.0534351145038165</v>
      </c>
      <c r="DK234" s="256">
        <f t="shared" si="984"/>
        <v>3.5115815836952122</v>
      </c>
      <c r="DL234" s="256">
        <f t="shared" si="926"/>
        <v>10.722386515099883</v>
      </c>
      <c r="DM234" s="120">
        <f t="shared" si="927"/>
        <v>2349.8852192146346</v>
      </c>
      <c r="DN234" s="120">
        <f t="shared" si="928"/>
        <v>0</v>
      </c>
      <c r="DO234" s="256">
        <f t="shared" si="929"/>
        <v>1762.4139144109758</v>
      </c>
      <c r="DP234" s="170">
        <f t="shared" si="985"/>
        <v>2098.1118028702094</v>
      </c>
      <c r="DQ234" s="256">
        <f t="shared" si="831"/>
        <v>769.58740929279293</v>
      </c>
      <c r="DR234" s="256">
        <v>0</v>
      </c>
      <c r="DS234" s="427">
        <f t="shared" si="832"/>
        <v>450024.51808592345</v>
      </c>
      <c r="DT234" s="176">
        <f t="shared" si="833"/>
        <v>6.3291139240506329</v>
      </c>
      <c r="DU234" s="256">
        <f t="shared" si="930"/>
        <v>1.7262078538889953</v>
      </c>
      <c r="DV234" s="256">
        <f t="shared" si="931"/>
        <v>10.925366163854401</v>
      </c>
      <c r="DW234" s="120">
        <f t="shared" si="932"/>
        <v>2349.8852192146346</v>
      </c>
      <c r="DX234" s="120">
        <f t="shared" si="933"/>
        <v>0</v>
      </c>
      <c r="DY234" s="256">
        <f t="shared" si="934"/>
        <v>2114.8966972931712</v>
      </c>
      <c r="DZ234" s="256">
        <f t="shared" si="986"/>
        <v>1208</v>
      </c>
      <c r="EA234" s="256">
        <f t="shared" si="987"/>
        <v>1726</v>
      </c>
      <c r="EB234" s="170">
        <f t="shared" si="988"/>
        <v>2517.7341634442514</v>
      </c>
      <c r="EC234" s="256">
        <f t="shared" si="834"/>
        <v>371.28186463591226</v>
      </c>
      <c r="ED234" s="256">
        <v>0</v>
      </c>
      <c r="EE234" s="427">
        <f t="shared" si="994"/>
        <v>1146213.8525908696</v>
      </c>
      <c r="EF234" s="275">
        <f t="shared" si="835"/>
        <v>1.2307692307692308</v>
      </c>
      <c r="EG234" s="256">
        <f t="shared" si="836"/>
        <v>4.07551085563541</v>
      </c>
      <c r="EH234" s="256">
        <f t="shared" si="935"/>
        <v>5.0160133607820434</v>
      </c>
      <c r="EI234" s="473">
        <f t="shared" si="837"/>
        <v>587.47130480365865</v>
      </c>
      <c r="EJ234" s="473">
        <f t="shared" si="838"/>
        <v>210</v>
      </c>
      <c r="EK234" s="473">
        <f t="shared" si="936"/>
        <v>840</v>
      </c>
      <c r="EL234" s="473">
        <f t="shared" si="839"/>
        <v>0</v>
      </c>
      <c r="EM234" s="473">
        <f t="shared" si="1000"/>
        <v>146.86782620091466</v>
      </c>
      <c r="EN234" s="473">
        <f t="shared" si="1001"/>
        <v>1762.4139144109758</v>
      </c>
      <c r="EO234" s="427">
        <f t="shared" si="842"/>
        <v>108110</v>
      </c>
      <c r="EP234" s="261">
        <f t="shared" si="843"/>
        <v>1.2307692307692308</v>
      </c>
      <c r="EQ234" s="256">
        <f t="shared" si="1002"/>
        <v>1.450307697836551</v>
      </c>
      <c r="ER234" s="256">
        <f t="shared" si="937"/>
        <v>1.7849940896449858</v>
      </c>
      <c r="ES234" s="473">
        <f t="shared" si="938"/>
        <v>2349.8852192146346</v>
      </c>
      <c r="ET234" s="473">
        <f t="shared" si="845"/>
        <v>210</v>
      </c>
      <c r="EU234" s="473">
        <f t="shared" si="939"/>
        <v>840</v>
      </c>
      <c r="EV234" s="473">
        <f t="shared" si="846"/>
        <v>0</v>
      </c>
      <c r="EW234" s="473">
        <f t="shared" si="1003"/>
        <v>146.86782620091466</v>
      </c>
      <c r="EX234" s="473">
        <f t="shared" si="1004"/>
        <v>1762.4139144109758</v>
      </c>
      <c r="EY234" s="572">
        <f t="shared" si="849"/>
        <v>303800</v>
      </c>
      <c r="EZ234" s="589"/>
      <c r="FA234" s="589"/>
      <c r="FB234" s="589"/>
      <c r="FC234" s="589"/>
      <c r="FD234" s="589"/>
      <c r="FE234" s="589"/>
      <c r="FF234" s="589"/>
      <c r="FG234" s="589"/>
      <c r="FH234" s="589"/>
      <c r="FI234" s="577"/>
      <c r="FJ234" s="276">
        <f t="shared" si="850"/>
        <v>1.2376414626074952</v>
      </c>
      <c r="FK234" s="256">
        <f t="shared" si="1005"/>
        <v>0.53402743085931659</v>
      </c>
      <c r="FL234" s="256">
        <f t="shared" si="949"/>
        <v>0.66093449060124765</v>
      </c>
      <c r="FM234" s="483">
        <f t="shared" si="1006"/>
        <v>460.57750296606838</v>
      </c>
      <c r="FN234" s="483">
        <f t="shared" si="853"/>
        <v>683</v>
      </c>
      <c r="FO234" s="483">
        <f t="shared" si="950"/>
        <v>840</v>
      </c>
      <c r="FP234" s="483">
        <f t="shared" si="951"/>
        <v>0</v>
      </c>
      <c r="FQ234" s="483">
        <f t="shared" si="989"/>
        <v>97500</v>
      </c>
      <c r="FR234" s="483">
        <f t="shared" si="1007"/>
        <v>9.2115500593213682</v>
      </c>
      <c r="FS234" s="483">
        <f t="shared" si="1008"/>
        <v>1889.4685525479681</v>
      </c>
      <c r="FT234" s="484">
        <f t="shared" si="1009"/>
        <v>975</v>
      </c>
      <c r="FU234" s="427">
        <f t="shared" si="857"/>
        <v>844910</v>
      </c>
      <c r="FV234" s="276">
        <f t="shared" si="858"/>
        <v>2.1265016684208109</v>
      </c>
      <c r="FW234" s="256">
        <f t="shared" si="1010"/>
        <v>1.3935396061555971</v>
      </c>
      <c r="FX234" s="256">
        <f t="shared" si="952"/>
        <v>2.9633642975003571</v>
      </c>
      <c r="FY234" s="483">
        <f t="shared" si="1011"/>
        <v>1170.2428391688882</v>
      </c>
      <c r="FZ234" s="483">
        <f t="shared" si="861"/>
        <v>825</v>
      </c>
      <c r="GA234" s="483">
        <f t="shared" si="953"/>
        <v>840</v>
      </c>
      <c r="GB234" s="483">
        <f t="shared" si="954"/>
        <v>0</v>
      </c>
      <c r="GC234" s="483">
        <f t="shared" si="955"/>
        <v>48800</v>
      </c>
      <c r="GD234" s="483">
        <f t="shared" si="1012"/>
        <v>-74.594942693057419</v>
      </c>
      <c r="GE234" s="483">
        <f t="shared" si="1013"/>
        <v>1179.6423800457464</v>
      </c>
      <c r="GF234" s="484">
        <f t="shared" si="1014"/>
        <v>691</v>
      </c>
      <c r="GG234" s="493">
        <f t="shared" si="1015"/>
        <v>488</v>
      </c>
      <c r="GH234" s="493">
        <f t="shared" si="866"/>
        <v>1179</v>
      </c>
      <c r="GI234" s="427">
        <f t="shared" si="867"/>
        <v>893292</v>
      </c>
      <c r="GJ234" s="188">
        <f t="shared" si="1016"/>
        <v>1</v>
      </c>
      <c r="GK234" s="256">
        <f t="shared" si="990"/>
        <v>3.9855583772297059</v>
      </c>
      <c r="GL234" s="256">
        <f t="shared" si="956"/>
        <v>3.9855583772297059</v>
      </c>
      <c r="GM234" s="256">
        <f t="shared" si="957"/>
        <v>2349.8852192146346</v>
      </c>
      <c r="GN234" s="256">
        <f t="shared" si="958"/>
        <v>840</v>
      </c>
      <c r="GO234" s="256">
        <f t="shared" si="959"/>
        <v>0</v>
      </c>
      <c r="GP234" s="256">
        <f t="shared" si="1017"/>
        <v>2349.8852192146346</v>
      </c>
      <c r="GQ234" s="256">
        <f t="shared" si="1018"/>
        <v>0</v>
      </c>
      <c r="GR234" s="427">
        <f t="shared" si="871"/>
        <v>589600</v>
      </c>
      <c r="GS234" s="188">
        <f t="shared" si="872"/>
        <v>1</v>
      </c>
      <c r="GT234" s="256">
        <f t="shared" si="991"/>
        <v>7.6131835003389972</v>
      </c>
      <c r="GU234" s="256">
        <f t="shared" si="960"/>
        <v>7.6131835003389972</v>
      </c>
      <c r="GV234" s="256">
        <f t="shared" si="961"/>
        <v>2349.8852192146346</v>
      </c>
      <c r="GW234" s="256">
        <f t="shared" si="962"/>
        <v>840</v>
      </c>
      <c r="GX234" s="256">
        <f t="shared" si="963"/>
        <v>0</v>
      </c>
      <c r="GY234" s="256">
        <f t="shared" si="1019"/>
        <v>2349.8852192146346</v>
      </c>
      <c r="GZ234" s="256">
        <f t="shared" si="1020"/>
        <v>0</v>
      </c>
      <c r="HA234" s="427">
        <f t="shared" si="875"/>
        <v>308660</v>
      </c>
      <c r="HB234" s="188">
        <f t="shared" si="876"/>
        <v>1</v>
      </c>
      <c r="HC234" s="256">
        <f t="shared" si="992"/>
        <v>6.255018151657354</v>
      </c>
      <c r="HD234" s="256">
        <f t="shared" si="964"/>
        <v>6.255018151657354</v>
      </c>
      <c r="HE234" s="256">
        <f t="shared" si="965"/>
        <v>2349.8852192146346</v>
      </c>
      <c r="HF234" s="256">
        <f t="shared" si="966"/>
        <v>840</v>
      </c>
      <c r="HG234" s="256">
        <f t="shared" si="967"/>
        <v>0</v>
      </c>
      <c r="HH234" s="256">
        <f t="shared" si="1021"/>
        <v>2349.8852192146346</v>
      </c>
      <c r="HI234" s="256">
        <f t="shared" si="1022"/>
        <v>0</v>
      </c>
      <c r="HJ234" s="427">
        <f t="shared" si="879"/>
        <v>375680</v>
      </c>
      <c r="HK234" s="188">
        <f t="shared" si="1023"/>
        <v>1</v>
      </c>
      <c r="HL234" s="256">
        <f t="shared" si="993"/>
        <v>3.2456978165947992</v>
      </c>
      <c r="HM234" s="256">
        <f t="shared" si="968"/>
        <v>3.2456978165947992</v>
      </c>
      <c r="HN234" s="256">
        <f t="shared" si="969"/>
        <v>2349.8852192146346</v>
      </c>
      <c r="HO234" s="256">
        <f t="shared" si="970"/>
        <v>840</v>
      </c>
      <c r="HP234" s="256">
        <f t="shared" si="971"/>
        <v>0</v>
      </c>
      <c r="HQ234" s="256">
        <f t="shared" si="1024"/>
        <v>2349.8852192146346</v>
      </c>
      <c r="HR234" s="256">
        <f t="shared" si="1025"/>
        <v>0</v>
      </c>
      <c r="HS234" s="466">
        <f t="shared" si="883"/>
        <v>724000</v>
      </c>
    </row>
    <row r="235" spans="1:227" s="72" customFormat="1" hidden="1" outlineLevel="1" x14ac:dyDescent="0.3">
      <c r="B235" s="40" t="s">
        <v>248</v>
      </c>
      <c r="C235" s="40" t="s">
        <v>251</v>
      </c>
      <c r="D235" s="117">
        <v>10000</v>
      </c>
      <c r="E235" s="132">
        <v>42.169147431468929</v>
      </c>
      <c r="F235" s="124">
        <f t="shared" si="791"/>
        <v>3707.3708783499765</v>
      </c>
      <c r="G235" s="125">
        <f t="shared" si="1064"/>
        <v>0</v>
      </c>
      <c r="H235" s="168">
        <f t="shared" si="1059"/>
        <v>1680</v>
      </c>
      <c r="I235" s="528">
        <f t="shared" si="1066"/>
        <v>1680</v>
      </c>
      <c r="J235" s="373">
        <f t="shared" si="794"/>
        <v>0</v>
      </c>
      <c r="K235" s="114">
        <v>0.19600000000000001</v>
      </c>
      <c r="L235" s="168">
        <f t="shared" si="795"/>
        <v>2206.768379970224</v>
      </c>
      <c r="M235" s="373">
        <f t="shared" si="972"/>
        <v>0</v>
      </c>
      <c r="N235" s="373">
        <f t="shared" si="973"/>
        <v>432.52660247416395</v>
      </c>
      <c r="O235" s="121">
        <v>104.94708352460765</v>
      </c>
      <c r="P235" s="116">
        <v>0</v>
      </c>
      <c r="Q235" s="395">
        <f t="shared" si="796"/>
        <v>1</v>
      </c>
      <c r="S235" s="189">
        <f t="shared" si="797"/>
        <v>1</v>
      </c>
      <c r="T235" s="168">
        <f t="shared" si="902"/>
        <v>0</v>
      </c>
      <c r="U235" s="382">
        <f t="shared" si="903"/>
        <v>3707.3708783499765</v>
      </c>
      <c r="V235" s="427">
        <f t="shared" si="974"/>
        <v>86500</v>
      </c>
      <c r="W235" s="132"/>
      <c r="X235" s="255"/>
      <c r="Y235" s="255"/>
      <c r="Z235" s="255"/>
      <c r="AA235" s="111"/>
      <c r="AB235" s="111"/>
      <c r="AC235" s="111"/>
      <c r="AD235" s="111"/>
      <c r="AE235" s="111"/>
      <c r="AF235" s="111"/>
      <c r="AG235" s="111"/>
      <c r="AH235" s="460"/>
      <c r="AI235" s="262">
        <f t="shared" si="904"/>
        <v>1.0842186338553261</v>
      </c>
      <c r="AJ235" s="256">
        <f t="shared" si="799"/>
        <v>0.95041817103326287</v>
      </c>
      <c r="AK235" s="256">
        <f t="shared" si="1057"/>
        <v>1.030461090988962</v>
      </c>
      <c r="AL235" s="170">
        <f t="shared" si="800"/>
        <v>428.21814992279349</v>
      </c>
      <c r="AM235" s="170">
        <f t="shared" si="801"/>
        <v>0</v>
      </c>
      <c r="AN235" s="170">
        <f t="shared" si="906"/>
        <v>321.16361244209509</v>
      </c>
      <c r="AO235" s="170">
        <f t="shared" si="975"/>
        <v>165</v>
      </c>
      <c r="AP235" s="170">
        <f t="shared" si="976"/>
        <v>236</v>
      </c>
      <c r="AQ235" s="170">
        <f t="shared" si="802"/>
        <v>0</v>
      </c>
      <c r="AR235" s="256">
        <f t="shared" si="995"/>
        <v>140.24144409971487</v>
      </c>
      <c r="AS235" s="256">
        <f t="shared" si="907"/>
        <v>3279.1527284271829</v>
      </c>
      <c r="AT235" s="428">
        <f t="shared" si="996"/>
        <v>303000</v>
      </c>
      <c r="AU235" s="112"/>
      <c r="AV235" s="256"/>
      <c r="AW235" s="256"/>
      <c r="AX235" s="120"/>
      <c r="AY235" s="120"/>
      <c r="AZ235" s="120"/>
      <c r="BA235" s="120"/>
      <c r="BB235" s="256"/>
      <c r="BC235" s="256"/>
      <c r="BD235" s="256"/>
      <c r="BE235" s="257"/>
      <c r="BF235" s="149">
        <f t="shared" si="805"/>
        <v>1</v>
      </c>
      <c r="BG235" s="256">
        <f t="shared" si="806"/>
        <v>0</v>
      </c>
      <c r="BH235" s="256">
        <f t="shared" si="908"/>
        <v>0</v>
      </c>
      <c r="BI235" s="120">
        <f t="shared" si="807"/>
        <v>0</v>
      </c>
      <c r="BJ235" s="120">
        <f t="shared" si="808"/>
        <v>0</v>
      </c>
      <c r="BK235" s="256">
        <v>0</v>
      </c>
      <c r="BL235" s="170">
        <f t="shared" si="909"/>
        <v>0</v>
      </c>
      <c r="BM235" s="170">
        <f t="shared" si="977"/>
        <v>1680</v>
      </c>
      <c r="BN235" s="170">
        <f t="shared" si="809"/>
        <v>0</v>
      </c>
      <c r="BO235" s="170">
        <f t="shared" si="997"/>
        <v>0</v>
      </c>
      <c r="BP235" s="170">
        <f t="shared" si="998"/>
        <v>3707.3708783499765</v>
      </c>
      <c r="BQ235" s="390">
        <f t="shared" si="812"/>
        <v>0</v>
      </c>
      <c r="BR235" s="428">
        <f t="shared" si="813"/>
        <v>86500</v>
      </c>
      <c r="BS235" s="147">
        <f t="shared" si="814"/>
        <v>3.5714285714285716</v>
      </c>
      <c r="BT235" s="256">
        <f t="shared" si="910"/>
        <v>3.4461890888347919</v>
      </c>
      <c r="BU235" s="256">
        <f t="shared" si="911"/>
        <v>12.307818174409972</v>
      </c>
      <c r="BV235" s="170">
        <f t="shared" si="912"/>
        <v>3707.3708783499765</v>
      </c>
      <c r="BW235" s="170">
        <f t="shared" si="913"/>
        <v>0</v>
      </c>
      <c r="BX235" s="170">
        <f t="shared" si="914"/>
        <v>2965.8967026799814</v>
      </c>
      <c r="BY235" s="170">
        <f t="shared" si="978"/>
        <v>1765.4147039761795</v>
      </c>
      <c r="BZ235" s="256">
        <f t="shared" si="815"/>
        <v>1038.0638459379934</v>
      </c>
      <c r="CA235" s="256">
        <v>0</v>
      </c>
      <c r="CB235" s="466">
        <f t="shared" si="816"/>
        <v>774567.78011984122</v>
      </c>
      <c r="CC235" s="149">
        <f t="shared" si="817"/>
        <v>1</v>
      </c>
      <c r="CD235" s="256">
        <f t="shared" si="915"/>
        <v>0</v>
      </c>
      <c r="CE235" s="256">
        <f t="shared" si="979"/>
        <v>0</v>
      </c>
      <c r="CF235" s="120">
        <f t="shared" si="818"/>
        <v>0</v>
      </c>
      <c r="CG235" s="120">
        <f t="shared" si="819"/>
        <v>0</v>
      </c>
      <c r="CH235" s="256">
        <v>0</v>
      </c>
      <c r="CI235" s="170">
        <f t="shared" si="980"/>
        <v>0</v>
      </c>
      <c r="CJ235" s="170">
        <f t="shared" si="981"/>
        <v>1680</v>
      </c>
      <c r="CK235" s="170">
        <f t="shared" si="820"/>
        <v>0</v>
      </c>
      <c r="CL235" s="256">
        <f t="shared" si="999"/>
        <v>0</v>
      </c>
      <c r="CM235" s="256">
        <f t="shared" si="900"/>
        <v>3707.3708783499765</v>
      </c>
      <c r="CN235" s="390">
        <f t="shared" si="822"/>
        <v>0</v>
      </c>
      <c r="CO235" s="428">
        <f t="shared" si="823"/>
        <v>86500</v>
      </c>
      <c r="CP235" s="147">
        <f t="shared" si="824"/>
        <v>3.053435114503817</v>
      </c>
      <c r="CQ235" s="256">
        <f t="shared" si="916"/>
        <v>3.3261927497627286</v>
      </c>
      <c r="CR235" s="256">
        <f t="shared" si="917"/>
        <v>10.156313739733523</v>
      </c>
      <c r="CS235" s="120">
        <f t="shared" si="918"/>
        <v>3707.3708783499765</v>
      </c>
      <c r="CT235" s="120">
        <f t="shared" si="919"/>
        <v>0</v>
      </c>
      <c r="CU235" s="256">
        <f t="shared" si="920"/>
        <v>2780.5281587624822</v>
      </c>
      <c r="CV235" s="170">
        <f t="shared" si="982"/>
        <v>1655.0762849776679</v>
      </c>
      <c r="CW235" s="256">
        <f t="shared" si="825"/>
        <v>1214.1639626596173</v>
      </c>
      <c r="CX235" s="256">
        <v>0</v>
      </c>
      <c r="CY235" s="466">
        <f t="shared" si="826"/>
        <v>749567.78011984122</v>
      </c>
      <c r="CZ235" s="147">
        <f t="shared" si="827"/>
        <v>3.5714285714285716</v>
      </c>
      <c r="DA235" s="256">
        <f t="shared" si="921"/>
        <v>3.5281796324833734</v>
      </c>
      <c r="DB235" s="256">
        <f t="shared" si="922"/>
        <v>12.600641544583477</v>
      </c>
      <c r="DC235" s="120">
        <f t="shared" si="923"/>
        <v>3707.3708783499765</v>
      </c>
      <c r="DD235" s="120">
        <f t="shared" si="924"/>
        <v>0</v>
      </c>
      <c r="DE235" s="256">
        <f t="shared" si="925"/>
        <v>2965.8967026799814</v>
      </c>
      <c r="DF235" s="170">
        <f t="shared" si="983"/>
        <v>1765.4147039761795</v>
      </c>
      <c r="DG235" s="256">
        <f t="shared" si="828"/>
        <v>1038.0638459379934</v>
      </c>
      <c r="DH235" s="256">
        <v>0</v>
      </c>
      <c r="DI235" s="466">
        <f t="shared" si="829"/>
        <v>756567.78011984122</v>
      </c>
      <c r="DJ235" s="147">
        <f t="shared" si="830"/>
        <v>3.053435114503817</v>
      </c>
      <c r="DK235" s="256">
        <f t="shared" si="984"/>
        <v>3.3485291497425087</v>
      </c>
      <c r="DL235" s="256">
        <f t="shared" si="926"/>
        <v>10.224516487763387</v>
      </c>
      <c r="DM235" s="120">
        <f t="shared" si="927"/>
        <v>3707.3708783499765</v>
      </c>
      <c r="DN235" s="120">
        <f t="shared" si="928"/>
        <v>0</v>
      </c>
      <c r="DO235" s="256">
        <f t="shared" si="929"/>
        <v>2780.5281587624822</v>
      </c>
      <c r="DP235" s="170">
        <f t="shared" si="985"/>
        <v>1655.0762849776679</v>
      </c>
      <c r="DQ235" s="256">
        <f t="shared" si="831"/>
        <v>1214.1639626596173</v>
      </c>
      <c r="DR235" s="256">
        <v>0</v>
      </c>
      <c r="DS235" s="427">
        <f t="shared" si="832"/>
        <v>744567.78011984122</v>
      </c>
      <c r="DT235" s="176">
        <f t="shared" si="833"/>
        <v>6.3291139240506329</v>
      </c>
      <c r="DU235" s="256">
        <f t="shared" si="930"/>
        <v>1.7517470766407035</v>
      </c>
      <c r="DV235" s="256">
        <f t="shared" si="931"/>
        <v>11.087006814181668</v>
      </c>
      <c r="DW235" s="120">
        <f t="shared" si="932"/>
        <v>3707.3708783499765</v>
      </c>
      <c r="DX235" s="120">
        <f t="shared" si="933"/>
        <v>0</v>
      </c>
      <c r="DY235" s="256">
        <f t="shared" si="934"/>
        <v>3336.633790514979</v>
      </c>
      <c r="DZ235" s="256">
        <f t="shared" si="986"/>
        <v>1907</v>
      </c>
      <c r="EA235" s="256">
        <f t="shared" si="987"/>
        <v>2724</v>
      </c>
      <c r="EB235" s="170">
        <f t="shared" si="988"/>
        <v>1986.0915419732016</v>
      </c>
      <c r="EC235" s="256">
        <f t="shared" si="834"/>
        <v>585.76459877929631</v>
      </c>
      <c r="ED235" s="256">
        <v>0</v>
      </c>
      <c r="EE235" s="427">
        <f t="shared" si="994"/>
        <v>1781995.9977081472</v>
      </c>
      <c r="EF235" s="275">
        <f t="shared" si="835"/>
        <v>1.2307692307692308</v>
      </c>
      <c r="EG235" s="256">
        <f t="shared" si="836"/>
        <v>3.4850698871484047</v>
      </c>
      <c r="EH235" s="256">
        <f t="shared" si="935"/>
        <v>4.2893167841826525</v>
      </c>
      <c r="EI235" s="473">
        <f t="shared" si="837"/>
        <v>926.84271958749412</v>
      </c>
      <c r="EJ235" s="473">
        <f t="shared" si="838"/>
        <v>420</v>
      </c>
      <c r="EK235" s="473">
        <f t="shared" si="936"/>
        <v>1680</v>
      </c>
      <c r="EL235" s="473">
        <f t="shared" si="839"/>
        <v>0</v>
      </c>
      <c r="EM235" s="473">
        <f t="shared" si="1000"/>
        <v>231.71067989687353</v>
      </c>
      <c r="EN235" s="473">
        <f t="shared" si="1001"/>
        <v>2780.5281587624822</v>
      </c>
      <c r="EO235" s="427">
        <f t="shared" si="842"/>
        <v>199460</v>
      </c>
      <c r="EP235" s="261">
        <f t="shared" si="843"/>
        <v>1.2307692307692308</v>
      </c>
      <c r="EQ235" s="256">
        <f t="shared" si="1002"/>
        <v>1.1440619481412455</v>
      </c>
      <c r="ER235" s="256">
        <f t="shared" si="937"/>
        <v>1.4080762438661485</v>
      </c>
      <c r="ES235" s="473">
        <f t="shared" si="938"/>
        <v>3707.3708783499765</v>
      </c>
      <c r="ET235" s="473">
        <f t="shared" si="845"/>
        <v>420</v>
      </c>
      <c r="EU235" s="473">
        <f t="shared" si="939"/>
        <v>1680</v>
      </c>
      <c r="EV235" s="473">
        <f t="shared" si="846"/>
        <v>0</v>
      </c>
      <c r="EW235" s="473">
        <f t="shared" si="1003"/>
        <v>231.71067989687353</v>
      </c>
      <c r="EX235" s="473">
        <f t="shared" si="1004"/>
        <v>2780.5281587624822</v>
      </c>
      <c r="EY235" s="572">
        <f t="shared" si="849"/>
        <v>607600</v>
      </c>
      <c r="EZ235" s="589"/>
      <c r="FA235" s="589"/>
      <c r="FB235" s="589"/>
      <c r="FC235" s="589"/>
      <c r="FD235" s="589"/>
      <c r="FE235" s="589"/>
      <c r="FF235" s="589"/>
      <c r="FG235" s="589"/>
      <c r="FH235" s="589"/>
      <c r="FI235" s="577"/>
      <c r="FJ235" s="276">
        <f t="shared" si="850"/>
        <v>1.237789829947652</v>
      </c>
      <c r="FK235" s="256">
        <f t="shared" si="1005"/>
        <v>0.53043414281076262</v>
      </c>
      <c r="FL235" s="256">
        <f t="shared" si="949"/>
        <v>0.65656598742816241</v>
      </c>
      <c r="FM235" s="483">
        <f t="shared" si="1006"/>
        <v>726.6446921565954</v>
      </c>
      <c r="FN235" s="483">
        <f t="shared" si="853"/>
        <v>1077</v>
      </c>
      <c r="FO235" s="483">
        <f t="shared" si="950"/>
        <v>1680</v>
      </c>
      <c r="FP235" s="483">
        <f t="shared" si="951"/>
        <v>0</v>
      </c>
      <c r="FQ235" s="483">
        <f t="shared" si="989"/>
        <v>153900</v>
      </c>
      <c r="FR235" s="483">
        <f t="shared" si="1007"/>
        <v>14.532893843131909</v>
      </c>
      <c r="FS235" s="483">
        <f t="shared" si="1008"/>
        <v>2980.6208783499765</v>
      </c>
      <c r="FT235" s="484">
        <f t="shared" si="1009"/>
        <v>1539</v>
      </c>
      <c r="FU235" s="427">
        <f t="shared" si="857"/>
        <v>1342706</v>
      </c>
      <c r="FV235" s="276">
        <f t="shared" si="858"/>
        <v>2.1261006484697655</v>
      </c>
      <c r="FW235" s="256">
        <f t="shared" si="1010"/>
        <v>1.3845328427838235</v>
      </c>
      <c r="FX235" s="256">
        <f t="shared" si="952"/>
        <v>2.9436561748703749</v>
      </c>
      <c r="FY235" s="483">
        <f t="shared" si="1011"/>
        <v>1846.2706974182884</v>
      </c>
      <c r="FZ235" s="483">
        <f t="shared" si="861"/>
        <v>1301</v>
      </c>
      <c r="GA235" s="483">
        <f t="shared" si="953"/>
        <v>1680</v>
      </c>
      <c r="GB235" s="483">
        <f t="shared" si="954"/>
        <v>0</v>
      </c>
      <c r="GC235" s="483">
        <f t="shared" si="955"/>
        <v>76900</v>
      </c>
      <c r="GD235" s="483">
        <f t="shared" si="1012"/>
        <v>-117.3582367211402</v>
      </c>
      <c r="GE235" s="483">
        <f t="shared" si="1013"/>
        <v>1861.1001809316883</v>
      </c>
      <c r="GF235" s="484">
        <f t="shared" si="1014"/>
        <v>1090</v>
      </c>
      <c r="GG235" s="493">
        <f t="shared" si="1015"/>
        <v>769</v>
      </c>
      <c r="GH235" s="493">
        <f t="shared" si="866"/>
        <v>1859</v>
      </c>
      <c r="GI235" s="427">
        <f t="shared" si="867"/>
        <v>1418261</v>
      </c>
      <c r="GJ235" s="188">
        <f t="shared" si="1016"/>
        <v>1</v>
      </c>
      <c r="GK235" s="256">
        <f t="shared" si="990"/>
        <v>3.1708611686195489</v>
      </c>
      <c r="GL235" s="256">
        <f t="shared" si="956"/>
        <v>3.1708611686195489</v>
      </c>
      <c r="GM235" s="256">
        <f t="shared" si="957"/>
        <v>3707.3708783499765</v>
      </c>
      <c r="GN235" s="256">
        <f t="shared" si="958"/>
        <v>1680</v>
      </c>
      <c r="GO235" s="256">
        <f t="shared" si="959"/>
        <v>0</v>
      </c>
      <c r="GP235" s="256">
        <f t="shared" si="1017"/>
        <v>3707.3708783499765</v>
      </c>
      <c r="GQ235" s="256">
        <f t="shared" si="1018"/>
        <v>0</v>
      </c>
      <c r="GR235" s="427">
        <f t="shared" si="871"/>
        <v>1169200</v>
      </c>
      <c r="GS235" s="188">
        <f t="shared" si="872"/>
        <v>1</v>
      </c>
      <c r="GT235" s="256">
        <f t="shared" si="991"/>
        <v>6.5731195318428002</v>
      </c>
      <c r="GU235" s="256">
        <f t="shared" si="960"/>
        <v>6.5731195318428002</v>
      </c>
      <c r="GV235" s="256">
        <f t="shared" si="961"/>
        <v>3707.3708783499765</v>
      </c>
      <c r="GW235" s="256">
        <f t="shared" si="962"/>
        <v>1680</v>
      </c>
      <c r="GX235" s="256">
        <f t="shared" si="963"/>
        <v>0</v>
      </c>
      <c r="GY235" s="256">
        <f t="shared" si="1019"/>
        <v>3707.3708783499765</v>
      </c>
      <c r="GZ235" s="256">
        <f t="shared" si="1020"/>
        <v>0</v>
      </c>
      <c r="HA235" s="427">
        <f t="shared" si="875"/>
        <v>564020</v>
      </c>
      <c r="HB235" s="188">
        <f t="shared" si="876"/>
        <v>1</v>
      </c>
      <c r="HC235" s="256">
        <f t="shared" si="992"/>
        <v>5.6931370982032803</v>
      </c>
      <c r="HD235" s="256">
        <f t="shared" si="964"/>
        <v>5.6931370982032803</v>
      </c>
      <c r="HE235" s="256">
        <f t="shared" si="965"/>
        <v>3707.3708783499765</v>
      </c>
      <c r="HF235" s="256">
        <f t="shared" si="966"/>
        <v>1680</v>
      </c>
      <c r="HG235" s="256">
        <f t="shared" si="967"/>
        <v>0</v>
      </c>
      <c r="HH235" s="256">
        <f t="shared" si="1021"/>
        <v>3707.3708783499765</v>
      </c>
      <c r="HI235" s="256">
        <f t="shared" si="1022"/>
        <v>0</v>
      </c>
      <c r="HJ235" s="427">
        <f t="shared" si="879"/>
        <v>651200</v>
      </c>
      <c r="HK235" s="188">
        <f t="shared" si="1023"/>
        <v>1</v>
      </c>
      <c r="HL235" s="256">
        <f t="shared" si="993"/>
        <v>2.5781438653337805</v>
      </c>
      <c r="HM235" s="256">
        <f t="shared" si="968"/>
        <v>2.5781438653337805</v>
      </c>
      <c r="HN235" s="256">
        <f t="shared" si="969"/>
        <v>3707.3708783499765</v>
      </c>
      <c r="HO235" s="256">
        <f t="shared" si="970"/>
        <v>1680</v>
      </c>
      <c r="HP235" s="256">
        <f t="shared" si="971"/>
        <v>0</v>
      </c>
      <c r="HQ235" s="256">
        <f t="shared" si="1024"/>
        <v>3707.3708783499765</v>
      </c>
      <c r="HR235" s="256">
        <f t="shared" si="1025"/>
        <v>0</v>
      </c>
      <c r="HS235" s="466">
        <f t="shared" si="883"/>
        <v>1438000</v>
      </c>
    </row>
    <row r="236" spans="1:227" s="72" customFormat="1" hidden="1" outlineLevel="1" x14ac:dyDescent="0.3">
      <c r="B236" s="40" t="s">
        <v>248</v>
      </c>
      <c r="C236" s="40" t="s">
        <v>251</v>
      </c>
      <c r="D236" s="117">
        <v>20000</v>
      </c>
      <c r="E236" s="132">
        <v>22.498682570885929</v>
      </c>
      <c r="F236" s="124">
        <f t="shared" si="791"/>
        <v>3956.0183520474425</v>
      </c>
      <c r="G236" s="125">
        <f t="shared" si="1064"/>
        <v>0</v>
      </c>
      <c r="H236" s="168">
        <f t="shared" si="1059"/>
        <v>3360</v>
      </c>
      <c r="I236" s="528">
        <f t="shared" si="1066"/>
        <v>3360</v>
      </c>
      <c r="J236" s="373">
        <f t="shared" si="794"/>
        <v>0</v>
      </c>
      <c r="K236" s="114">
        <v>0.19600000000000001</v>
      </c>
      <c r="L236" s="168">
        <f t="shared" si="795"/>
        <v>1177.3864142998341</v>
      </c>
      <c r="M236" s="373">
        <f t="shared" si="972"/>
        <v>0</v>
      </c>
      <c r="N236" s="373">
        <f t="shared" si="973"/>
        <v>230.76773720276751</v>
      </c>
      <c r="O236" s="121">
        <v>70.740769104473287</v>
      </c>
      <c r="P236" s="116">
        <v>0</v>
      </c>
      <c r="Q236" s="395">
        <f t="shared" si="796"/>
        <v>1</v>
      </c>
      <c r="S236" s="189">
        <f t="shared" si="797"/>
        <v>1</v>
      </c>
      <c r="T236" s="168">
        <f t="shared" si="902"/>
        <v>0</v>
      </c>
      <c r="U236" s="382">
        <f t="shared" si="903"/>
        <v>3956.0183520474425</v>
      </c>
      <c r="V236" s="427">
        <f t="shared" si="974"/>
        <v>170500</v>
      </c>
      <c r="W236" s="132"/>
      <c r="X236" s="255"/>
      <c r="Y236" s="255"/>
      <c r="Z236" s="255"/>
      <c r="AA236" s="111"/>
      <c r="AB236" s="111"/>
      <c r="AC236" s="111"/>
      <c r="AD236" s="111"/>
      <c r="AE236" s="111"/>
      <c r="AF236" s="111"/>
      <c r="AG236" s="111"/>
      <c r="AH236" s="460"/>
      <c r="AI236" s="262">
        <f t="shared" si="904"/>
        <v>1.0410529669447055</v>
      </c>
      <c r="AJ236" s="256">
        <f t="shared" si="799"/>
        <v>0.45614604629126093</v>
      </c>
      <c r="AK236" s="256">
        <f t="shared" si="1057"/>
        <v>0.47487219485161419</v>
      </c>
      <c r="AL236" s="170">
        <f t="shared" si="800"/>
        <v>231.97315662693163</v>
      </c>
      <c r="AM236" s="170">
        <f t="shared" si="801"/>
        <v>0</v>
      </c>
      <c r="AN236" s="170">
        <f t="shared" si="906"/>
        <v>173.97986747019871</v>
      </c>
      <c r="AO236" s="170">
        <f t="shared" si="975"/>
        <v>90</v>
      </c>
      <c r="AP236" s="170">
        <f t="shared" si="976"/>
        <v>128</v>
      </c>
      <c r="AQ236" s="170">
        <f t="shared" si="802"/>
        <v>0</v>
      </c>
      <c r="AR236" s="256">
        <f t="shared" si="995"/>
        <v>75.971208795320109</v>
      </c>
      <c r="AS236" s="256">
        <f t="shared" si="907"/>
        <v>3724.0451954205109</v>
      </c>
      <c r="AT236" s="428">
        <f t="shared" si="996"/>
        <v>342000</v>
      </c>
      <c r="AU236" s="112"/>
      <c r="AV236" s="256"/>
      <c r="AW236" s="256"/>
      <c r="AX236" s="120"/>
      <c r="AY236" s="120"/>
      <c r="AZ236" s="120"/>
      <c r="BA236" s="120"/>
      <c r="BB236" s="256"/>
      <c r="BC236" s="256"/>
      <c r="BD236" s="256"/>
      <c r="BE236" s="257"/>
      <c r="BF236" s="149">
        <f t="shared" si="805"/>
        <v>1</v>
      </c>
      <c r="BG236" s="256">
        <f t="shared" si="806"/>
        <v>0</v>
      </c>
      <c r="BH236" s="256">
        <f t="shared" si="908"/>
        <v>0</v>
      </c>
      <c r="BI236" s="120">
        <f t="shared" si="807"/>
        <v>0</v>
      </c>
      <c r="BJ236" s="120">
        <f t="shared" si="808"/>
        <v>0</v>
      </c>
      <c r="BK236" s="256">
        <v>0</v>
      </c>
      <c r="BL236" s="170">
        <f t="shared" si="909"/>
        <v>0</v>
      </c>
      <c r="BM236" s="170">
        <f t="shared" si="977"/>
        <v>3360</v>
      </c>
      <c r="BN236" s="170">
        <f t="shared" si="809"/>
        <v>0</v>
      </c>
      <c r="BO236" s="170">
        <f t="shared" si="997"/>
        <v>0</v>
      </c>
      <c r="BP236" s="170">
        <f t="shared" si="998"/>
        <v>3956.0183520474425</v>
      </c>
      <c r="BQ236" s="390">
        <f t="shared" si="812"/>
        <v>0</v>
      </c>
      <c r="BR236" s="428">
        <f t="shared" si="813"/>
        <v>170500</v>
      </c>
      <c r="BS236" s="147">
        <f t="shared" si="814"/>
        <v>3.5714285714285716</v>
      </c>
      <c r="BT236" s="256">
        <f t="shared" si="910"/>
        <v>2.1656523623483412</v>
      </c>
      <c r="BU236" s="256">
        <f t="shared" si="911"/>
        <v>7.7344727226726473</v>
      </c>
      <c r="BV236" s="170">
        <f t="shared" si="912"/>
        <v>3956.0183520474425</v>
      </c>
      <c r="BW236" s="170">
        <f t="shared" si="913"/>
        <v>0</v>
      </c>
      <c r="BX236" s="170">
        <f t="shared" si="914"/>
        <v>3164.814681637954</v>
      </c>
      <c r="BY236" s="170">
        <f t="shared" si="978"/>
        <v>941.90913143986722</v>
      </c>
      <c r="BZ236" s="256">
        <f t="shared" si="815"/>
        <v>1107.6851385732839</v>
      </c>
      <c r="CA236" s="256">
        <v>0</v>
      </c>
      <c r="CB236" s="466">
        <f t="shared" si="816"/>
        <v>1315231.0421537589</v>
      </c>
      <c r="CC236" s="149">
        <f t="shared" si="817"/>
        <v>1</v>
      </c>
      <c r="CD236" s="256">
        <f t="shared" si="915"/>
        <v>0</v>
      </c>
      <c r="CE236" s="256">
        <f t="shared" si="979"/>
        <v>0</v>
      </c>
      <c r="CF236" s="120">
        <f t="shared" si="818"/>
        <v>0</v>
      </c>
      <c r="CG236" s="120">
        <f t="shared" si="819"/>
        <v>0</v>
      </c>
      <c r="CH236" s="256">
        <v>0</v>
      </c>
      <c r="CI236" s="170">
        <f t="shared" si="980"/>
        <v>0</v>
      </c>
      <c r="CJ236" s="170">
        <f t="shared" si="981"/>
        <v>3360</v>
      </c>
      <c r="CK236" s="170">
        <f t="shared" si="820"/>
        <v>0</v>
      </c>
      <c r="CL236" s="256">
        <f t="shared" si="999"/>
        <v>0</v>
      </c>
      <c r="CM236" s="256">
        <f t="shared" si="900"/>
        <v>3956.0183520474425</v>
      </c>
      <c r="CN236" s="390">
        <f t="shared" si="822"/>
        <v>0</v>
      </c>
      <c r="CO236" s="428">
        <f t="shared" si="823"/>
        <v>170500</v>
      </c>
      <c r="CP236" s="147">
        <f t="shared" si="824"/>
        <v>3.053435114503817</v>
      </c>
      <c r="CQ236" s="256">
        <f t="shared" si="916"/>
        <v>2.0619735960707555</v>
      </c>
      <c r="CR236" s="256">
        <f t="shared" si="917"/>
        <v>6.2961025834221545</v>
      </c>
      <c r="CS236" s="120">
        <f t="shared" si="918"/>
        <v>3956.0183520474425</v>
      </c>
      <c r="CT236" s="120">
        <f t="shared" si="919"/>
        <v>0</v>
      </c>
      <c r="CU236" s="256">
        <f t="shared" si="920"/>
        <v>2967.013764035582</v>
      </c>
      <c r="CV236" s="170">
        <f t="shared" si="982"/>
        <v>883.03981072487557</v>
      </c>
      <c r="CW236" s="256">
        <f t="shared" si="825"/>
        <v>1295.5960102955373</v>
      </c>
      <c r="CX236" s="256">
        <v>0</v>
      </c>
      <c r="CY236" s="466">
        <f t="shared" si="826"/>
        <v>1290231.0421537589</v>
      </c>
      <c r="CZ236" s="147">
        <f t="shared" si="827"/>
        <v>3.5714285714285716</v>
      </c>
      <c r="DA236" s="256">
        <f t="shared" si="921"/>
        <v>2.1957023235777222</v>
      </c>
      <c r="DB236" s="256">
        <f t="shared" si="922"/>
        <v>7.84179401277758</v>
      </c>
      <c r="DC236" s="120">
        <f t="shared" si="923"/>
        <v>3956.0183520474425</v>
      </c>
      <c r="DD236" s="120">
        <f t="shared" si="924"/>
        <v>0</v>
      </c>
      <c r="DE236" s="256">
        <f t="shared" si="925"/>
        <v>3164.814681637954</v>
      </c>
      <c r="DF236" s="170">
        <f t="shared" si="983"/>
        <v>941.90913143986722</v>
      </c>
      <c r="DG236" s="256">
        <f t="shared" si="828"/>
        <v>1107.6851385732839</v>
      </c>
      <c r="DH236" s="256">
        <v>0</v>
      </c>
      <c r="DI236" s="466">
        <f t="shared" si="829"/>
        <v>1297231.0421537589</v>
      </c>
      <c r="DJ236" s="147">
        <f t="shared" si="830"/>
        <v>3.053435114503817</v>
      </c>
      <c r="DK236" s="256">
        <f t="shared" si="984"/>
        <v>2.0699953973206515</v>
      </c>
      <c r="DL236" s="256">
        <f t="shared" si="926"/>
        <v>6.3205966330401573</v>
      </c>
      <c r="DM236" s="120">
        <f t="shared" si="927"/>
        <v>3956.0183520474425</v>
      </c>
      <c r="DN236" s="120">
        <f t="shared" si="928"/>
        <v>0</v>
      </c>
      <c r="DO236" s="256">
        <f t="shared" si="929"/>
        <v>2967.013764035582</v>
      </c>
      <c r="DP236" s="170">
        <f t="shared" si="985"/>
        <v>883.03981072487557</v>
      </c>
      <c r="DQ236" s="256">
        <f t="shared" si="831"/>
        <v>1295.5960102955373</v>
      </c>
      <c r="DR236" s="256">
        <v>0</v>
      </c>
      <c r="DS236" s="427">
        <f t="shared" si="832"/>
        <v>1285231.0421537589</v>
      </c>
      <c r="DT236" s="176">
        <f t="shared" si="833"/>
        <v>6.329113924050632</v>
      </c>
      <c r="DU236" s="256">
        <f t="shared" si="930"/>
        <v>1.4881165021649938</v>
      </c>
      <c r="DV236" s="256">
        <f t="shared" si="931"/>
        <v>9.4184588744619848</v>
      </c>
      <c r="DW236" s="120">
        <f t="shared" si="932"/>
        <v>3956.0183520474425</v>
      </c>
      <c r="DX236" s="120">
        <f t="shared" si="933"/>
        <v>0</v>
      </c>
      <c r="DY236" s="256">
        <f t="shared" si="934"/>
        <v>3560.4165168426985</v>
      </c>
      <c r="DZ236" s="256">
        <f t="shared" si="986"/>
        <v>2034</v>
      </c>
      <c r="EA236" s="256">
        <f t="shared" si="987"/>
        <v>2906</v>
      </c>
      <c r="EB236" s="170">
        <f t="shared" si="988"/>
        <v>1059.6477728698508</v>
      </c>
      <c r="EC236" s="256">
        <f t="shared" si="834"/>
        <v>625.05089962349598</v>
      </c>
      <c r="ED236" s="256">
        <v>0</v>
      </c>
      <c r="EE236" s="427">
        <f t="shared" si="994"/>
        <v>2238378.1428254247</v>
      </c>
      <c r="EF236" s="275">
        <f t="shared" si="835"/>
        <v>1.2307692307692306</v>
      </c>
      <c r="EG236" s="256">
        <f t="shared" si="836"/>
        <v>1.9409499712395204</v>
      </c>
      <c r="EH236" s="256">
        <f t="shared" si="935"/>
        <v>2.388861503064025</v>
      </c>
      <c r="EI236" s="473">
        <f t="shared" si="837"/>
        <v>989.00458801186062</v>
      </c>
      <c r="EJ236" s="473">
        <f t="shared" si="838"/>
        <v>840</v>
      </c>
      <c r="EK236" s="473">
        <f t="shared" si="936"/>
        <v>3360</v>
      </c>
      <c r="EL236" s="473">
        <f t="shared" si="839"/>
        <v>0</v>
      </c>
      <c r="EM236" s="473">
        <f t="shared" si="1000"/>
        <v>247.25114700296515</v>
      </c>
      <c r="EN236" s="473">
        <f t="shared" si="1001"/>
        <v>2967.013764035582</v>
      </c>
      <c r="EO236" s="427">
        <f t="shared" si="842"/>
        <v>382160</v>
      </c>
      <c r="EP236" s="261">
        <f t="shared" si="843"/>
        <v>1.2307692307692306</v>
      </c>
      <c r="EQ236" s="256">
        <f t="shared" si="1002"/>
        <v>0.61039618252871564</v>
      </c>
      <c r="ER236" s="256">
        <f t="shared" si="937"/>
        <v>0.75125684003534221</v>
      </c>
      <c r="ES236" s="473">
        <f t="shared" si="938"/>
        <v>3956.0183520474425</v>
      </c>
      <c r="ET236" s="473">
        <f t="shared" si="845"/>
        <v>840</v>
      </c>
      <c r="EU236" s="473">
        <f t="shared" si="939"/>
        <v>3360</v>
      </c>
      <c r="EV236" s="473">
        <f t="shared" si="846"/>
        <v>0</v>
      </c>
      <c r="EW236" s="473">
        <f t="shared" si="1003"/>
        <v>247.25114700296515</v>
      </c>
      <c r="EX236" s="473">
        <f t="shared" si="1004"/>
        <v>2967.013764035582</v>
      </c>
      <c r="EY236" s="572">
        <f t="shared" si="849"/>
        <v>1215200</v>
      </c>
      <c r="EZ236" s="589"/>
      <c r="FA236" s="589"/>
      <c r="FB236" s="589"/>
      <c r="FC236" s="589"/>
      <c r="FD236" s="589"/>
      <c r="FE236" s="589"/>
      <c r="FF236" s="589"/>
      <c r="FG236" s="589"/>
      <c r="FH236" s="589"/>
      <c r="FI236" s="577"/>
      <c r="FJ236" s="276">
        <f t="shared" si="850"/>
        <v>1.2377499099222531</v>
      </c>
      <c r="FK236" s="256">
        <f t="shared" si="1005"/>
        <v>0.50324164534654769</v>
      </c>
      <c r="FL236" s="256">
        <f t="shared" si="949"/>
        <v>0.62288730119681579</v>
      </c>
      <c r="FM236" s="483">
        <f t="shared" si="1006"/>
        <v>775.37959700129875</v>
      </c>
      <c r="FN236" s="483">
        <f t="shared" si="853"/>
        <v>1149</v>
      </c>
      <c r="FO236" s="483">
        <f t="shared" si="950"/>
        <v>3360</v>
      </c>
      <c r="FP236" s="483">
        <f t="shared" si="951"/>
        <v>0</v>
      </c>
      <c r="FQ236" s="483">
        <f t="shared" si="989"/>
        <v>164200</v>
      </c>
      <c r="FR236" s="483">
        <f t="shared" si="1007"/>
        <v>15.507591940025975</v>
      </c>
      <c r="FS236" s="483">
        <f t="shared" si="1008"/>
        <v>3180.6294631585538</v>
      </c>
      <c r="FT236" s="484">
        <f t="shared" si="1009"/>
        <v>1642</v>
      </c>
      <c r="FU236" s="427">
        <f t="shared" si="857"/>
        <v>1509973</v>
      </c>
      <c r="FV236" s="276">
        <f t="shared" si="858"/>
        <v>2.1262112374639486</v>
      </c>
      <c r="FW236" s="256">
        <f t="shared" si="1010"/>
        <v>1.3165770288533725</v>
      </c>
      <c r="FX236" s="256">
        <f t="shared" si="952"/>
        <v>2.799320873734938</v>
      </c>
      <c r="FY236" s="483">
        <f t="shared" si="1011"/>
        <v>1970.0971393196264</v>
      </c>
      <c r="FZ236" s="483">
        <f t="shared" si="861"/>
        <v>1389</v>
      </c>
      <c r="GA236" s="483">
        <f t="shared" si="953"/>
        <v>3360</v>
      </c>
      <c r="GB236" s="483">
        <f t="shared" si="954"/>
        <v>0</v>
      </c>
      <c r="GC236" s="483">
        <f t="shared" si="955"/>
        <v>82100</v>
      </c>
      <c r="GD236" s="483">
        <f t="shared" si="1012"/>
        <v>-125.32604591550648</v>
      </c>
      <c r="GE236" s="483">
        <f t="shared" si="1013"/>
        <v>1985.9212127278161</v>
      </c>
      <c r="GF236" s="484">
        <f t="shared" si="1014"/>
        <v>1163</v>
      </c>
      <c r="GG236" s="493">
        <f t="shared" si="1015"/>
        <v>821</v>
      </c>
      <c r="GH236" s="493">
        <f t="shared" si="866"/>
        <v>1984</v>
      </c>
      <c r="GI236" s="427">
        <f t="shared" si="867"/>
        <v>1591569</v>
      </c>
      <c r="GJ236" s="188">
        <f t="shared" si="1016"/>
        <v>1</v>
      </c>
      <c r="GK236" s="256">
        <f t="shared" si="990"/>
        <v>1.6990286686340157</v>
      </c>
      <c r="GL236" s="256">
        <f t="shared" si="956"/>
        <v>1.6990286686340157</v>
      </c>
      <c r="GM236" s="256">
        <f t="shared" si="957"/>
        <v>3956.0183520474425</v>
      </c>
      <c r="GN236" s="256">
        <f t="shared" si="958"/>
        <v>3360</v>
      </c>
      <c r="GO236" s="256">
        <f t="shared" si="959"/>
        <v>0</v>
      </c>
      <c r="GP236" s="256">
        <f t="shared" si="1017"/>
        <v>3956.0183520474425</v>
      </c>
      <c r="GQ236" s="256">
        <f t="shared" si="1018"/>
        <v>0</v>
      </c>
      <c r="GR236" s="427">
        <f t="shared" si="871"/>
        <v>2328400</v>
      </c>
      <c r="GS236" s="188">
        <f t="shared" si="872"/>
        <v>1</v>
      </c>
      <c r="GT236" s="256">
        <f t="shared" si="991"/>
        <v>3.6809073376327692</v>
      </c>
      <c r="GU236" s="256">
        <f t="shared" si="960"/>
        <v>3.6809073376327692</v>
      </c>
      <c r="GV236" s="256">
        <f t="shared" si="961"/>
        <v>3956.0183520474425</v>
      </c>
      <c r="GW236" s="256">
        <f t="shared" si="962"/>
        <v>3360</v>
      </c>
      <c r="GX236" s="256">
        <f t="shared" si="963"/>
        <v>0</v>
      </c>
      <c r="GY236" s="256">
        <f t="shared" si="1019"/>
        <v>3956.0183520474425</v>
      </c>
      <c r="GZ236" s="256">
        <f t="shared" si="1020"/>
        <v>0</v>
      </c>
      <c r="HA236" s="427">
        <f t="shared" si="875"/>
        <v>1074740</v>
      </c>
      <c r="HB236" s="188">
        <f t="shared" si="876"/>
        <v>1</v>
      </c>
      <c r="HC236" s="256">
        <f t="shared" si="992"/>
        <v>3.2905396194166241</v>
      </c>
      <c r="HD236" s="256">
        <f t="shared" si="964"/>
        <v>3.2905396194166241</v>
      </c>
      <c r="HE236" s="256">
        <f t="shared" si="965"/>
        <v>3956.0183520474425</v>
      </c>
      <c r="HF236" s="256">
        <f t="shared" si="966"/>
        <v>3360</v>
      </c>
      <c r="HG236" s="256">
        <f t="shared" si="967"/>
        <v>0</v>
      </c>
      <c r="HH236" s="256">
        <f t="shared" si="1021"/>
        <v>3956.0183520474425</v>
      </c>
      <c r="HI236" s="256">
        <f t="shared" si="1022"/>
        <v>0</v>
      </c>
      <c r="HJ236" s="427">
        <f t="shared" si="879"/>
        <v>1202240</v>
      </c>
      <c r="HK236" s="188">
        <f t="shared" si="1023"/>
        <v>1</v>
      </c>
      <c r="HL236" s="256">
        <f t="shared" si="993"/>
        <v>1.3803274082510266</v>
      </c>
      <c r="HM236" s="256">
        <f t="shared" si="968"/>
        <v>1.3803274082510266</v>
      </c>
      <c r="HN236" s="256">
        <f t="shared" si="969"/>
        <v>3956.0183520474425</v>
      </c>
      <c r="HO236" s="256">
        <f t="shared" si="970"/>
        <v>3360</v>
      </c>
      <c r="HP236" s="256">
        <f t="shared" si="971"/>
        <v>0</v>
      </c>
      <c r="HQ236" s="256">
        <f t="shared" si="1024"/>
        <v>3956.0183520474425</v>
      </c>
      <c r="HR236" s="256">
        <f t="shared" si="1025"/>
        <v>0</v>
      </c>
      <c r="HS236" s="466">
        <f t="shared" si="883"/>
        <v>2866000</v>
      </c>
    </row>
    <row r="237" spans="1:227" s="304" customFormat="1" hidden="1" outlineLevel="1" x14ac:dyDescent="0.3">
      <c r="B237" s="305" t="s">
        <v>248</v>
      </c>
      <c r="C237" s="305" t="s">
        <v>251</v>
      </c>
      <c r="D237" s="306">
        <v>50000</v>
      </c>
      <c r="E237" s="315">
        <v>17.747879743764639</v>
      </c>
      <c r="F237" s="342">
        <f t="shared" si="791"/>
        <v>7801.6721373632054</v>
      </c>
      <c r="G237" s="313">
        <f t="shared" si="1064"/>
        <v>0</v>
      </c>
      <c r="H237" s="311">
        <f t="shared" si="1059"/>
        <v>8400</v>
      </c>
      <c r="I237" s="529">
        <f t="shared" si="1066"/>
        <v>8400</v>
      </c>
      <c r="J237" s="374">
        <f t="shared" si="794"/>
        <v>0</v>
      </c>
      <c r="K237" s="310">
        <v>0.19600000000000001</v>
      </c>
      <c r="L237" s="311">
        <f t="shared" si="795"/>
        <v>928.77049254323879</v>
      </c>
      <c r="M237" s="374">
        <f t="shared" si="972"/>
        <v>0</v>
      </c>
      <c r="N237" s="374">
        <f t="shared" si="973"/>
        <v>182.03901653847481</v>
      </c>
      <c r="O237" s="309">
        <v>47.683615832154317</v>
      </c>
      <c r="P237" s="312">
        <v>0</v>
      </c>
      <c r="Q237" s="396">
        <f t="shared" si="796"/>
        <v>1</v>
      </c>
      <c r="S237" s="314">
        <f t="shared" si="797"/>
        <v>1</v>
      </c>
      <c r="T237" s="311">
        <f t="shared" si="902"/>
        <v>0</v>
      </c>
      <c r="U237" s="381">
        <f t="shared" si="903"/>
        <v>7801.6721373632054</v>
      </c>
      <c r="V237" s="435">
        <f t="shared" si="974"/>
        <v>422500</v>
      </c>
      <c r="W237" s="315"/>
      <c r="X237" s="316"/>
      <c r="Y237" s="316"/>
      <c r="Z237" s="316"/>
      <c r="AA237" s="317"/>
      <c r="AB237" s="317"/>
      <c r="AC237" s="317"/>
      <c r="AD237" s="317"/>
      <c r="AE237" s="317"/>
      <c r="AF237" s="317"/>
      <c r="AG237" s="317"/>
      <c r="AH237" s="461"/>
      <c r="AI237" s="318">
        <f t="shared" si="904"/>
        <v>1.0161740313241119</v>
      </c>
      <c r="AJ237" s="319">
        <f t="shared" si="799"/>
        <v>0.2131411981006742</v>
      </c>
      <c r="AK237" s="319">
        <f t="shared" si="1057"/>
        <v>0.21658855051521322</v>
      </c>
      <c r="AL237" s="333">
        <f t="shared" si="800"/>
        <v>184.64841935085821</v>
      </c>
      <c r="AM237" s="333">
        <f t="shared" si="801"/>
        <v>0</v>
      </c>
      <c r="AN237" s="333">
        <f t="shared" si="906"/>
        <v>138.48631451314367</v>
      </c>
      <c r="AO237" s="333">
        <f t="shared" si="975"/>
        <v>71</v>
      </c>
      <c r="AP237" s="333">
        <f t="shared" si="976"/>
        <v>102</v>
      </c>
      <c r="AQ237" s="333">
        <f t="shared" si="802"/>
        <v>0</v>
      </c>
      <c r="AR237" s="319">
        <f t="shared" si="995"/>
        <v>60.472357337406059</v>
      </c>
      <c r="AS237" s="319">
        <f t="shared" si="907"/>
        <v>7617.0237180123468</v>
      </c>
      <c r="AT237" s="429">
        <f t="shared" si="996"/>
        <v>582600</v>
      </c>
      <c r="AU237" s="321"/>
      <c r="AV237" s="319"/>
      <c r="AW237" s="319"/>
      <c r="AX237" s="308"/>
      <c r="AY237" s="308"/>
      <c r="AZ237" s="308"/>
      <c r="BA237" s="308"/>
      <c r="BB237" s="319"/>
      <c r="BC237" s="319"/>
      <c r="BD237" s="319"/>
      <c r="BE237" s="320"/>
      <c r="BF237" s="335">
        <f t="shared" si="805"/>
        <v>1</v>
      </c>
      <c r="BG237" s="319">
        <f t="shared" si="806"/>
        <v>0</v>
      </c>
      <c r="BH237" s="319">
        <f t="shared" si="908"/>
        <v>0</v>
      </c>
      <c r="BI237" s="308">
        <f t="shared" si="807"/>
        <v>0</v>
      </c>
      <c r="BJ237" s="308">
        <f t="shared" si="808"/>
        <v>0</v>
      </c>
      <c r="BK237" s="319">
        <v>0</v>
      </c>
      <c r="BL237" s="333">
        <f t="shared" si="909"/>
        <v>0</v>
      </c>
      <c r="BM237" s="333">
        <f t="shared" si="977"/>
        <v>8400</v>
      </c>
      <c r="BN237" s="333">
        <f t="shared" si="809"/>
        <v>0</v>
      </c>
      <c r="BO237" s="333">
        <f t="shared" si="997"/>
        <v>0</v>
      </c>
      <c r="BP237" s="333">
        <f t="shared" si="998"/>
        <v>7801.6721373632054</v>
      </c>
      <c r="BQ237" s="391">
        <f t="shared" si="812"/>
        <v>0</v>
      </c>
      <c r="BR237" s="429">
        <f t="shared" si="813"/>
        <v>422500</v>
      </c>
      <c r="BS237" s="323">
        <f t="shared" si="814"/>
        <v>3.5714285714285716</v>
      </c>
      <c r="BT237" s="319">
        <f t="shared" si="910"/>
        <v>1.9668335049417016</v>
      </c>
      <c r="BU237" s="319">
        <f t="shared" si="911"/>
        <v>7.0244053747917921</v>
      </c>
      <c r="BV237" s="333">
        <f t="shared" si="912"/>
        <v>7801.6721373632054</v>
      </c>
      <c r="BW237" s="333">
        <f t="shared" si="913"/>
        <v>0</v>
      </c>
      <c r="BX237" s="333">
        <f t="shared" si="914"/>
        <v>6241.3377098905648</v>
      </c>
      <c r="BY237" s="333">
        <f t="shared" si="978"/>
        <v>743.01639403459103</v>
      </c>
      <c r="BZ237" s="319">
        <f t="shared" si="815"/>
        <v>2184.4681984616973</v>
      </c>
      <c r="CA237" s="319">
        <v>0</v>
      </c>
      <c r="CB237" s="467">
        <f t="shared" si="816"/>
        <v>2855963.1126824873</v>
      </c>
      <c r="CC237" s="335">
        <f t="shared" si="817"/>
        <v>1</v>
      </c>
      <c r="CD237" s="319">
        <f t="shared" si="915"/>
        <v>0</v>
      </c>
      <c r="CE237" s="319">
        <f t="shared" si="979"/>
        <v>0</v>
      </c>
      <c r="CF237" s="308">
        <f t="shared" si="818"/>
        <v>0</v>
      </c>
      <c r="CG237" s="308">
        <f t="shared" si="819"/>
        <v>0</v>
      </c>
      <c r="CH237" s="319">
        <v>0</v>
      </c>
      <c r="CI237" s="333">
        <f t="shared" si="980"/>
        <v>0</v>
      </c>
      <c r="CJ237" s="333">
        <f t="shared" si="981"/>
        <v>8400</v>
      </c>
      <c r="CK237" s="333">
        <f t="shared" si="820"/>
        <v>0</v>
      </c>
      <c r="CL237" s="319">
        <f t="shared" si="999"/>
        <v>0</v>
      </c>
      <c r="CM237" s="319">
        <f t="shared" si="900"/>
        <v>7801.6721373632054</v>
      </c>
      <c r="CN237" s="391">
        <f t="shared" si="822"/>
        <v>0</v>
      </c>
      <c r="CO237" s="429">
        <f t="shared" si="823"/>
        <v>422500</v>
      </c>
      <c r="CP237" s="323">
        <f t="shared" si="824"/>
        <v>3.053435114503817</v>
      </c>
      <c r="CQ237" s="319">
        <f t="shared" si="916"/>
        <v>1.8533002033379735</v>
      </c>
      <c r="CR237" s="319">
        <f t="shared" si="917"/>
        <v>5.6589319185892322</v>
      </c>
      <c r="CS237" s="308">
        <f t="shared" si="918"/>
        <v>7801.6721373632054</v>
      </c>
      <c r="CT237" s="308">
        <f t="shared" si="919"/>
        <v>0</v>
      </c>
      <c r="CU237" s="319">
        <f t="shared" si="920"/>
        <v>5851.2541030224038</v>
      </c>
      <c r="CV237" s="333">
        <f t="shared" si="982"/>
        <v>696.57786940742903</v>
      </c>
      <c r="CW237" s="319">
        <f t="shared" si="825"/>
        <v>2555.0476249864496</v>
      </c>
      <c r="CX237" s="319">
        <v>0</v>
      </c>
      <c r="CY237" s="467">
        <f t="shared" si="826"/>
        <v>2830963.1126824873</v>
      </c>
      <c r="CZ237" s="323">
        <f t="shared" si="827"/>
        <v>3.5714285714285716</v>
      </c>
      <c r="DA237" s="319">
        <f t="shared" si="921"/>
        <v>1.9793082981942067</v>
      </c>
      <c r="DB237" s="319">
        <f t="shared" si="922"/>
        <v>7.0689582078364532</v>
      </c>
      <c r="DC237" s="308">
        <f t="shared" si="923"/>
        <v>7801.6721373632054</v>
      </c>
      <c r="DD237" s="308">
        <f t="shared" si="924"/>
        <v>0</v>
      </c>
      <c r="DE237" s="319">
        <f t="shared" si="925"/>
        <v>6241.3377098905648</v>
      </c>
      <c r="DF237" s="333">
        <f t="shared" si="983"/>
        <v>743.01639403459103</v>
      </c>
      <c r="DG237" s="319">
        <f t="shared" si="828"/>
        <v>2184.4681984616973</v>
      </c>
      <c r="DH237" s="319">
        <v>0</v>
      </c>
      <c r="DI237" s="467">
        <f t="shared" si="829"/>
        <v>2837963.1126824873</v>
      </c>
      <c r="DJ237" s="323">
        <f t="shared" si="830"/>
        <v>3.053435114503817</v>
      </c>
      <c r="DK237" s="319">
        <f t="shared" si="984"/>
        <v>1.8565792627761888</v>
      </c>
      <c r="DL237" s="319">
        <f t="shared" si="926"/>
        <v>5.6689443138204245</v>
      </c>
      <c r="DM237" s="308">
        <f t="shared" si="927"/>
        <v>7801.6721373632054</v>
      </c>
      <c r="DN237" s="308">
        <f t="shared" si="928"/>
        <v>0</v>
      </c>
      <c r="DO237" s="319">
        <f t="shared" si="929"/>
        <v>5851.2541030224038</v>
      </c>
      <c r="DP237" s="333">
        <f t="shared" si="985"/>
        <v>696.57786940742903</v>
      </c>
      <c r="DQ237" s="319">
        <f t="shared" si="831"/>
        <v>2555.0476249864496</v>
      </c>
      <c r="DR237" s="319">
        <v>0</v>
      </c>
      <c r="DS237" s="435">
        <f t="shared" si="832"/>
        <v>2825963.1126824873</v>
      </c>
      <c r="DT237" s="324">
        <f t="shared" si="833"/>
        <v>6.3291139240506329</v>
      </c>
      <c r="DU237" s="319">
        <f t="shared" si="930"/>
        <v>1.467119063558038</v>
      </c>
      <c r="DV237" s="319">
        <f t="shared" si="931"/>
        <v>9.2855636934053045</v>
      </c>
      <c r="DW237" s="308">
        <f t="shared" si="932"/>
        <v>7801.6721373632054</v>
      </c>
      <c r="DX237" s="308">
        <f t="shared" si="933"/>
        <v>0</v>
      </c>
      <c r="DY237" s="319">
        <f t="shared" si="934"/>
        <v>7021.5049236268851</v>
      </c>
      <c r="DZ237" s="319">
        <f t="shared" si="986"/>
        <v>4012</v>
      </c>
      <c r="EA237" s="319">
        <f t="shared" si="987"/>
        <v>5732</v>
      </c>
      <c r="EB237" s="333">
        <f t="shared" si="988"/>
        <v>835.89344328891491</v>
      </c>
      <c r="EC237" s="319">
        <f t="shared" si="834"/>
        <v>1232.6641977033864</v>
      </c>
      <c r="ED237" s="319">
        <v>0</v>
      </c>
      <c r="EE237" s="435">
        <f t="shared" si="994"/>
        <v>4477487.9577453975</v>
      </c>
      <c r="EF237" s="325">
        <f t="shared" si="835"/>
        <v>1.2307692307692308</v>
      </c>
      <c r="EG237" s="256">
        <f t="shared" si="836"/>
        <v>1.572478152081785</v>
      </c>
      <c r="EH237" s="319">
        <f t="shared" si="935"/>
        <v>1.9353577256391201</v>
      </c>
      <c r="EI237" s="474">
        <f t="shared" si="837"/>
        <v>1950.4180343408013</v>
      </c>
      <c r="EJ237" s="474">
        <f t="shared" si="838"/>
        <v>2100</v>
      </c>
      <c r="EK237" s="474">
        <f t="shared" si="936"/>
        <v>8400</v>
      </c>
      <c r="EL237" s="474">
        <f t="shared" si="839"/>
        <v>0</v>
      </c>
      <c r="EM237" s="474">
        <f t="shared" si="1000"/>
        <v>487.60450858520034</v>
      </c>
      <c r="EN237" s="474">
        <f t="shared" si="1001"/>
        <v>5851.2541030224038</v>
      </c>
      <c r="EO237" s="435">
        <f t="shared" si="842"/>
        <v>930260</v>
      </c>
      <c r="EP237" s="326">
        <f t="shared" si="843"/>
        <v>1.2307692307692308</v>
      </c>
      <c r="EQ237" s="256">
        <f t="shared" si="1002"/>
        <v>0.48150543968255477</v>
      </c>
      <c r="ER237" s="256">
        <f t="shared" si="937"/>
        <v>0.59262207960929825</v>
      </c>
      <c r="ES237" s="474">
        <f t="shared" si="938"/>
        <v>7801.6721373632054</v>
      </c>
      <c r="ET237" s="474">
        <f t="shared" si="845"/>
        <v>2100</v>
      </c>
      <c r="EU237" s="474">
        <f t="shared" si="939"/>
        <v>8400</v>
      </c>
      <c r="EV237" s="474">
        <f t="shared" si="846"/>
        <v>0</v>
      </c>
      <c r="EW237" s="474">
        <f t="shared" si="1003"/>
        <v>487.60450858520034</v>
      </c>
      <c r="EX237" s="474">
        <f t="shared" si="1004"/>
        <v>5851.2541030224038</v>
      </c>
      <c r="EY237" s="573">
        <f t="shared" si="849"/>
        <v>3038000</v>
      </c>
      <c r="EZ237" s="590"/>
      <c r="FA237" s="590"/>
      <c r="FB237" s="590"/>
      <c r="FC237" s="590"/>
      <c r="FD237" s="590"/>
      <c r="FE237" s="590"/>
      <c r="FF237" s="590"/>
      <c r="FG237" s="590"/>
      <c r="FH237" s="590"/>
      <c r="FI237" s="578"/>
      <c r="FJ237" s="327">
        <f t="shared" si="850"/>
        <v>1.2377321370158523</v>
      </c>
      <c r="FK237" s="256">
        <f t="shared" si="1005"/>
        <v>0.49072067675058539</v>
      </c>
      <c r="FL237" s="256">
        <f t="shared" si="949"/>
        <v>0.60738075191236729</v>
      </c>
      <c r="FM237" s="485">
        <f t="shared" si="1006"/>
        <v>1529.1277389231884</v>
      </c>
      <c r="FN237" s="485">
        <f t="shared" si="853"/>
        <v>2267</v>
      </c>
      <c r="FO237" s="485">
        <f t="shared" si="950"/>
        <v>8400</v>
      </c>
      <c r="FP237" s="485">
        <f t="shared" si="951"/>
        <v>0</v>
      </c>
      <c r="FQ237" s="485">
        <f t="shared" si="989"/>
        <v>323800</v>
      </c>
      <c r="FR237" s="485">
        <f t="shared" si="1007"/>
        <v>30.58255477846377</v>
      </c>
      <c r="FS237" s="485">
        <f t="shared" si="1008"/>
        <v>6272.6165818076497</v>
      </c>
      <c r="FT237" s="486">
        <f t="shared" si="1009"/>
        <v>3238</v>
      </c>
      <c r="FU237" s="435">
        <f t="shared" si="857"/>
        <v>3053617</v>
      </c>
      <c r="FV237" s="327">
        <f t="shared" si="858"/>
        <v>2.1260971665342745</v>
      </c>
      <c r="FW237" s="256">
        <f t="shared" si="1010"/>
        <v>1.2861027716618971</v>
      </c>
      <c r="FX237" s="256">
        <f t="shared" si="952"/>
        <v>2.7343794587022363</v>
      </c>
      <c r="FY237" s="485">
        <f t="shared" si="1011"/>
        <v>3885.2327244068765</v>
      </c>
      <c r="FZ237" s="485">
        <f t="shared" si="861"/>
        <v>2738</v>
      </c>
      <c r="GA237" s="485">
        <f t="shared" si="953"/>
        <v>8400</v>
      </c>
      <c r="GB237" s="485">
        <f t="shared" si="954"/>
        <v>0</v>
      </c>
      <c r="GC237" s="485">
        <f t="shared" si="955"/>
        <v>161900</v>
      </c>
      <c r="GD237" s="485">
        <f t="shared" si="1012"/>
        <v>-246.95889242084593</v>
      </c>
      <c r="GE237" s="485">
        <f t="shared" si="1013"/>
        <v>3916.4394129563293</v>
      </c>
      <c r="GF237" s="486">
        <f t="shared" si="1014"/>
        <v>2293</v>
      </c>
      <c r="GG237" s="494">
        <f t="shared" si="1015"/>
        <v>1619</v>
      </c>
      <c r="GH237" s="494">
        <f t="shared" si="866"/>
        <v>3912</v>
      </c>
      <c r="GI237" s="435">
        <f t="shared" si="867"/>
        <v>3212956</v>
      </c>
      <c r="GJ237" s="336">
        <f t="shared" si="1016"/>
        <v>1</v>
      </c>
      <c r="GK237" s="319">
        <f t="shared" si="990"/>
        <v>1.3437258245544619</v>
      </c>
      <c r="GL237" s="256">
        <f t="shared" si="956"/>
        <v>1.3437258245544619</v>
      </c>
      <c r="GM237" s="319">
        <f t="shared" si="957"/>
        <v>7801.6721373632054</v>
      </c>
      <c r="GN237" s="319">
        <f t="shared" si="958"/>
        <v>8400</v>
      </c>
      <c r="GO237" s="319">
        <f t="shared" si="959"/>
        <v>0</v>
      </c>
      <c r="GP237" s="319">
        <f t="shared" si="1017"/>
        <v>7801.6721373632054</v>
      </c>
      <c r="GQ237" s="319">
        <f t="shared" si="1018"/>
        <v>0</v>
      </c>
      <c r="GR237" s="435">
        <f t="shared" si="871"/>
        <v>5806000</v>
      </c>
      <c r="GS237" s="336">
        <f t="shared" si="872"/>
        <v>1</v>
      </c>
      <c r="GT237" s="319">
        <f t="shared" si="991"/>
        <v>2.9927009618179468</v>
      </c>
      <c r="GU237" s="256">
        <f t="shared" si="960"/>
        <v>2.9927009618179468</v>
      </c>
      <c r="GV237" s="319">
        <f t="shared" si="961"/>
        <v>7801.6721373632054</v>
      </c>
      <c r="GW237" s="319">
        <f t="shared" si="962"/>
        <v>8400</v>
      </c>
      <c r="GX237" s="319">
        <f t="shared" si="963"/>
        <v>0</v>
      </c>
      <c r="GY237" s="319">
        <f t="shared" si="1019"/>
        <v>7801.6721373632054</v>
      </c>
      <c r="GZ237" s="319">
        <f t="shared" si="1020"/>
        <v>0</v>
      </c>
      <c r="HA237" s="435">
        <f t="shared" si="875"/>
        <v>2606900</v>
      </c>
      <c r="HB237" s="336">
        <f t="shared" si="876"/>
        <v>1</v>
      </c>
      <c r="HC237" s="319">
        <f t="shared" si="992"/>
        <v>2.7322901971601499</v>
      </c>
      <c r="HD237" s="256">
        <f t="shared" si="964"/>
        <v>2.7322901971601499</v>
      </c>
      <c r="HE237" s="319">
        <f t="shared" si="965"/>
        <v>7801.6721373632054</v>
      </c>
      <c r="HF237" s="319">
        <f t="shared" si="966"/>
        <v>8400</v>
      </c>
      <c r="HG237" s="319">
        <f t="shared" si="967"/>
        <v>0</v>
      </c>
      <c r="HH237" s="319">
        <f t="shared" si="1021"/>
        <v>7801.6721373632054</v>
      </c>
      <c r="HI237" s="319">
        <f t="shared" si="1022"/>
        <v>0</v>
      </c>
      <c r="HJ237" s="435">
        <f t="shared" si="879"/>
        <v>2855360</v>
      </c>
      <c r="HK237" s="336">
        <f t="shared" si="1023"/>
        <v>1</v>
      </c>
      <c r="HL237" s="319">
        <f t="shared" si="993"/>
        <v>1.091142956274574</v>
      </c>
      <c r="HM237" s="256">
        <f t="shared" si="968"/>
        <v>1.091142956274574</v>
      </c>
      <c r="HN237" s="319">
        <f t="shared" si="969"/>
        <v>7801.6721373632054</v>
      </c>
      <c r="HO237" s="319">
        <f t="shared" si="970"/>
        <v>8400</v>
      </c>
      <c r="HP237" s="319">
        <f t="shared" si="971"/>
        <v>0</v>
      </c>
      <c r="HQ237" s="319">
        <f t="shared" si="1024"/>
        <v>7801.6721373632054</v>
      </c>
      <c r="HR237" s="319">
        <f t="shared" si="1025"/>
        <v>0</v>
      </c>
      <c r="HS237" s="467">
        <f t="shared" si="883"/>
        <v>7150000</v>
      </c>
    </row>
    <row r="238" spans="1:227" s="72" customFormat="1" hidden="1" outlineLevel="1" x14ac:dyDescent="0.3">
      <c r="B238" s="40" t="s">
        <v>251</v>
      </c>
      <c r="C238" s="40" t="s">
        <v>264</v>
      </c>
      <c r="D238" s="125">
        <v>2517</v>
      </c>
      <c r="E238" s="123">
        <v>51.553713198803436</v>
      </c>
      <c r="F238" s="124">
        <f t="shared" si="791"/>
        <v>1140.8127867338717</v>
      </c>
      <c r="G238" s="125">
        <f t="shared" si="1064"/>
        <v>0</v>
      </c>
      <c r="H238" s="168">
        <f t="shared" ref="H238" si="1067">ROUND($I238+$I238*0.55,1)</f>
        <v>655.4</v>
      </c>
      <c r="I238" s="121">
        <f t="shared" si="1066"/>
        <v>422.85599999999999</v>
      </c>
      <c r="J238" s="373">
        <f t="shared" si="794"/>
        <v>0</v>
      </c>
      <c r="K238" s="114">
        <v>0.19600000000000001</v>
      </c>
      <c r="L238" s="168">
        <f t="shared" si="795"/>
        <v>1740.6359272716993</v>
      </c>
      <c r="M238" s="373">
        <f t="shared" si="972"/>
        <v>0</v>
      </c>
      <c r="N238" s="373">
        <f t="shared" si="973"/>
        <v>341.16464174525305</v>
      </c>
      <c r="O238" s="121">
        <v>136.65891921998511</v>
      </c>
      <c r="P238" s="116">
        <v>0</v>
      </c>
      <c r="Q238" s="395">
        <f t="shared" si="796"/>
        <v>1</v>
      </c>
      <c r="S238" s="189">
        <f t="shared" si="797"/>
        <v>1</v>
      </c>
      <c r="T238" s="168">
        <f t="shared" si="902"/>
        <v>0</v>
      </c>
      <c r="U238" s="382">
        <f t="shared" si="903"/>
        <v>1140.8127867338717</v>
      </c>
      <c r="V238" s="427">
        <f t="shared" si="974"/>
        <v>35270</v>
      </c>
      <c r="W238" s="132"/>
      <c r="X238" s="255"/>
      <c r="Y238" s="255"/>
      <c r="Z238" s="255"/>
      <c r="AA238" s="111"/>
      <c r="AB238" s="111"/>
      <c r="AC238" s="111"/>
      <c r="AD238" s="111"/>
      <c r="AE238" s="111"/>
      <c r="AF238" s="111"/>
      <c r="AG238" s="111"/>
      <c r="AH238" s="460"/>
      <c r="AI238" s="262">
        <f t="shared" si="904"/>
        <v>1.2339010428674522</v>
      </c>
      <c r="AJ238" s="256">
        <f t="shared" si="799"/>
        <v>0.95195239127111364</v>
      </c>
      <c r="AK238" s="256">
        <f t="shared" si="1057"/>
        <v>1.1746150483495921</v>
      </c>
      <c r="AL238" s="170">
        <f t="shared" si="800"/>
        <v>321.56881000008747</v>
      </c>
      <c r="AM238" s="170">
        <f t="shared" si="801"/>
        <v>0</v>
      </c>
      <c r="AN238" s="170">
        <f t="shared" si="906"/>
        <v>241.17660750006559</v>
      </c>
      <c r="AO238" s="170">
        <f t="shared" si="975"/>
        <v>124</v>
      </c>
      <c r="AP238" s="170">
        <f t="shared" si="976"/>
        <v>177</v>
      </c>
      <c r="AQ238" s="170">
        <f t="shared" si="802"/>
        <v>0</v>
      </c>
      <c r="AR238" s="256">
        <f t="shared" si="995"/>
        <v>105.31378527502865</v>
      </c>
      <c r="AS238" s="256">
        <f t="shared" si="907"/>
        <v>819.24397673378417</v>
      </c>
      <c r="AT238" s="428">
        <f t="shared" si="996"/>
        <v>227170</v>
      </c>
      <c r="AU238" s="112"/>
      <c r="AV238" s="256"/>
      <c r="AW238" s="256"/>
      <c r="AX238" s="120"/>
      <c r="AY238" s="120"/>
      <c r="AZ238" s="120"/>
      <c r="BA238" s="120"/>
      <c r="BB238" s="256"/>
      <c r="BC238" s="256"/>
      <c r="BD238" s="256"/>
      <c r="BE238" s="257"/>
      <c r="BF238" s="149">
        <f t="shared" si="805"/>
        <v>1</v>
      </c>
      <c r="BG238" s="256">
        <f t="shared" si="806"/>
        <v>0</v>
      </c>
      <c r="BH238" s="256">
        <f t="shared" si="908"/>
        <v>0</v>
      </c>
      <c r="BI238" s="120">
        <f t="shared" si="807"/>
        <v>0</v>
      </c>
      <c r="BJ238" s="120">
        <f t="shared" si="808"/>
        <v>0</v>
      </c>
      <c r="BK238" s="256">
        <v>0</v>
      </c>
      <c r="BL238" s="170">
        <f t="shared" si="909"/>
        <v>0</v>
      </c>
      <c r="BM238" s="170">
        <f t="shared" si="977"/>
        <v>655.4</v>
      </c>
      <c r="BN238" s="170">
        <f t="shared" si="809"/>
        <v>0</v>
      </c>
      <c r="BO238" s="170">
        <f t="shared" si="997"/>
        <v>0</v>
      </c>
      <c r="BP238" s="170">
        <f t="shared" si="998"/>
        <v>1140.8127867338717</v>
      </c>
      <c r="BQ238" s="390">
        <f t="shared" si="812"/>
        <v>0</v>
      </c>
      <c r="BR238" s="428">
        <f t="shared" si="813"/>
        <v>35270</v>
      </c>
      <c r="BS238" s="147">
        <f t="shared" si="814"/>
        <v>3.5714285714285712</v>
      </c>
      <c r="BT238" s="256">
        <f t="shared" si="910"/>
        <v>2.0102401931363154</v>
      </c>
      <c r="BU238" s="256">
        <f t="shared" si="911"/>
        <v>7.1794292612011263</v>
      </c>
      <c r="BV238" s="170">
        <f t="shared" si="912"/>
        <v>1140.8127867338717</v>
      </c>
      <c r="BW238" s="170">
        <f t="shared" si="913"/>
        <v>0</v>
      </c>
      <c r="BX238" s="170">
        <f t="shared" si="914"/>
        <v>912.6502293870974</v>
      </c>
      <c r="BY238" s="170">
        <f t="shared" si="978"/>
        <v>1392.5087418173596</v>
      </c>
      <c r="BZ238" s="256">
        <f t="shared" si="815"/>
        <v>319.42758028548411</v>
      </c>
      <c r="CA238" s="256">
        <v>0</v>
      </c>
      <c r="CB238" s="466">
        <f t="shared" si="816"/>
        <v>408600.52905761846</v>
      </c>
      <c r="CC238" s="149">
        <f t="shared" si="817"/>
        <v>1</v>
      </c>
      <c r="CD238" s="256">
        <f t="shared" si="915"/>
        <v>0</v>
      </c>
      <c r="CE238" s="256">
        <f t="shared" si="979"/>
        <v>0</v>
      </c>
      <c r="CF238" s="120">
        <f t="shared" si="818"/>
        <v>0</v>
      </c>
      <c r="CG238" s="120">
        <f t="shared" si="819"/>
        <v>0</v>
      </c>
      <c r="CH238" s="256">
        <v>0</v>
      </c>
      <c r="CI238" s="170">
        <f t="shared" si="980"/>
        <v>0</v>
      </c>
      <c r="CJ238" s="170">
        <f t="shared" si="981"/>
        <v>655.4</v>
      </c>
      <c r="CK238" s="170">
        <f t="shared" si="820"/>
        <v>0</v>
      </c>
      <c r="CL238" s="256">
        <f t="shared" si="999"/>
        <v>0</v>
      </c>
      <c r="CM238" s="256">
        <f t="shared" si="900"/>
        <v>1140.8127867338717</v>
      </c>
      <c r="CN238" s="390">
        <f t="shared" si="822"/>
        <v>0</v>
      </c>
      <c r="CO238" s="428">
        <f t="shared" si="823"/>
        <v>35270</v>
      </c>
      <c r="CP238" s="147">
        <f t="shared" si="824"/>
        <v>3.053435114503817</v>
      </c>
      <c r="CQ238" s="256">
        <f t="shared" si="916"/>
        <v>1.9999883758327468</v>
      </c>
      <c r="CR238" s="256">
        <f t="shared" si="917"/>
        <v>6.1068347353671664</v>
      </c>
      <c r="CS238" s="120">
        <f t="shared" si="918"/>
        <v>1140.8127867338717</v>
      </c>
      <c r="CT238" s="120">
        <f t="shared" si="919"/>
        <v>0</v>
      </c>
      <c r="CU238" s="256">
        <f t="shared" si="920"/>
        <v>855.60959005040377</v>
      </c>
      <c r="CV238" s="170">
        <f t="shared" si="982"/>
        <v>1305.4769454537745</v>
      </c>
      <c r="CW238" s="256">
        <f t="shared" si="825"/>
        <v>373.61618765534297</v>
      </c>
      <c r="CX238" s="256">
        <v>0</v>
      </c>
      <c r="CY238" s="466">
        <f t="shared" si="826"/>
        <v>383600.52905761846</v>
      </c>
      <c r="CZ238" s="147">
        <f t="shared" si="827"/>
        <v>3.5714285714285712</v>
      </c>
      <c r="DA238" s="256">
        <f t="shared" si="921"/>
        <v>2.1028778645797046</v>
      </c>
      <c r="DB238" s="256">
        <f t="shared" si="922"/>
        <v>7.5102780877846591</v>
      </c>
      <c r="DC238" s="120">
        <f t="shared" si="923"/>
        <v>1140.8127867338717</v>
      </c>
      <c r="DD238" s="120">
        <f t="shared" si="924"/>
        <v>0</v>
      </c>
      <c r="DE238" s="256">
        <f t="shared" si="925"/>
        <v>912.6502293870974</v>
      </c>
      <c r="DF238" s="170">
        <f t="shared" si="983"/>
        <v>1392.5087418173596</v>
      </c>
      <c r="DG238" s="256">
        <f t="shared" si="828"/>
        <v>319.42758028548411</v>
      </c>
      <c r="DH238" s="256">
        <v>0</v>
      </c>
      <c r="DI238" s="466">
        <f t="shared" si="829"/>
        <v>390600.52905761846</v>
      </c>
      <c r="DJ238" s="147">
        <f t="shared" si="830"/>
        <v>3.053435114503817</v>
      </c>
      <c r="DK238" s="256">
        <f t="shared" si="984"/>
        <v>2.0264012863061018</v>
      </c>
      <c r="DL238" s="256">
        <f t="shared" si="926"/>
        <v>6.1874848436827543</v>
      </c>
      <c r="DM238" s="120">
        <f t="shared" si="927"/>
        <v>1140.8127867338717</v>
      </c>
      <c r="DN238" s="120">
        <f t="shared" si="928"/>
        <v>0</v>
      </c>
      <c r="DO238" s="256">
        <f t="shared" si="929"/>
        <v>855.60959005040377</v>
      </c>
      <c r="DP238" s="170">
        <f t="shared" si="985"/>
        <v>1305.4769454537745</v>
      </c>
      <c r="DQ238" s="256">
        <f t="shared" si="831"/>
        <v>373.61618765534297</v>
      </c>
      <c r="DR238" s="256">
        <v>0</v>
      </c>
      <c r="DS238" s="427">
        <f t="shared" si="832"/>
        <v>378600.52905761846</v>
      </c>
      <c r="DT238" s="176">
        <f t="shared" si="833"/>
        <v>6.3291139240506329</v>
      </c>
      <c r="DU238" s="256">
        <f t="shared" si="930"/>
        <v>1.3363597977603567</v>
      </c>
      <c r="DV238" s="256">
        <f t="shared" si="931"/>
        <v>8.4579734035465624</v>
      </c>
      <c r="DW238" s="120">
        <f t="shared" si="932"/>
        <v>1140.8127867338717</v>
      </c>
      <c r="DX238" s="120">
        <f t="shared" si="933"/>
        <v>0</v>
      </c>
      <c r="DY238" s="256">
        <f t="shared" si="934"/>
        <v>1026.7315080604847</v>
      </c>
      <c r="DZ238" s="256">
        <f t="shared" si="986"/>
        <v>587</v>
      </c>
      <c r="EA238" s="256">
        <f t="shared" si="987"/>
        <v>838</v>
      </c>
      <c r="EB238" s="170">
        <f t="shared" si="988"/>
        <v>1566.5723345445294</v>
      </c>
      <c r="EC238" s="256">
        <f t="shared" si="834"/>
        <v>180.24842030395172</v>
      </c>
      <c r="ED238" s="256">
        <v>0</v>
      </c>
      <c r="EE238" s="427">
        <f t="shared" si="994"/>
        <v>718791.72662912868</v>
      </c>
      <c r="EF238" s="275">
        <f t="shared" si="835"/>
        <v>1.2307692307692308</v>
      </c>
      <c r="EG238" s="256">
        <f t="shared" si="836"/>
        <v>2.4297495876639728</v>
      </c>
      <c r="EH238" s="256">
        <f t="shared" si="935"/>
        <v>2.9904610309710438</v>
      </c>
      <c r="EI238" s="473">
        <f t="shared" si="837"/>
        <v>285.20319668346792</v>
      </c>
      <c r="EJ238" s="473">
        <f t="shared" si="838"/>
        <v>163.85</v>
      </c>
      <c r="EK238" s="473">
        <f t="shared" si="936"/>
        <v>655.4</v>
      </c>
      <c r="EL238" s="473">
        <f t="shared" si="839"/>
        <v>0</v>
      </c>
      <c r="EM238" s="473">
        <f t="shared" si="1000"/>
        <v>71.300799170866981</v>
      </c>
      <c r="EN238" s="473">
        <f t="shared" si="1001"/>
        <v>855.60959005040377</v>
      </c>
      <c r="EO238" s="427">
        <f t="shared" si="842"/>
        <v>88034.75</v>
      </c>
      <c r="EP238" s="261">
        <f t="shared" si="843"/>
        <v>1.2307692307692308</v>
      </c>
      <c r="EQ238" s="256">
        <f t="shared" si="1002"/>
        <v>0.90240341851643402</v>
      </c>
      <c r="ER238" s="256">
        <f t="shared" si="937"/>
        <v>1.1106503612509957</v>
      </c>
      <c r="ES238" s="473">
        <f t="shared" si="938"/>
        <v>1140.8127867338717</v>
      </c>
      <c r="ET238" s="473">
        <f t="shared" si="845"/>
        <v>163.85</v>
      </c>
      <c r="EU238" s="473">
        <f t="shared" si="939"/>
        <v>655.4</v>
      </c>
      <c r="EV238" s="473">
        <f t="shared" si="846"/>
        <v>0</v>
      </c>
      <c r="EW238" s="473">
        <f t="shared" si="1003"/>
        <v>71.300799170866981</v>
      </c>
      <c r="EX238" s="473">
        <f t="shared" si="1004"/>
        <v>855.60959005040377</v>
      </c>
      <c r="EY238" s="572">
        <f t="shared" si="849"/>
        <v>237036.33333333331</v>
      </c>
      <c r="EZ238" s="589"/>
      <c r="FA238" s="589"/>
      <c r="FB238" s="589"/>
      <c r="FC238" s="589"/>
      <c r="FD238" s="589"/>
      <c r="FE238" s="589"/>
      <c r="FF238" s="589"/>
      <c r="FG238" s="589"/>
      <c r="FH238" s="589"/>
      <c r="FI238" s="577"/>
      <c r="FJ238" s="276">
        <f t="shared" si="850"/>
        <v>1.2380606701559074</v>
      </c>
      <c r="FK238" s="256">
        <f t="shared" si="1005"/>
        <v>0.50991617028096003</v>
      </c>
      <c r="FL238" s="256">
        <f t="shared" si="949"/>
        <v>0.63130715550137917</v>
      </c>
      <c r="FM238" s="483">
        <f t="shared" si="1006"/>
        <v>223.59930619983885</v>
      </c>
      <c r="FN238" s="483">
        <f t="shared" si="853"/>
        <v>332</v>
      </c>
      <c r="FO238" s="483">
        <f t="shared" si="950"/>
        <v>655.4</v>
      </c>
      <c r="FP238" s="483">
        <f t="shared" si="951"/>
        <v>0</v>
      </c>
      <c r="FQ238" s="483">
        <f t="shared" si="989"/>
        <v>47400</v>
      </c>
      <c r="FR238" s="483">
        <f t="shared" si="1007"/>
        <v>4.4719861239967766</v>
      </c>
      <c r="FS238" s="483">
        <f t="shared" si="1008"/>
        <v>916.97945340053843</v>
      </c>
      <c r="FT238" s="484">
        <f t="shared" si="1009"/>
        <v>474</v>
      </c>
      <c r="FU238" s="427">
        <f t="shared" si="857"/>
        <v>430191</v>
      </c>
      <c r="FV238" s="276">
        <f t="shared" si="858"/>
        <v>2.1260505763742419</v>
      </c>
      <c r="FW238" s="256">
        <f t="shared" si="1010"/>
        <v>1.3344250497195738</v>
      </c>
      <c r="FX238" s="256">
        <f t="shared" si="952"/>
        <v>2.8370551460845261</v>
      </c>
      <c r="FY238" s="483">
        <f t="shared" si="1011"/>
        <v>568.1247677934681</v>
      </c>
      <c r="FZ238" s="483">
        <f t="shared" si="861"/>
        <v>400</v>
      </c>
      <c r="GA238" s="483">
        <f t="shared" si="953"/>
        <v>655.4</v>
      </c>
      <c r="GB238" s="483">
        <f t="shared" si="954"/>
        <v>0</v>
      </c>
      <c r="GC238" s="483">
        <f t="shared" si="955"/>
        <v>23700</v>
      </c>
      <c r="GD238" s="483">
        <f t="shared" si="1012"/>
        <v>-36.1002258694555</v>
      </c>
      <c r="GE238" s="483">
        <f t="shared" si="1013"/>
        <v>572.68801894040359</v>
      </c>
      <c r="GF238" s="484">
        <f t="shared" si="1014"/>
        <v>335</v>
      </c>
      <c r="GG238" s="493">
        <f t="shared" si="1015"/>
        <v>237</v>
      </c>
      <c r="GH238" s="493">
        <f t="shared" si="866"/>
        <v>572</v>
      </c>
      <c r="GI238" s="427">
        <f t="shared" si="867"/>
        <v>452798</v>
      </c>
      <c r="GJ238" s="188">
        <f t="shared" si="1016"/>
        <v>1</v>
      </c>
      <c r="GK238" s="256">
        <f t="shared" si="990"/>
        <v>2.4680844148400816</v>
      </c>
      <c r="GL238" s="256">
        <f t="shared" si="956"/>
        <v>2.4680844148400816</v>
      </c>
      <c r="GM238" s="256">
        <f t="shared" si="957"/>
        <v>1140.8127867338717</v>
      </c>
      <c r="GN238" s="256">
        <f t="shared" si="958"/>
        <v>655.4</v>
      </c>
      <c r="GO238" s="256">
        <f t="shared" si="959"/>
        <v>0</v>
      </c>
      <c r="GP238" s="256">
        <f t="shared" si="1017"/>
        <v>1140.8127867338717</v>
      </c>
      <c r="GQ238" s="256">
        <f t="shared" si="1018"/>
        <v>0</v>
      </c>
      <c r="GR238" s="427">
        <f t="shared" si="871"/>
        <v>462226</v>
      </c>
      <c r="GS238" s="188">
        <f t="shared" si="872"/>
        <v>1</v>
      </c>
      <c r="GT238" s="256">
        <f t="shared" si="991"/>
        <v>4.5173262018371299</v>
      </c>
      <c r="GU238" s="256">
        <f t="shared" si="960"/>
        <v>4.5173262018371299</v>
      </c>
      <c r="GV238" s="256">
        <f t="shared" si="961"/>
        <v>1140.8127867338717</v>
      </c>
      <c r="GW238" s="256">
        <f t="shared" si="962"/>
        <v>655.4</v>
      </c>
      <c r="GX238" s="256">
        <f t="shared" si="963"/>
        <v>0</v>
      </c>
      <c r="GY238" s="256">
        <f t="shared" si="1019"/>
        <v>1140.8127867338717</v>
      </c>
      <c r="GZ238" s="256">
        <f t="shared" si="1020"/>
        <v>0</v>
      </c>
      <c r="HA238" s="427">
        <f t="shared" si="875"/>
        <v>252541.6</v>
      </c>
      <c r="HB238" s="188">
        <f t="shared" si="876"/>
        <v>1</v>
      </c>
      <c r="HC238" s="256">
        <f t="shared" si="992"/>
        <v>3.6201200856464606</v>
      </c>
      <c r="HD238" s="256">
        <f t="shared" si="964"/>
        <v>3.6201200856464606</v>
      </c>
      <c r="HE238" s="256">
        <f t="shared" si="965"/>
        <v>1140.8127867338717</v>
      </c>
      <c r="HF238" s="256">
        <f t="shared" si="966"/>
        <v>655.4</v>
      </c>
      <c r="HG238" s="256">
        <f t="shared" si="967"/>
        <v>0</v>
      </c>
      <c r="HH238" s="256">
        <f t="shared" si="1021"/>
        <v>1140.8127867338717</v>
      </c>
      <c r="HI238" s="256">
        <f t="shared" si="1022"/>
        <v>0</v>
      </c>
      <c r="HJ238" s="427">
        <f t="shared" si="879"/>
        <v>315131.19999999995</v>
      </c>
      <c r="HK238" s="188">
        <f t="shared" si="1023"/>
        <v>1</v>
      </c>
      <c r="HL238" s="256">
        <f t="shared" si="993"/>
        <v>2.0116961800311621</v>
      </c>
      <c r="HM238" s="256">
        <f t="shared" si="968"/>
        <v>2.0116961800311621</v>
      </c>
      <c r="HN238" s="256">
        <f t="shared" si="969"/>
        <v>1140.8127867338717</v>
      </c>
      <c r="HO238" s="256">
        <f t="shared" si="970"/>
        <v>655.4</v>
      </c>
      <c r="HP238" s="256">
        <f t="shared" si="971"/>
        <v>0</v>
      </c>
      <c r="HQ238" s="256">
        <f t="shared" si="1024"/>
        <v>1140.8127867338717</v>
      </c>
      <c r="HR238" s="256">
        <f t="shared" si="1025"/>
        <v>0</v>
      </c>
      <c r="HS238" s="466">
        <f t="shared" si="883"/>
        <v>567090</v>
      </c>
    </row>
    <row r="239" spans="1:227" s="72" customFormat="1" hidden="1" outlineLevel="1" x14ac:dyDescent="0.3">
      <c r="B239" s="40" t="s">
        <v>251</v>
      </c>
      <c r="C239" s="40" t="s">
        <v>265</v>
      </c>
      <c r="D239" s="125">
        <v>2517</v>
      </c>
      <c r="E239" s="123">
        <v>46.427382766646915</v>
      </c>
      <c r="F239" s="124">
        <f t="shared" si="791"/>
        <v>1027.3741429745919</v>
      </c>
      <c r="G239" s="125">
        <f t="shared" si="1064"/>
        <v>0</v>
      </c>
      <c r="H239" s="168">
        <f t="shared" ref="H239" si="1068">ROUND($I239+$I239*0.35,1)</f>
        <v>570.9</v>
      </c>
      <c r="I239" s="121">
        <f t="shared" si="1066"/>
        <v>422.85599999999999</v>
      </c>
      <c r="J239" s="373">
        <f t="shared" si="794"/>
        <v>0</v>
      </c>
      <c r="K239" s="114">
        <v>0.19600000000000001</v>
      </c>
      <c r="L239" s="168">
        <f t="shared" si="795"/>
        <v>1799.5693518560026</v>
      </c>
      <c r="M239" s="373">
        <f t="shared" si="972"/>
        <v>0</v>
      </c>
      <c r="N239" s="373">
        <f t="shared" si="973"/>
        <v>352.71559296377654</v>
      </c>
      <c r="O239" s="121">
        <v>122.5208226798264</v>
      </c>
      <c r="P239" s="116">
        <v>0</v>
      </c>
      <c r="Q239" s="395">
        <f t="shared" si="796"/>
        <v>1</v>
      </c>
      <c r="S239" s="189">
        <f t="shared" si="797"/>
        <v>1</v>
      </c>
      <c r="T239" s="168">
        <f t="shared" si="902"/>
        <v>0</v>
      </c>
      <c r="U239" s="382">
        <f t="shared" si="903"/>
        <v>1027.3741429745919</v>
      </c>
      <c r="V239" s="427">
        <f t="shared" si="974"/>
        <v>31045</v>
      </c>
      <c r="W239" s="132"/>
      <c r="X239" s="255"/>
      <c r="Y239" s="255"/>
      <c r="Z239" s="255"/>
      <c r="AA239" s="111"/>
      <c r="AB239" s="111"/>
      <c r="AC239" s="111"/>
      <c r="AD239" s="111"/>
      <c r="AE239" s="111"/>
      <c r="AF239" s="111"/>
      <c r="AG239" s="111"/>
      <c r="AH239" s="460"/>
      <c r="AI239" s="262">
        <f t="shared" si="904"/>
        <v>1.2738195606946394</v>
      </c>
      <c r="AJ239" s="256">
        <f t="shared" si="799"/>
        <v>0.98264160535947898</v>
      </c>
      <c r="AK239" s="256">
        <f t="shared" si="1057"/>
        <v>1.2517080980592867</v>
      </c>
      <c r="AL239" s="170">
        <f t="shared" si="800"/>
        <v>328.39224921415024</v>
      </c>
      <c r="AM239" s="170">
        <f t="shared" si="801"/>
        <v>0</v>
      </c>
      <c r="AN239" s="170">
        <f t="shared" si="906"/>
        <v>246.29418691061267</v>
      </c>
      <c r="AO239" s="170">
        <f t="shared" si="975"/>
        <v>127</v>
      </c>
      <c r="AP239" s="170">
        <f t="shared" si="976"/>
        <v>181</v>
      </c>
      <c r="AQ239" s="170">
        <f t="shared" si="802"/>
        <v>0</v>
      </c>
      <c r="AR239" s="256">
        <f t="shared" si="995"/>
        <v>107.5484616176342</v>
      </c>
      <c r="AS239" s="256">
        <f t="shared" si="907"/>
        <v>698.98189376044161</v>
      </c>
      <c r="AT239" s="428">
        <f t="shared" si="996"/>
        <v>224745</v>
      </c>
      <c r="AU239" s="112"/>
      <c r="AV239" s="256"/>
      <c r="AW239" s="256"/>
      <c r="AX239" s="120"/>
      <c r="AY239" s="120"/>
      <c r="AZ239" s="120"/>
      <c r="BA239" s="120"/>
      <c r="BB239" s="256"/>
      <c r="BC239" s="256"/>
      <c r="BD239" s="256"/>
      <c r="BE239" s="257"/>
      <c r="BF239" s="149">
        <f t="shared" si="805"/>
        <v>1</v>
      </c>
      <c r="BG239" s="256">
        <f t="shared" si="806"/>
        <v>0</v>
      </c>
      <c r="BH239" s="256">
        <f t="shared" si="908"/>
        <v>0</v>
      </c>
      <c r="BI239" s="120">
        <f t="shared" si="807"/>
        <v>0</v>
      </c>
      <c r="BJ239" s="120">
        <f t="shared" si="808"/>
        <v>0</v>
      </c>
      <c r="BK239" s="256">
        <v>0</v>
      </c>
      <c r="BL239" s="170">
        <f t="shared" si="909"/>
        <v>0</v>
      </c>
      <c r="BM239" s="170">
        <f t="shared" si="977"/>
        <v>570.9</v>
      </c>
      <c r="BN239" s="170">
        <f t="shared" si="809"/>
        <v>0</v>
      </c>
      <c r="BO239" s="170">
        <f t="shared" si="997"/>
        <v>0</v>
      </c>
      <c r="BP239" s="170">
        <f t="shared" si="998"/>
        <v>1027.3741429745919</v>
      </c>
      <c r="BQ239" s="390">
        <f t="shared" si="812"/>
        <v>0</v>
      </c>
      <c r="BR239" s="428">
        <f t="shared" si="813"/>
        <v>31045</v>
      </c>
      <c r="BS239" s="147">
        <f t="shared" si="814"/>
        <v>3.5714285714285712</v>
      </c>
      <c r="BT239" s="256">
        <f t="shared" si="910"/>
        <v>1.9767800378554736</v>
      </c>
      <c r="BU239" s="256">
        <f t="shared" si="911"/>
        <v>7.0599287066266907</v>
      </c>
      <c r="BV239" s="170">
        <f t="shared" si="912"/>
        <v>1027.3741429745919</v>
      </c>
      <c r="BW239" s="170">
        <f t="shared" si="913"/>
        <v>0</v>
      </c>
      <c r="BX239" s="170">
        <f t="shared" si="914"/>
        <v>821.89931437967357</v>
      </c>
      <c r="BY239" s="170">
        <f t="shared" si="978"/>
        <v>1439.6554814848021</v>
      </c>
      <c r="BZ239" s="256">
        <f t="shared" si="815"/>
        <v>287.66476003288574</v>
      </c>
      <c r="CA239" s="256">
        <v>0</v>
      </c>
      <c r="CB239" s="466">
        <f t="shared" si="816"/>
        <v>374199.13636126462</v>
      </c>
      <c r="CC239" s="149">
        <f t="shared" si="817"/>
        <v>1</v>
      </c>
      <c r="CD239" s="256">
        <f t="shared" si="915"/>
        <v>0</v>
      </c>
      <c r="CE239" s="256">
        <f t="shared" si="979"/>
        <v>0</v>
      </c>
      <c r="CF239" s="120">
        <f t="shared" si="818"/>
        <v>0</v>
      </c>
      <c r="CG239" s="120">
        <f t="shared" si="819"/>
        <v>0</v>
      </c>
      <c r="CH239" s="256">
        <v>0</v>
      </c>
      <c r="CI239" s="170">
        <f t="shared" si="980"/>
        <v>0</v>
      </c>
      <c r="CJ239" s="170">
        <f t="shared" si="981"/>
        <v>570.9</v>
      </c>
      <c r="CK239" s="170">
        <f t="shared" si="820"/>
        <v>0</v>
      </c>
      <c r="CL239" s="256">
        <f t="shared" si="999"/>
        <v>0</v>
      </c>
      <c r="CM239" s="256">
        <f t="shared" si="900"/>
        <v>1027.3741429745919</v>
      </c>
      <c r="CN239" s="390">
        <f t="shared" si="822"/>
        <v>0</v>
      </c>
      <c r="CO239" s="428">
        <f t="shared" si="823"/>
        <v>31045</v>
      </c>
      <c r="CP239" s="147">
        <f t="shared" si="824"/>
        <v>3.053435114503817</v>
      </c>
      <c r="CQ239" s="256">
        <f t="shared" si="916"/>
        <v>1.9785533216085385</v>
      </c>
      <c r="CR239" s="256">
        <f t="shared" si="917"/>
        <v>6.0413841881176751</v>
      </c>
      <c r="CS239" s="120">
        <f t="shared" si="918"/>
        <v>1027.3741429745919</v>
      </c>
      <c r="CT239" s="120">
        <f t="shared" si="919"/>
        <v>0</v>
      </c>
      <c r="CU239" s="256">
        <f t="shared" si="920"/>
        <v>770.53060723094393</v>
      </c>
      <c r="CV239" s="170">
        <f t="shared" si="982"/>
        <v>1349.6770138920019</v>
      </c>
      <c r="CW239" s="256">
        <f t="shared" si="825"/>
        <v>336.46503182417882</v>
      </c>
      <c r="CX239" s="256">
        <v>0</v>
      </c>
      <c r="CY239" s="466">
        <f t="shared" si="826"/>
        <v>349199.13636126462</v>
      </c>
      <c r="CZ239" s="147">
        <f t="shared" si="827"/>
        <v>3.5714285714285712</v>
      </c>
      <c r="DA239" s="256">
        <f t="shared" si="921"/>
        <v>2.076673712626516</v>
      </c>
      <c r="DB239" s="256">
        <f t="shared" si="922"/>
        <v>7.4166918308089853</v>
      </c>
      <c r="DC239" s="120">
        <f t="shared" si="923"/>
        <v>1027.3741429745919</v>
      </c>
      <c r="DD239" s="120">
        <f t="shared" si="924"/>
        <v>0</v>
      </c>
      <c r="DE239" s="256">
        <f t="shared" si="925"/>
        <v>821.89931437967357</v>
      </c>
      <c r="DF239" s="170">
        <f t="shared" si="983"/>
        <v>1439.6554814848021</v>
      </c>
      <c r="DG239" s="256">
        <f t="shared" si="828"/>
        <v>287.66476003288574</v>
      </c>
      <c r="DH239" s="256">
        <v>0</v>
      </c>
      <c r="DI239" s="466">
        <f t="shared" si="829"/>
        <v>356199.13636126462</v>
      </c>
      <c r="DJ239" s="147">
        <f t="shared" si="830"/>
        <v>3.053435114503817</v>
      </c>
      <c r="DK239" s="256">
        <f t="shared" si="984"/>
        <v>2.007294726112411</v>
      </c>
      <c r="DL239" s="256">
        <f t="shared" si="926"/>
        <v>6.1291442018699573</v>
      </c>
      <c r="DM239" s="120">
        <f t="shared" si="927"/>
        <v>1027.3741429745919</v>
      </c>
      <c r="DN239" s="120">
        <f t="shared" si="928"/>
        <v>0</v>
      </c>
      <c r="DO239" s="256">
        <f t="shared" si="929"/>
        <v>770.53060723094393</v>
      </c>
      <c r="DP239" s="170">
        <f t="shared" si="985"/>
        <v>1349.6770138920019</v>
      </c>
      <c r="DQ239" s="256">
        <f t="shared" si="831"/>
        <v>336.46503182417882</v>
      </c>
      <c r="DR239" s="256">
        <v>0</v>
      </c>
      <c r="DS239" s="427">
        <f t="shared" si="832"/>
        <v>344199.13636126462</v>
      </c>
      <c r="DT239" s="176">
        <f t="shared" si="833"/>
        <v>6.3291139240506329</v>
      </c>
      <c r="DU239" s="256">
        <f t="shared" si="930"/>
        <v>1.3165787306738412</v>
      </c>
      <c r="DV239" s="256">
        <f t="shared" si="931"/>
        <v>8.3327767764167167</v>
      </c>
      <c r="DW239" s="120">
        <f t="shared" si="932"/>
        <v>1027.3741429745919</v>
      </c>
      <c r="DX239" s="120">
        <f t="shared" si="933"/>
        <v>0</v>
      </c>
      <c r="DY239" s="256">
        <f t="shared" si="934"/>
        <v>924.63672867713274</v>
      </c>
      <c r="DZ239" s="256">
        <f t="shared" si="986"/>
        <v>529</v>
      </c>
      <c r="EA239" s="256">
        <f t="shared" si="987"/>
        <v>755</v>
      </c>
      <c r="EB239" s="170">
        <f t="shared" si="988"/>
        <v>1619.6124166704024</v>
      </c>
      <c r="EC239" s="256">
        <f t="shared" si="834"/>
        <v>162.32511458998553</v>
      </c>
      <c r="ED239" s="256">
        <v>0</v>
      </c>
      <c r="EE239" s="427">
        <f t="shared" si="994"/>
        <v>657043.14389300789</v>
      </c>
      <c r="EF239" s="275">
        <f t="shared" si="835"/>
        <v>1.2307692307692308</v>
      </c>
      <c r="EG239" s="256">
        <f t="shared" si="836"/>
        <v>2.4431699615574916</v>
      </c>
      <c r="EH239" s="256">
        <f t="shared" si="935"/>
        <v>3.006978414224605</v>
      </c>
      <c r="EI239" s="473">
        <f t="shared" si="837"/>
        <v>256.84353574364798</v>
      </c>
      <c r="EJ239" s="473">
        <f t="shared" si="838"/>
        <v>142.72499999999999</v>
      </c>
      <c r="EK239" s="473">
        <f t="shared" si="936"/>
        <v>570.9</v>
      </c>
      <c r="EL239" s="473">
        <f t="shared" si="839"/>
        <v>0</v>
      </c>
      <c r="EM239" s="473">
        <f t="shared" si="1000"/>
        <v>64.210883935911994</v>
      </c>
      <c r="EN239" s="473">
        <f t="shared" si="1001"/>
        <v>770.53060723094393</v>
      </c>
      <c r="EO239" s="427">
        <f t="shared" si="842"/>
        <v>78845.375</v>
      </c>
      <c r="EP239" s="261">
        <f t="shared" si="843"/>
        <v>1.2307692307692308</v>
      </c>
      <c r="EQ239" s="256">
        <f t="shared" si="1002"/>
        <v>0.93295646121566966</v>
      </c>
      <c r="ER239" s="256">
        <f t="shared" si="937"/>
        <v>1.1482541061115934</v>
      </c>
      <c r="ES239" s="473">
        <f t="shared" si="938"/>
        <v>1027.3741429745919</v>
      </c>
      <c r="ET239" s="473">
        <f t="shared" si="845"/>
        <v>142.72499999999999</v>
      </c>
      <c r="EU239" s="473">
        <f t="shared" si="939"/>
        <v>570.9</v>
      </c>
      <c r="EV239" s="473">
        <f t="shared" si="846"/>
        <v>0</v>
      </c>
      <c r="EW239" s="473">
        <f t="shared" si="1003"/>
        <v>64.210883935911994</v>
      </c>
      <c r="EX239" s="473">
        <f t="shared" si="1004"/>
        <v>770.53060723094393</v>
      </c>
      <c r="EY239" s="572">
        <f t="shared" si="849"/>
        <v>206475.5</v>
      </c>
      <c r="EZ239" s="589"/>
      <c r="FA239" s="589"/>
      <c r="FB239" s="589"/>
      <c r="FC239" s="589"/>
      <c r="FD239" s="589"/>
      <c r="FE239" s="589"/>
      <c r="FF239" s="589"/>
      <c r="FG239" s="589"/>
      <c r="FH239" s="589"/>
      <c r="FI239" s="577"/>
      <c r="FJ239" s="276">
        <f t="shared" si="850"/>
        <v>1.237450133474427</v>
      </c>
      <c r="FK239" s="256">
        <f t="shared" si="1005"/>
        <v>0.50954359598806442</v>
      </c>
      <c r="FL239" s="256">
        <f t="shared" si="949"/>
        <v>0.6305347908664698</v>
      </c>
      <c r="FM239" s="483">
        <f t="shared" si="1006"/>
        <v>201.36533202302002</v>
      </c>
      <c r="FN239" s="483">
        <f t="shared" si="853"/>
        <v>298</v>
      </c>
      <c r="FO239" s="483">
        <f t="shared" si="950"/>
        <v>570.9</v>
      </c>
      <c r="FP239" s="483">
        <f t="shared" si="951"/>
        <v>0</v>
      </c>
      <c r="FQ239" s="483">
        <f t="shared" si="989"/>
        <v>42600</v>
      </c>
      <c r="FR239" s="483">
        <f t="shared" si="1007"/>
        <v>4.0273066404604005</v>
      </c>
      <c r="FS239" s="483">
        <f t="shared" si="1008"/>
        <v>826.20747630792528</v>
      </c>
      <c r="FT239" s="484">
        <f t="shared" si="1009"/>
        <v>426</v>
      </c>
      <c r="FU239" s="427">
        <f t="shared" si="857"/>
        <v>386894</v>
      </c>
      <c r="FV239" s="276">
        <f t="shared" si="858"/>
        <v>2.1258878794626117</v>
      </c>
      <c r="FW239" s="256">
        <f t="shared" si="1010"/>
        <v>1.331562862282468</v>
      </c>
      <c r="FX239" s="256">
        <f t="shared" si="952"/>
        <v>2.8307533496688415</v>
      </c>
      <c r="FY239" s="483">
        <f t="shared" si="1011"/>
        <v>511.63232320134682</v>
      </c>
      <c r="FZ239" s="483">
        <f t="shared" si="861"/>
        <v>361</v>
      </c>
      <c r="GA239" s="483">
        <f t="shared" si="953"/>
        <v>570.9</v>
      </c>
      <c r="GB239" s="483">
        <f t="shared" si="954"/>
        <v>0</v>
      </c>
      <c r="GC239" s="483">
        <f t="shared" si="955"/>
        <v>21300</v>
      </c>
      <c r="GD239" s="483">
        <f t="shared" si="1012"/>
        <v>-32.473556710239777</v>
      </c>
      <c r="GE239" s="483">
        <f t="shared" si="1013"/>
        <v>515.74181977324508</v>
      </c>
      <c r="GF239" s="484">
        <f t="shared" si="1014"/>
        <v>302</v>
      </c>
      <c r="GG239" s="493">
        <f t="shared" si="1015"/>
        <v>213</v>
      </c>
      <c r="GH239" s="493">
        <f t="shared" si="866"/>
        <v>515</v>
      </c>
      <c r="GI239" s="427">
        <f t="shared" si="867"/>
        <v>408622</v>
      </c>
      <c r="GJ239" s="188">
        <f t="shared" si="1016"/>
        <v>1</v>
      </c>
      <c r="GK239" s="256">
        <f t="shared" si="990"/>
        <v>2.5435026724894021</v>
      </c>
      <c r="GL239" s="256">
        <f t="shared" si="956"/>
        <v>2.5435026724894021</v>
      </c>
      <c r="GM239" s="256">
        <f t="shared" si="957"/>
        <v>1027.3741429745919</v>
      </c>
      <c r="GN239" s="256">
        <f t="shared" si="958"/>
        <v>570.9</v>
      </c>
      <c r="GO239" s="256">
        <f t="shared" si="959"/>
        <v>0</v>
      </c>
      <c r="GP239" s="256">
        <f t="shared" si="1017"/>
        <v>1027.3741429745919</v>
      </c>
      <c r="GQ239" s="256">
        <f t="shared" si="1018"/>
        <v>0</v>
      </c>
      <c r="GR239" s="427">
        <f t="shared" si="871"/>
        <v>403921</v>
      </c>
      <c r="GS239" s="188">
        <f t="shared" si="872"/>
        <v>1</v>
      </c>
      <c r="GT239" s="256">
        <f t="shared" si="991"/>
        <v>4.5287980573135798</v>
      </c>
      <c r="GU239" s="256">
        <f t="shared" si="960"/>
        <v>4.5287980573135798</v>
      </c>
      <c r="GV239" s="256">
        <f t="shared" si="961"/>
        <v>1027.3741429745919</v>
      </c>
      <c r="GW239" s="256">
        <f t="shared" si="962"/>
        <v>570.9</v>
      </c>
      <c r="GX239" s="256">
        <f t="shared" si="963"/>
        <v>0</v>
      </c>
      <c r="GY239" s="256">
        <f t="shared" si="1019"/>
        <v>1027.3741429745919</v>
      </c>
      <c r="GZ239" s="256">
        <f t="shared" si="1020"/>
        <v>0</v>
      </c>
      <c r="HA239" s="427">
        <f t="shared" si="875"/>
        <v>226853.6</v>
      </c>
      <c r="HB239" s="188">
        <f t="shared" si="876"/>
        <v>1</v>
      </c>
      <c r="HC239" s="256">
        <f t="shared" si="992"/>
        <v>3.5745296107324598</v>
      </c>
      <c r="HD239" s="256">
        <f t="shared" si="964"/>
        <v>3.5745296107324598</v>
      </c>
      <c r="HE239" s="256">
        <f t="shared" si="965"/>
        <v>1027.3741429745919</v>
      </c>
      <c r="HF239" s="256">
        <f t="shared" si="966"/>
        <v>570.9</v>
      </c>
      <c r="HG239" s="256">
        <f t="shared" si="967"/>
        <v>0</v>
      </c>
      <c r="HH239" s="256">
        <f t="shared" si="1021"/>
        <v>1027.3741429745919</v>
      </c>
      <c r="HI239" s="256">
        <f t="shared" si="1022"/>
        <v>0</v>
      </c>
      <c r="HJ239" s="427">
        <f t="shared" si="879"/>
        <v>287415.19999999995</v>
      </c>
      <c r="HK239" s="188">
        <f t="shared" si="1023"/>
        <v>1</v>
      </c>
      <c r="HL239" s="256">
        <f t="shared" si="993"/>
        <v>2.0743927856290911</v>
      </c>
      <c r="HM239" s="256">
        <f t="shared" si="968"/>
        <v>2.0743927856290911</v>
      </c>
      <c r="HN239" s="256">
        <f t="shared" si="969"/>
        <v>1027.3741429745919</v>
      </c>
      <c r="HO239" s="256">
        <f t="shared" si="970"/>
        <v>570.9</v>
      </c>
      <c r="HP239" s="256">
        <f t="shared" si="971"/>
        <v>0</v>
      </c>
      <c r="HQ239" s="256">
        <f t="shared" si="1024"/>
        <v>1027.3741429745919</v>
      </c>
      <c r="HR239" s="256">
        <f t="shared" si="1025"/>
        <v>0</v>
      </c>
      <c r="HS239" s="466">
        <f t="shared" si="883"/>
        <v>495265</v>
      </c>
    </row>
    <row r="240" spans="1:227" s="72" customFormat="1" hidden="1" outlineLevel="1" x14ac:dyDescent="0.3">
      <c r="B240" s="40" t="s">
        <v>251</v>
      </c>
      <c r="C240" s="40" t="s">
        <v>266</v>
      </c>
      <c r="D240" s="125">
        <v>2517</v>
      </c>
      <c r="E240" s="123">
        <v>61.432921215434995</v>
      </c>
      <c r="F240" s="124">
        <f t="shared" si="791"/>
        <v>1359.4260762309052</v>
      </c>
      <c r="G240" s="125">
        <f t="shared" si="1064"/>
        <v>0</v>
      </c>
      <c r="H240" s="168">
        <f t="shared" ref="H240" si="1069">ROUND($I240+$I240*0.2,1)</f>
        <v>507.4</v>
      </c>
      <c r="I240" s="121">
        <f t="shared" si="1066"/>
        <v>422.85599999999999</v>
      </c>
      <c r="J240" s="373">
        <f t="shared" si="794"/>
        <v>0</v>
      </c>
      <c r="K240" s="114">
        <v>0.19600000000000001</v>
      </c>
      <c r="L240" s="168">
        <f t="shared" si="795"/>
        <v>2679.1999925717487</v>
      </c>
      <c r="M240" s="373">
        <f t="shared" si="972"/>
        <v>0</v>
      </c>
      <c r="N240" s="373">
        <f t="shared" si="973"/>
        <v>525.12319854406269</v>
      </c>
      <c r="O240" s="121">
        <v>142.89638474521578</v>
      </c>
      <c r="P240" s="116">
        <v>0</v>
      </c>
      <c r="Q240" s="395">
        <f t="shared" si="796"/>
        <v>1</v>
      </c>
      <c r="S240" s="189">
        <f t="shared" si="797"/>
        <v>1</v>
      </c>
      <c r="T240" s="168">
        <f t="shared" si="902"/>
        <v>0</v>
      </c>
      <c r="U240" s="382">
        <f t="shared" si="903"/>
        <v>1359.4260762309052</v>
      </c>
      <c r="V240" s="427">
        <f t="shared" si="974"/>
        <v>27870</v>
      </c>
      <c r="W240" s="132"/>
      <c r="X240" s="255"/>
      <c r="Y240" s="255"/>
      <c r="Z240" s="255"/>
      <c r="AA240" s="111"/>
      <c r="AB240" s="111"/>
      <c r="AC240" s="111"/>
      <c r="AD240" s="111"/>
      <c r="AE240" s="111"/>
      <c r="AF240" s="111"/>
      <c r="AG240" s="111"/>
      <c r="AH240" s="460"/>
      <c r="AI240" s="262">
        <f t="shared" si="904"/>
        <v>1.3139840740623165</v>
      </c>
      <c r="AJ240" s="256">
        <f t="shared" si="799"/>
        <v>1.2641269510348814</v>
      </c>
      <c r="AK240" s="256">
        <f t="shared" si="1057"/>
        <v>1.6610426812527879</v>
      </c>
      <c r="AL240" s="170">
        <f t="shared" si="800"/>
        <v>483.03747599618356</v>
      </c>
      <c r="AM240" s="170">
        <f t="shared" si="801"/>
        <v>0</v>
      </c>
      <c r="AN240" s="170">
        <f t="shared" si="906"/>
        <v>362.27810699713768</v>
      </c>
      <c r="AO240" s="170">
        <f t="shared" si="975"/>
        <v>186</v>
      </c>
      <c r="AP240" s="170">
        <f t="shared" si="976"/>
        <v>266</v>
      </c>
      <c r="AQ240" s="170">
        <f t="shared" si="802"/>
        <v>0</v>
      </c>
      <c r="AR240" s="256">
        <f t="shared" si="995"/>
        <v>158.19477338875012</v>
      </c>
      <c r="AS240" s="256">
        <f t="shared" si="907"/>
        <v>876.38860023472171</v>
      </c>
      <c r="AT240" s="428">
        <f t="shared" si="996"/>
        <v>256970</v>
      </c>
      <c r="AU240" s="112"/>
      <c r="AV240" s="256"/>
      <c r="AW240" s="256"/>
      <c r="AX240" s="120"/>
      <c r="AY240" s="120"/>
      <c r="AZ240" s="120"/>
      <c r="BA240" s="120"/>
      <c r="BB240" s="256"/>
      <c r="BC240" s="256"/>
      <c r="BD240" s="256"/>
      <c r="BE240" s="257"/>
      <c r="BF240" s="149">
        <f t="shared" si="805"/>
        <v>1</v>
      </c>
      <c r="BG240" s="256">
        <f t="shared" si="806"/>
        <v>0</v>
      </c>
      <c r="BH240" s="256">
        <f t="shared" si="908"/>
        <v>0</v>
      </c>
      <c r="BI240" s="120">
        <f t="shared" si="807"/>
        <v>0</v>
      </c>
      <c r="BJ240" s="120">
        <f t="shared" si="808"/>
        <v>0</v>
      </c>
      <c r="BK240" s="256">
        <v>0</v>
      </c>
      <c r="BL240" s="170">
        <f t="shared" si="909"/>
        <v>0</v>
      </c>
      <c r="BM240" s="170">
        <f t="shared" si="977"/>
        <v>507.4</v>
      </c>
      <c r="BN240" s="170">
        <f t="shared" si="809"/>
        <v>0</v>
      </c>
      <c r="BO240" s="170">
        <f t="shared" si="997"/>
        <v>0</v>
      </c>
      <c r="BP240" s="170">
        <f t="shared" si="998"/>
        <v>1359.4260762309052</v>
      </c>
      <c r="BQ240" s="390">
        <f t="shared" si="812"/>
        <v>0</v>
      </c>
      <c r="BR240" s="428">
        <f t="shared" si="813"/>
        <v>27870</v>
      </c>
      <c r="BS240" s="147">
        <f t="shared" si="814"/>
        <v>3.5714285714285721</v>
      </c>
      <c r="BT240" s="256">
        <f t="shared" si="910"/>
        <v>2.8178191645201105</v>
      </c>
      <c r="BU240" s="256">
        <f t="shared" si="911"/>
        <v>10.06363987328611</v>
      </c>
      <c r="BV240" s="170">
        <f t="shared" si="912"/>
        <v>1359.4260762309052</v>
      </c>
      <c r="BW240" s="170">
        <f t="shared" si="913"/>
        <v>0</v>
      </c>
      <c r="BX240" s="170">
        <f t="shared" si="914"/>
        <v>1087.5408609847243</v>
      </c>
      <c r="BY240" s="170">
        <f t="shared" si="978"/>
        <v>2143.3599940573995</v>
      </c>
      <c r="BZ240" s="256">
        <f t="shared" si="815"/>
        <v>380.6393013446534</v>
      </c>
      <c r="CA240" s="256">
        <v>0</v>
      </c>
      <c r="CB240" s="466">
        <f t="shared" si="816"/>
        <v>347356.13527312508</v>
      </c>
      <c r="CC240" s="149">
        <f t="shared" si="817"/>
        <v>1</v>
      </c>
      <c r="CD240" s="256">
        <f t="shared" si="915"/>
        <v>0</v>
      </c>
      <c r="CE240" s="256">
        <f t="shared" si="979"/>
        <v>0</v>
      </c>
      <c r="CF240" s="120">
        <f t="shared" si="818"/>
        <v>0</v>
      </c>
      <c r="CG240" s="120">
        <f t="shared" si="819"/>
        <v>0</v>
      </c>
      <c r="CH240" s="256">
        <v>0</v>
      </c>
      <c r="CI240" s="170">
        <f t="shared" si="980"/>
        <v>0</v>
      </c>
      <c r="CJ240" s="170">
        <f t="shared" si="981"/>
        <v>507.4</v>
      </c>
      <c r="CK240" s="170">
        <f t="shared" si="820"/>
        <v>0</v>
      </c>
      <c r="CL240" s="256">
        <f t="shared" si="999"/>
        <v>0</v>
      </c>
      <c r="CM240" s="256">
        <f t="shared" si="900"/>
        <v>1359.4260762309052</v>
      </c>
      <c r="CN240" s="390">
        <f t="shared" si="822"/>
        <v>0</v>
      </c>
      <c r="CO240" s="428">
        <f t="shared" si="823"/>
        <v>27870</v>
      </c>
      <c r="CP240" s="147">
        <f t="shared" si="824"/>
        <v>3.053435114503817</v>
      </c>
      <c r="CQ240" s="256">
        <f t="shared" si="916"/>
        <v>2.8360373395427723</v>
      </c>
      <c r="CR240" s="256">
        <f t="shared" si="917"/>
        <v>8.6596559986038848</v>
      </c>
      <c r="CS240" s="120">
        <f t="shared" si="918"/>
        <v>1359.4260762309052</v>
      </c>
      <c r="CT240" s="120">
        <f t="shared" si="919"/>
        <v>0</v>
      </c>
      <c r="CU240" s="256">
        <f t="shared" si="920"/>
        <v>1019.569557173179</v>
      </c>
      <c r="CV240" s="170">
        <f t="shared" si="982"/>
        <v>2009.3999944288114</v>
      </c>
      <c r="CW240" s="256">
        <f t="shared" si="825"/>
        <v>445.21203996562144</v>
      </c>
      <c r="CX240" s="256">
        <v>0</v>
      </c>
      <c r="CY240" s="466">
        <f t="shared" si="826"/>
        <v>322356.13527312508</v>
      </c>
      <c r="CZ240" s="147">
        <f t="shared" si="827"/>
        <v>3.5714285714285721</v>
      </c>
      <c r="DA240" s="256">
        <f t="shared" si="921"/>
        <v>2.9718188612899938</v>
      </c>
      <c r="DB240" s="256">
        <f t="shared" si="922"/>
        <v>10.613638790321408</v>
      </c>
      <c r="DC240" s="120">
        <f t="shared" si="923"/>
        <v>1359.4260762309052</v>
      </c>
      <c r="DD240" s="120">
        <f t="shared" si="924"/>
        <v>0</v>
      </c>
      <c r="DE240" s="256">
        <f t="shared" si="925"/>
        <v>1087.5408609847243</v>
      </c>
      <c r="DF240" s="170">
        <f t="shared" si="983"/>
        <v>2143.3599940573995</v>
      </c>
      <c r="DG240" s="256">
        <f t="shared" si="828"/>
        <v>380.6393013446534</v>
      </c>
      <c r="DH240" s="256">
        <v>0</v>
      </c>
      <c r="DI240" s="466">
        <f t="shared" si="829"/>
        <v>329356.13527312508</v>
      </c>
      <c r="DJ240" s="147">
        <f t="shared" si="830"/>
        <v>3.053435114503817</v>
      </c>
      <c r="DK240" s="256">
        <f t="shared" si="984"/>
        <v>2.8807195911888925</v>
      </c>
      <c r="DL240" s="256">
        <f t="shared" si="926"/>
        <v>8.7960903547752451</v>
      </c>
      <c r="DM240" s="120">
        <f t="shared" si="927"/>
        <v>1359.4260762309052</v>
      </c>
      <c r="DN240" s="120">
        <f t="shared" si="928"/>
        <v>0</v>
      </c>
      <c r="DO240" s="256">
        <f t="shared" si="929"/>
        <v>1019.569557173179</v>
      </c>
      <c r="DP240" s="170">
        <f t="shared" si="985"/>
        <v>2009.3999944288114</v>
      </c>
      <c r="DQ240" s="256">
        <f t="shared" si="831"/>
        <v>445.21203996562144</v>
      </c>
      <c r="DR240" s="256">
        <v>0</v>
      </c>
      <c r="DS240" s="427">
        <f t="shared" si="832"/>
        <v>317356.13527312508</v>
      </c>
      <c r="DT240" s="176">
        <f t="shared" si="833"/>
        <v>6.3291139240506338</v>
      </c>
      <c r="DU240" s="256">
        <f t="shared" si="930"/>
        <v>1.5515961283941739</v>
      </c>
      <c r="DV240" s="256">
        <f t="shared" si="931"/>
        <v>9.8202286607226217</v>
      </c>
      <c r="DW240" s="120">
        <f t="shared" si="932"/>
        <v>1359.4260762309052</v>
      </c>
      <c r="DX240" s="120">
        <f t="shared" si="933"/>
        <v>0</v>
      </c>
      <c r="DY240" s="256">
        <f t="shared" si="934"/>
        <v>1223.4834686078148</v>
      </c>
      <c r="DZ240" s="256">
        <f t="shared" si="986"/>
        <v>699</v>
      </c>
      <c r="EA240" s="256">
        <f t="shared" si="987"/>
        <v>999</v>
      </c>
      <c r="EB240" s="170">
        <f t="shared" si="988"/>
        <v>2411.2799933145743</v>
      </c>
      <c r="EC240" s="256">
        <f t="shared" si="834"/>
        <v>214.78932004448299</v>
      </c>
      <c r="ED240" s="256">
        <v>0</v>
      </c>
      <c r="EE240" s="427">
        <f t="shared" si="994"/>
        <v>737715.65631003818</v>
      </c>
      <c r="EF240" s="275">
        <f t="shared" si="835"/>
        <v>1.2307692307692306</v>
      </c>
      <c r="EG240" s="256">
        <f t="shared" si="836"/>
        <v>3.5431369902355043</v>
      </c>
      <c r="EH240" s="256">
        <f t="shared" si="935"/>
        <v>4.3607839879821588</v>
      </c>
      <c r="EI240" s="473">
        <f t="shared" si="837"/>
        <v>339.8565190577263</v>
      </c>
      <c r="EJ240" s="473">
        <f t="shared" si="838"/>
        <v>126.85</v>
      </c>
      <c r="EK240" s="473">
        <f t="shared" si="936"/>
        <v>507.4</v>
      </c>
      <c r="EL240" s="473">
        <f t="shared" si="839"/>
        <v>0</v>
      </c>
      <c r="EM240" s="473">
        <f t="shared" si="1000"/>
        <v>84.964129764431576</v>
      </c>
      <c r="EN240" s="473">
        <f t="shared" si="1001"/>
        <v>1019.569557173179</v>
      </c>
      <c r="EO240" s="427">
        <f t="shared" si="842"/>
        <v>71939.75</v>
      </c>
      <c r="EP240" s="261">
        <f t="shared" si="843"/>
        <v>1.2307692307692306</v>
      </c>
      <c r="EQ240" s="256">
        <f t="shared" si="1002"/>
        <v>1.3889861712641547</v>
      </c>
      <c r="ER240" s="256">
        <f t="shared" si="937"/>
        <v>1.7095214415558826</v>
      </c>
      <c r="ES240" s="473">
        <f t="shared" si="938"/>
        <v>1359.4260762309052</v>
      </c>
      <c r="ET240" s="473">
        <f t="shared" si="845"/>
        <v>126.85</v>
      </c>
      <c r="EU240" s="473">
        <f t="shared" si="939"/>
        <v>507.4</v>
      </c>
      <c r="EV240" s="473">
        <f t="shared" si="846"/>
        <v>0</v>
      </c>
      <c r="EW240" s="473">
        <f t="shared" si="1003"/>
        <v>84.964129764431576</v>
      </c>
      <c r="EX240" s="473">
        <f t="shared" si="1004"/>
        <v>1019.569557173179</v>
      </c>
      <c r="EY240" s="572">
        <f t="shared" si="849"/>
        <v>183509.66666666669</v>
      </c>
      <c r="EZ240" s="589"/>
      <c r="FA240" s="589"/>
      <c r="FB240" s="589"/>
      <c r="FC240" s="589"/>
      <c r="FD240" s="589"/>
      <c r="FE240" s="589"/>
      <c r="FF240" s="589"/>
      <c r="FG240" s="589"/>
      <c r="FH240" s="589"/>
      <c r="FI240" s="577"/>
      <c r="FJ240" s="276">
        <f t="shared" si="850"/>
        <v>1.2376176515359936</v>
      </c>
      <c r="FK240" s="256">
        <f t="shared" si="1005"/>
        <v>0.52664216398778063</v>
      </c>
      <c r="FL240" s="256">
        <f t="shared" si="949"/>
        <v>0.65178163819439072</v>
      </c>
      <c r="FM240" s="483">
        <f t="shared" si="1006"/>
        <v>266.44751094125741</v>
      </c>
      <c r="FN240" s="483">
        <f t="shared" si="853"/>
        <v>395</v>
      </c>
      <c r="FO240" s="483">
        <f t="shared" si="950"/>
        <v>507.4</v>
      </c>
      <c r="FP240" s="483">
        <f t="shared" si="951"/>
        <v>0</v>
      </c>
      <c r="FQ240" s="483">
        <f t="shared" si="989"/>
        <v>56400</v>
      </c>
      <c r="FR240" s="483">
        <f t="shared" si="1007"/>
        <v>5.3289502188251481</v>
      </c>
      <c r="FS240" s="483">
        <f t="shared" si="1008"/>
        <v>1093.092742897572</v>
      </c>
      <c r="FT240" s="484">
        <f t="shared" si="1009"/>
        <v>564</v>
      </c>
      <c r="FU240" s="427">
        <f t="shared" si="857"/>
        <v>495601</v>
      </c>
      <c r="FV240" s="276">
        <f t="shared" si="858"/>
        <v>2.1264410054407992</v>
      </c>
      <c r="FW240" s="256">
        <f t="shared" si="1010"/>
        <v>1.3760054071304484</v>
      </c>
      <c r="FX240" s="256">
        <f t="shared" si="952"/>
        <v>2.9259943214304469</v>
      </c>
      <c r="FY240" s="483">
        <f t="shared" si="1011"/>
        <v>676.99418596299085</v>
      </c>
      <c r="FZ240" s="483">
        <f t="shared" si="861"/>
        <v>477</v>
      </c>
      <c r="GA240" s="483">
        <f t="shared" si="953"/>
        <v>507.4</v>
      </c>
      <c r="GB240" s="483">
        <f t="shared" si="954"/>
        <v>0</v>
      </c>
      <c r="GC240" s="483">
        <f t="shared" si="955"/>
        <v>28200</v>
      </c>
      <c r="GD240" s="483">
        <f t="shared" si="1012"/>
        <v>-43.135491847914921</v>
      </c>
      <c r="GE240" s="483">
        <f t="shared" si="1013"/>
        <v>682.43189026791435</v>
      </c>
      <c r="GF240" s="484">
        <f t="shared" si="1014"/>
        <v>400</v>
      </c>
      <c r="GG240" s="493">
        <f t="shared" si="1015"/>
        <v>282</v>
      </c>
      <c r="GH240" s="493">
        <f t="shared" si="866"/>
        <v>682</v>
      </c>
      <c r="GI240" s="427">
        <f t="shared" si="867"/>
        <v>523348</v>
      </c>
      <c r="GJ240" s="188">
        <f t="shared" si="1016"/>
        <v>1</v>
      </c>
      <c r="GK240" s="256">
        <f t="shared" si="990"/>
        <v>3.7750719961092156</v>
      </c>
      <c r="GL240" s="256">
        <f t="shared" si="956"/>
        <v>3.7750719961092156</v>
      </c>
      <c r="GM240" s="256">
        <f t="shared" si="957"/>
        <v>1359.4260762309052</v>
      </c>
      <c r="GN240" s="256">
        <f t="shared" si="958"/>
        <v>507.4</v>
      </c>
      <c r="GO240" s="256">
        <f t="shared" si="959"/>
        <v>0</v>
      </c>
      <c r="GP240" s="256">
        <f t="shared" si="1017"/>
        <v>1359.4260762309052</v>
      </c>
      <c r="GQ240" s="256">
        <f t="shared" si="1018"/>
        <v>0</v>
      </c>
      <c r="GR240" s="427">
        <f t="shared" si="871"/>
        <v>360106</v>
      </c>
      <c r="GS240" s="188">
        <f t="shared" si="872"/>
        <v>1</v>
      </c>
      <c r="GT240" s="256">
        <f t="shared" si="991"/>
        <v>6.5498853104554531</v>
      </c>
      <c r="GU240" s="256">
        <f t="shared" si="960"/>
        <v>6.5498853104554531</v>
      </c>
      <c r="GV240" s="256">
        <f t="shared" si="961"/>
        <v>1359.4260762309052</v>
      </c>
      <c r="GW240" s="256">
        <f t="shared" si="962"/>
        <v>507.4</v>
      </c>
      <c r="GX240" s="256">
        <f t="shared" si="963"/>
        <v>0</v>
      </c>
      <c r="GY240" s="256">
        <f t="shared" si="1019"/>
        <v>1359.4260762309052</v>
      </c>
      <c r="GZ240" s="256">
        <f t="shared" si="1020"/>
        <v>0</v>
      </c>
      <c r="HA240" s="427">
        <f t="shared" si="875"/>
        <v>207549.6</v>
      </c>
      <c r="HB240" s="188">
        <f t="shared" si="876"/>
        <v>1</v>
      </c>
      <c r="HC240" s="256">
        <f t="shared" si="992"/>
        <v>5.0993673973503055</v>
      </c>
      <c r="HD240" s="256">
        <f t="shared" si="964"/>
        <v>5.0993673973503055</v>
      </c>
      <c r="HE240" s="256">
        <f t="shared" si="965"/>
        <v>1359.4260762309052</v>
      </c>
      <c r="HF240" s="256">
        <f t="shared" si="966"/>
        <v>507.4</v>
      </c>
      <c r="HG240" s="256">
        <f t="shared" si="967"/>
        <v>0</v>
      </c>
      <c r="HH240" s="256">
        <f t="shared" si="1021"/>
        <v>1359.4260762309052</v>
      </c>
      <c r="HI240" s="256">
        <f t="shared" si="1022"/>
        <v>0</v>
      </c>
      <c r="HJ240" s="427">
        <f t="shared" si="879"/>
        <v>266587.19999999995</v>
      </c>
      <c r="HK240" s="188">
        <f t="shared" si="1023"/>
        <v>1</v>
      </c>
      <c r="HL240" s="256">
        <f t="shared" si="993"/>
        <v>3.0805730386614361</v>
      </c>
      <c r="HM240" s="256">
        <f t="shared" si="968"/>
        <v>3.0805730386614361</v>
      </c>
      <c r="HN240" s="256">
        <f t="shared" si="969"/>
        <v>1359.4260762309052</v>
      </c>
      <c r="HO240" s="256">
        <f t="shared" si="970"/>
        <v>507.4</v>
      </c>
      <c r="HP240" s="256">
        <f t="shared" si="971"/>
        <v>0</v>
      </c>
      <c r="HQ240" s="256">
        <f t="shared" si="1024"/>
        <v>1359.4260762309052</v>
      </c>
      <c r="HR240" s="256">
        <f t="shared" si="1025"/>
        <v>0</v>
      </c>
      <c r="HS240" s="466">
        <f t="shared" si="883"/>
        <v>441290</v>
      </c>
    </row>
    <row r="241" spans="1:227" s="72" customFormat="1" hidden="1" outlineLevel="1" x14ac:dyDescent="0.3">
      <c r="B241" s="40" t="s">
        <v>251</v>
      </c>
      <c r="C241" s="40" t="s">
        <v>267</v>
      </c>
      <c r="D241" s="125">
        <v>2517</v>
      </c>
      <c r="E241" s="123">
        <v>50.022653024224958</v>
      </c>
      <c r="F241" s="124">
        <f t="shared" si="791"/>
        <v>1106.9325302781899</v>
      </c>
      <c r="G241" s="125">
        <v>10</v>
      </c>
      <c r="H241" s="168">
        <f t="shared" ref="H241" si="1070">ROUND($I241+$I241*0.1,1)</f>
        <v>465.1</v>
      </c>
      <c r="I241" s="121">
        <f t="shared" si="1066"/>
        <v>422.85599999999999</v>
      </c>
      <c r="J241" s="373">
        <f t="shared" si="794"/>
        <v>0</v>
      </c>
      <c r="K241" s="114">
        <v>0.19600000000000001</v>
      </c>
      <c r="L241" s="168">
        <f t="shared" si="795"/>
        <v>2379.9882396864973</v>
      </c>
      <c r="M241" s="373">
        <f t="shared" si="972"/>
        <v>0</v>
      </c>
      <c r="N241" s="373">
        <f t="shared" si="973"/>
        <v>466.47769497855342</v>
      </c>
      <c r="O241" s="121">
        <v>141.87525001551097</v>
      </c>
      <c r="P241" s="116">
        <v>0</v>
      </c>
      <c r="Q241" s="395">
        <f t="shared" si="796"/>
        <v>0.99096602572743364</v>
      </c>
      <c r="S241" s="189">
        <f t="shared" si="797"/>
        <v>1.0060045678113358</v>
      </c>
      <c r="T241" s="168">
        <f t="shared" si="902"/>
        <v>3.3333333333333335</v>
      </c>
      <c r="U241" s="382">
        <f t="shared" si="903"/>
        <v>1106.9325302781899</v>
      </c>
      <c r="V241" s="427">
        <f t="shared" si="974"/>
        <v>25755</v>
      </c>
      <c r="W241" s="132"/>
      <c r="X241" s="255"/>
      <c r="Y241" s="255"/>
      <c r="Z241" s="255"/>
      <c r="AA241" s="111"/>
      <c r="AB241" s="111"/>
      <c r="AC241" s="111"/>
      <c r="AD241" s="111"/>
      <c r="AE241" s="111"/>
      <c r="AF241" s="111"/>
      <c r="AG241" s="111"/>
      <c r="AH241" s="460"/>
      <c r="AI241" s="262">
        <f t="shared" si="904"/>
        <v>1.3602268185592681</v>
      </c>
      <c r="AJ241" s="256">
        <f t="shared" si="799"/>
        <v>1.2114931267332365</v>
      </c>
      <c r="AK241" s="256">
        <f t="shared" si="1057"/>
        <v>1.6479054414827705</v>
      </c>
      <c r="AL241" s="170">
        <f t="shared" si="800"/>
        <v>424.82610978020426</v>
      </c>
      <c r="AM241" s="170">
        <f t="shared" si="801"/>
        <v>10</v>
      </c>
      <c r="AN241" s="170">
        <f t="shared" si="906"/>
        <v>308.61958233515321</v>
      </c>
      <c r="AO241" s="170">
        <f t="shared" si="975"/>
        <v>159</v>
      </c>
      <c r="AP241" s="170">
        <f t="shared" si="976"/>
        <v>227</v>
      </c>
      <c r="AQ241" s="170">
        <f t="shared" si="802"/>
        <v>0</v>
      </c>
      <c r="AR241" s="256">
        <f t="shared" si="995"/>
        <v>139.0305509530169</v>
      </c>
      <c r="AS241" s="256">
        <f t="shared" si="907"/>
        <v>682.10642049798571</v>
      </c>
      <c r="AT241" s="428">
        <f t="shared" si="996"/>
        <v>238655</v>
      </c>
      <c r="AU241" s="112"/>
      <c r="AV241" s="256"/>
      <c r="AW241" s="256"/>
      <c r="AX241" s="120"/>
      <c r="AY241" s="120"/>
      <c r="AZ241" s="120"/>
      <c r="BA241" s="120"/>
      <c r="BB241" s="256"/>
      <c r="BC241" s="256"/>
      <c r="BD241" s="256"/>
      <c r="BE241" s="257"/>
      <c r="BF241" s="146">
        <f t="shared" si="805"/>
        <v>1.0203115466921255</v>
      </c>
      <c r="BG241" s="256">
        <f t="shared" si="806"/>
        <v>0.35842689845645609</v>
      </c>
      <c r="BH241" s="256">
        <f t="shared" si="908"/>
        <v>0.36570710314016813</v>
      </c>
      <c r="BI241" s="120">
        <f t="shared" si="807"/>
        <v>16.625</v>
      </c>
      <c r="BJ241" s="120">
        <f t="shared" si="808"/>
        <v>10</v>
      </c>
      <c r="BK241" s="256">
        <v>0</v>
      </c>
      <c r="BL241" s="170">
        <f t="shared" si="909"/>
        <v>6.9853286343086802</v>
      </c>
      <c r="BM241" s="170">
        <f t="shared" si="977"/>
        <v>458.11467136569132</v>
      </c>
      <c r="BN241" s="170">
        <f t="shared" si="809"/>
        <v>0</v>
      </c>
      <c r="BO241" s="170">
        <f t="shared" si="997"/>
        <v>4.3900000000000006</v>
      </c>
      <c r="BP241" s="170">
        <f t="shared" si="998"/>
        <v>1090.3075302781899</v>
      </c>
      <c r="BQ241" s="390">
        <f t="shared" si="812"/>
        <v>13667.297533012057</v>
      </c>
      <c r="BR241" s="428">
        <f t="shared" si="813"/>
        <v>43435.170184986811</v>
      </c>
      <c r="BS241" s="147">
        <f t="shared" si="814"/>
        <v>3.6048558429356437</v>
      </c>
      <c r="BT241" s="256">
        <f t="shared" si="910"/>
        <v>2.4337814288328339</v>
      </c>
      <c r="BU241" s="256">
        <f t="shared" si="911"/>
        <v>8.7734312041563012</v>
      </c>
      <c r="BV241" s="170">
        <f t="shared" si="912"/>
        <v>1106.9325302781899</v>
      </c>
      <c r="BW241" s="170">
        <f t="shared" si="913"/>
        <v>10</v>
      </c>
      <c r="BX241" s="170">
        <f t="shared" si="914"/>
        <v>875.54602422255198</v>
      </c>
      <c r="BY241" s="170">
        <f t="shared" si="978"/>
        <v>1882.4898392228595</v>
      </c>
      <c r="BZ241" s="256">
        <f t="shared" si="815"/>
        <v>309.84110847789321</v>
      </c>
      <c r="CA241" s="256">
        <v>0</v>
      </c>
      <c r="CB241" s="466">
        <f t="shared" si="816"/>
        <v>328881.1171171969</v>
      </c>
      <c r="CC241" s="146">
        <f t="shared" si="817"/>
        <v>1.0202702275342428</v>
      </c>
      <c r="CD241" s="256">
        <f t="shared" si="915"/>
        <v>0.46000878579739823</v>
      </c>
      <c r="CE241" s="256">
        <f t="shared" si="979"/>
        <v>0.46933326855326224</v>
      </c>
      <c r="CF241" s="120">
        <f t="shared" si="818"/>
        <v>17.733333333333334</v>
      </c>
      <c r="CG241" s="120">
        <f t="shared" si="819"/>
        <v>10</v>
      </c>
      <c r="CH241" s="256">
        <v>0</v>
      </c>
      <c r="CI241" s="170">
        <f t="shared" si="980"/>
        <v>7.45101720992926</v>
      </c>
      <c r="CJ241" s="170">
        <f t="shared" si="981"/>
        <v>457.64898279007076</v>
      </c>
      <c r="CK241" s="170">
        <f t="shared" si="820"/>
        <v>0</v>
      </c>
      <c r="CL241" s="256">
        <f t="shared" si="999"/>
        <v>5.5426666666666673</v>
      </c>
      <c r="CM241" s="256">
        <f t="shared" si="900"/>
        <v>1089.1991969448566</v>
      </c>
      <c r="CN241" s="390">
        <f t="shared" si="822"/>
        <v>3911.7840352128615</v>
      </c>
      <c r="CO241" s="428">
        <f t="shared" si="823"/>
        <v>33747.181530652604</v>
      </c>
      <c r="CP241" s="147">
        <f t="shared" si="824"/>
        <v>3.0818698919258538</v>
      </c>
      <c r="CQ241" s="256">
        <f t="shared" si="916"/>
        <v>2.4609803565286903</v>
      </c>
      <c r="CR241" s="256">
        <f t="shared" si="917"/>
        <v>7.584421265406724</v>
      </c>
      <c r="CS241" s="120">
        <f t="shared" si="918"/>
        <v>1106.9325302781899</v>
      </c>
      <c r="CT241" s="120">
        <f t="shared" si="919"/>
        <v>10</v>
      </c>
      <c r="CU241" s="256">
        <f t="shared" si="920"/>
        <v>820.19939770864244</v>
      </c>
      <c r="CV241" s="170">
        <f t="shared" si="982"/>
        <v>1763.4904272385345</v>
      </c>
      <c r="CW241" s="256">
        <f t="shared" si="825"/>
        <v>362.42040366610712</v>
      </c>
      <c r="CX241" s="256">
        <v>0</v>
      </c>
      <c r="CY241" s="466">
        <f t="shared" si="826"/>
        <v>303881.1171171969</v>
      </c>
      <c r="CZ241" s="147">
        <f t="shared" si="827"/>
        <v>3.6048558429356437</v>
      </c>
      <c r="DA241" s="256">
        <f t="shared" si="921"/>
        <v>2.5746972429717676</v>
      </c>
      <c r="DB241" s="256">
        <f t="shared" si="922"/>
        <v>9.2814124001170697</v>
      </c>
      <c r="DC241" s="120">
        <f t="shared" si="923"/>
        <v>1106.9325302781899</v>
      </c>
      <c r="DD241" s="120">
        <f t="shared" si="924"/>
        <v>10</v>
      </c>
      <c r="DE241" s="256">
        <f t="shared" si="925"/>
        <v>875.54602422255198</v>
      </c>
      <c r="DF241" s="170">
        <f t="shared" si="983"/>
        <v>1882.4898392228595</v>
      </c>
      <c r="DG241" s="256">
        <f t="shared" si="828"/>
        <v>309.84110847789321</v>
      </c>
      <c r="DH241" s="256">
        <v>0</v>
      </c>
      <c r="DI241" s="466">
        <f t="shared" si="829"/>
        <v>310881.1171171969</v>
      </c>
      <c r="DJ241" s="147">
        <f t="shared" si="830"/>
        <v>3.0818698919258538</v>
      </c>
      <c r="DK241" s="256">
        <f t="shared" si="984"/>
        <v>2.5021502434098961</v>
      </c>
      <c r="DL241" s="256">
        <f t="shared" si="926"/>
        <v>7.7113015002399052</v>
      </c>
      <c r="DM241" s="120">
        <f t="shared" si="927"/>
        <v>1106.9325302781899</v>
      </c>
      <c r="DN241" s="120">
        <f t="shared" si="928"/>
        <v>10</v>
      </c>
      <c r="DO241" s="256">
        <f t="shared" si="929"/>
        <v>820.19939770864244</v>
      </c>
      <c r="DP241" s="170">
        <f t="shared" si="985"/>
        <v>1763.4904272385345</v>
      </c>
      <c r="DQ241" s="256">
        <f t="shared" si="831"/>
        <v>362.42040366610712</v>
      </c>
      <c r="DR241" s="256">
        <v>0</v>
      </c>
      <c r="DS241" s="427">
        <f t="shared" si="832"/>
        <v>298881.1171171969</v>
      </c>
      <c r="DT241" s="176">
        <f t="shared" si="833"/>
        <v>6.3789963322630197</v>
      </c>
      <c r="DU241" s="256">
        <f t="shared" si="930"/>
        <v>1.4501831072662252</v>
      </c>
      <c r="DV241" s="256">
        <f t="shared" si="931"/>
        <v>9.2507127223610404</v>
      </c>
      <c r="DW241" s="120">
        <f t="shared" si="932"/>
        <v>1106.9325302781899</v>
      </c>
      <c r="DX241" s="120">
        <f t="shared" si="933"/>
        <v>10</v>
      </c>
      <c r="DY241" s="256">
        <f t="shared" si="934"/>
        <v>986.23927725037095</v>
      </c>
      <c r="DZ241" s="256">
        <f t="shared" si="986"/>
        <v>569</v>
      </c>
      <c r="EA241" s="256">
        <f t="shared" si="987"/>
        <v>813</v>
      </c>
      <c r="EB241" s="170">
        <f t="shared" si="988"/>
        <v>2120.4886631915092</v>
      </c>
      <c r="EC241" s="256">
        <f t="shared" si="834"/>
        <v>175.09533978395402</v>
      </c>
      <c r="ED241" s="256">
        <v>0</v>
      </c>
      <c r="EE241" s="427">
        <f t="shared" si="994"/>
        <v>644863.75488849916</v>
      </c>
      <c r="EF241" s="275">
        <f t="shared" si="835"/>
        <v>1.2373022221029055</v>
      </c>
      <c r="EG241" s="256">
        <f t="shared" si="836"/>
        <v>3.0821355097709637</v>
      </c>
      <c r="EH241" s="256">
        <f t="shared" si="935"/>
        <v>3.813533115061885</v>
      </c>
      <c r="EI241" s="473">
        <f t="shared" si="837"/>
        <v>276.73313256954748</v>
      </c>
      <c r="EJ241" s="473">
        <f t="shared" si="838"/>
        <v>116.27500000000001</v>
      </c>
      <c r="EK241" s="473">
        <f t="shared" si="936"/>
        <v>465.1</v>
      </c>
      <c r="EL241" s="473">
        <f t="shared" si="839"/>
        <v>0</v>
      </c>
      <c r="EM241" s="473">
        <f t="shared" si="1000"/>
        <v>72.516616475720198</v>
      </c>
      <c r="EN241" s="473">
        <f t="shared" si="1001"/>
        <v>830.19939770864244</v>
      </c>
      <c r="EO241" s="427">
        <f t="shared" si="842"/>
        <v>67339.625</v>
      </c>
      <c r="EP241" s="261">
        <f t="shared" si="843"/>
        <v>1.2373022221029055</v>
      </c>
      <c r="EQ241" s="256">
        <f t="shared" si="1002"/>
        <v>1.2338648708052113</v>
      </c>
      <c r="ER241" s="256">
        <f t="shared" si="937"/>
        <v>1.5266637464220025</v>
      </c>
      <c r="ES241" s="473">
        <f t="shared" si="938"/>
        <v>1106.9325302781899</v>
      </c>
      <c r="ET241" s="473">
        <f t="shared" si="845"/>
        <v>116.27500000000001</v>
      </c>
      <c r="EU241" s="473">
        <f t="shared" si="939"/>
        <v>465.1</v>
      </c>
      <c r="EV241" s="473">
        <f t="shared" si="846"/>
        <v>0</v>
      </c>
      <c r="EW241" s="473">
        <f t="shared" si="1003"/>
        <v>72.516616475720198</v>
      </c>
      <c r="EX241" s="473">
        <f t="shared" si="1004"/>
        <v>830.19939770864244</v>
      </c>
      <c r="EY241" s="572">
        <f t="shared" si="849"/>
        <v>168211.16666666669</v>
      </c>
      <c r="EZ241" s="589"/>
      <c r="FA241" s="589"/>
      <c r="FB241" s="589"/>
      <c r="FC241" s="589"/>
      <c r="FD241" s="589"/>
      <c r="FE241" s="589"/>
      <c r="FF241" s="589"/>
      <c r="FG241" s="589"/>
      <c r="FH241" s="589"/>
      <c r="FI241" s="577"/>
      <c r="FJ241" s="276">
        <f t="shared" si="850"/>
        <v>1.2440009596206141</v>
      </c>
      <c r="FK241" s="256">
        <f t="shared" si="1005"/>
        <v>0.52030742742965408</v>
      </c>
      <c r="FL241" s="256">
        <f t="shared" si="949"/>
        <v>0.64726293902022269</v>
      </c>
      <c r="FM241" s="483">
        <f t="shared" si="1006"/>
        <v>216.95877593452522</v>
      </c>
      <c r="FN241" s="483">
        <f t="shared" si="853"/>
        <v>321</v>
      </c>
      <c r="FO241" s="483">
        <f t="shared" si="950"/>
        <v>465.1</v>
      </c>
      <c r="FP241" s="483">
        <f t="shared" si="951"/>
        <v>0</v>
      </c>
      <c r="FQ241" s="483">
        <f t="shared" si="989"/>
        <v>45900</v>
      </c>
      <c r="FR241" s="483">
        <f t="shared" si="1007"/>
        <v>7.6725088520238387</v>
      </c>
      <c r="FS241" s="483">
        <f t="shared" si="1008"/>
        <v>890.18253027818992</v>
      </c>
      <c r="FT241" s="484">
        <f t="shared" si="1009"/>
        <v>459</v>
      </c>
      <c r="FU241" s="427">
        <f t="shared" si="857"/>
        <v>408241</v>
      </c>
      <c r="FV241" s="276">
        <f t="shared" si="858"/>
        <v>2.1315947645779532</v>
      </c>
      <c r="FW241" s="256">
        <f t="shared" si="1010"/>
        <v>1.3573576730561601</v>
      </c>
      <c r="FX241" s="256">
        <f t="shared" si="952"/>
        <v>2.893336509546224</v>
      </c>
      <c r="FY241" s="483">
        <f t="shared" si="1011"/>
        <v>551.25240007853859</v>
      </c>
      <c r="FZ241" s="483">
        <f t="shared" si="861"/>
        <v>389</v>
      </c>
      <c r="GA241" s="483">
        <f t="shared" si="953"/>
        <v>465.1</v>
      </c>
      <c r="GB241" s="483">
        <f t="shared" si="954"/>
        <v>0</v>
      </c>
      <c r="GC241" s="483">
        <f t="shared" si="955"/>
        <v>23000</v>
      </c>
      <c r="GD241" s="483">
        <f t="shared" si="1012"/>
        <v>-31.690979522910084</v>
      </c>
      <c r="GE241" s="483">
        <f t="shared" si="1013"/>
        <v>555.68013019965133</v>
      </c>
      <c r="GF241" s="484">
        <f t="shared" si="1014"/>
        <v>325</v>
      </c>
      <c r="GG241" s="493">
        <f t="shared" si="1015"/>
        <v>230</v>
      </c>
      <c r="GH241" s="493">
        <f t="shared" si="866"/>
        <v>555</v>
      </c>
      <c r="GI241" s="427">
        <f t="shared" si="867"/>
        <v>431925</v>
      </c>
      <c r="GJ241" s="188">
        <f t="shared" si="1016"/>
        <v>1.0060045678113358</v>
      </c>
      <c r="GK241" s="256">
        <f t="shared" si="990"/>
        <v>3.3349526528995215</v>
      </c>
      <c r="GL241" s="256">
        <f t="shared" si="956"/>
        <v>3.3549776022514513</v>
      </c>
      <c r="GM241" s="256">
        <f t="shared" si="957"/>
        <v>1106.9325302781899</v>
      </c>
      <c r="GN241" s="256">
        <f t="shared" si="958"/>
        <v>465.1</v>
      </c>
      <c r="GO241" s="256">
        <f t="shared" si="959"/>
        <v>0</v>
      </c>
      <c r="GP241" s="256">
        <f t="shared" si="1017"/>
        <v>1106.9325302781899</v>
      </c>
      <c r="GQ241" s="256">
        <f t="shared" si="1018"/>
        <v>3.3333333333333335</v>
      </c>
      <c r="GR241" s="427">
        <f t="shared" si="871"/>
        <v>330919</v>
      </c>
      <c r="GS241" s="188">
        <f t="shared" si="872"/>
        <v>1.0060045678113358</v>
      </c>
      <c r="GT241" s="256">
        <f t="shared" si="991"/>
        <v>5.6684828679013277</v>
      </c>
      <c r="GU241" s="256">
        <f t="shared" si="960"/>
        <v>5.7025196576690371</v>
      </c>
      <c r="GV241" s="256">
        <f t="shared" si="961"/>
        <v>1106.9325302781899</v>
      </c>
      <c r="GW241" s="256">
        <f t="shared" si="962"/>
        <v>465.1</v>
      </c>
      <c r="GX241" s="256">
        <f t="shared" si="963"/>
        <v>0</v>
      </c>
      <c r="GY241" s="256">
        <f t="shared" si="1019"/>
        <v>1106.9325302781899</v>
      </c>
      <c r="GZ241" s="256">
        <f t="shared" si="1020"/>
        <v>3.3333333333333335</v>
      </c>
      <c r="HA241" s="427">
        <f t="shared" si="875"/>
        <v>194690.4</v>
      </c>
      <c r="HB241" s="188">
        <f t="shared" si="876"/>
        <v>1.0060045678113358</v>
      </c>
      <c r="HC241" s="256">
        <f t="shared" si="992"/>
        <v>4.3670094943542894</v>
      </c>
      <c r="HD241" s="256">
        <f t="shared" si="964"/>
        <v>4.3932314989958874</v>
      </c>
      <c r="HE241" s="256">
        <f t="shared" si="965"/>
        <v>1106.9325302781899</v>
      </c>
      <c r="HF241" s="256">
        <f t="shared" si="966"/>
        <v>465.1</v>
      </c>
      <c r="HG241" s="256">
        <f t="shared" si="967"/>
        <v>0</v>
      </c>
      <c r="HH241" s="256">
        <f t="shared" si="1021"/>
        <v>1106.9325302781899</v>
      </c>
      <c r="HI241" s="256">
        <f t="shared" si="1022"/>
        <v>3.3333333333333335</v>
      </c>
      <c r="HJ241" s="427">
        <f t="shared" si="879"/>
        <v>252712.80000000002</v>
      </c>
      <c r="HK241" s="188">
        <f t="shared" si="1023"/>
        <v>1.0060045678113358</v>
      </c>
      <c r="HL241" s="256">
        <f t="shared" si="993"/>
        <v>2.722684191951982</v>
      </c>
      <c r="HM241" s="256">
        <f t="shared" si="968"/>
        <v>2.7390327338114098</v>
      </c>
      <c r="HN241" s="256">
        <f t="shared" si="969"/>
        <v>1106.9325302781899</v>
      </c>
      <c r="HO241" s="256">
        <f t="shared" si="970"/>
        <v>465.1</v>
      </c>
      <c r="HP241" s="256">
        <f t="shared" si="971"/>
        <v>0</v>
      </c>
      <c r="HQ241" s="256">
        <f t="shared" si="1024"/>
        <v>1106.9325302781899</v>
      </c>
      <c r="HR241" s="256">
        <f t="shared" si="1025"/>
        <v>3.3333333333333335</v>
      </c>
      <c r="HS241" s="466">
        <f t="shared" si="883"/>
        <v>405335</v>
      </c>
    </row>
    <row r="242" spans="1:227" s="109" customFormat="1" collapsed="1" x14ac:dyDescent="0.3">
      <c r="A242" s="109" t="s">
        <v>368</v>
      </c>
      <c r="B242" s="105" t="s">
        <v>248</v>
      </c>
      <c r="C242" s="105" t="s">
        <v>308</v>
      </c>
      <c r="D242" s="127">
        <v>2517</v>
      </c>
      <c r="E242" s="129">
        <v>51</v>
      </c>
      <c r="F242" s="127">
        <f t="shared" ref="F242:F302" si="1071">((31.65/3.6)/1000)*E242*D242</f>
        <v>1128.5598749999999</v>
      </c>
      <c r="G242" s="127">
        <f t="shared" ref="G242:G302" si="1072">(D242*O242*P242*3)/1000</f>
        <v>0</v>
      </c>
      <c r="H242" s="169">
        <f t="shared" ref="H242:H243" si="1073">I242</f>
        <v>422.85599999999999</v>
      </c>
      <c r="I242" s="130">
        <f t="shared" si="1066"/>
        <v>422.85599999999999</v>
      </c>
      <c r="J242" s="375">
        <f t="shared" ref="J242:J302" si="1074">IF(M242&gt;0,G242*1000/M242,0)</f>
        <v>0</v>
      </c>
      <c r="K242" s="131">
        <v>0.19600000000000001</v>
      </c>
      <c r="L242" s="169">
        <f t="shared" ref="L242:L302" si="1075">(F242/H242)*1000</f>
        <v>2668.8988095238092</v>
      </c>
      <c r="M242" s="375">
        <f t="shared" si="972"/>
        <v>0</v>
      </c>
      <c r="N242" s="375">
        <f t="shared" si="973"/>
        <v>523.10416666666663</v>
      </c>
      <c r="O242" s="130">
        <v>136.1</v>
      </c>
      <c r="P242" s="165">
        <v>0</v>
      </c>
      <c r="Q242" s="397">
        <f t="shared" ref="Q242:Q302" si="1076">+(F242-G242)/F242</f>
        <v>1</v>
      </c>
      <c r="S242" s="285">
        <f t="shared" ref="S242:S302" si="1077">($F242+$G242)/(T242+U242)</f>
        <v>1</v>
      </c>
      <c r="T242" s="383">
        <f t="shared" si="902"/>
        <v>0</v>
      </c>
      <c r="U242" s="384">
        <f t="shared" si="903"/>
        <v>1128.5598749999999</v>
      </c>
      <c r="V242" s="436">
        <f t="shared" si="974"/>
        <v>23642.799999999999</v>
      </c>
      <c r="W242" s="192"/>
      <c r="X242" s="286"/>
      <c r="Y242" s="286"/>
      <c r="Z242" s="286"/>
      <c r="AA242" s="69"/>
      <c r="AB242" s="69"/>
      <c r="AC242" s="69"/>
      <c r="AD242" s="69"/>
      <c r="AE242" s="69"/>
      <c r="AF242" s="69"/>
      <c r="AG242" s="69"/>
      <c r="AH242" s="462"/>
      <c r="AI242" s="294">
        <f t="shared" si="904"/>
        <v>1.3897861521771182</v>
      </c>
      <c r="AJ242" s="287">
        <f t="shared" ref="AJ242:AJ302" si="1078">+(($T242+$U242)-(AR242+AS242))/AT242*1000</f>
        <v>1.2673893537145258</v>
      </c>
      <c r="AK242" s="287">
        <f t="shared" si="1057"/>
        <v>1.7614001732091553</v>
      </c>
      <c r="AL242" s="173">
        <f t="shared" ref="AL242:AL302" si="1079">IF($H242&lt;$AA$9,$F242,+$AA$9*$L242*(1+($H242-$AA$9)/$H242)/1000)</f>
        <v>470.66374109569665</v>
      </c>
      <c r="AM242" s="173">
        <f t="shared" ref="AM242:AM302" si="1080">IF($G242&lt;$AL242*(1-1/$AI$8),$G242,AL242*(1-1/$AI$8))</f>
        <v>0</v>
      </c>
      <c r="AN242" s="173">
        <f t="shared" si="906"/>
        <v>352.99780582177249</v>
      </c>
      <c r="AO242" s="173">
        <f t="shared" si="975"/>
        <v>181</v>
      </c>
      <c r="AP242" s="173">
        <f t="shared" si="976"/>
        <v>259</v>
      </c>
      <c r="AQ242" s="173">
        <f t="shared" ref="AQ242:AQ302" si="1081">+IF($G242-AM242&gt;0,($G242-AM242)/$M242*1000,0)</f>
        <v>0</v>
      </c>
      <c r="AR242" s="287">
        <f t="shared" ref="AR242:AR273" si="1082">(+AL242/$AI$8+AL242/$AI$10+ABS(AN242)/$AI$9+AM242/$AI$10+($G242-AM242)/COP_KM)*Ek</f>
        <v>154.14237520884063</v>
      </c>
      <c r="AS242" s="287">
        <f t="shared" si="907"/>
        <v>657.89613390430327</v>
      </c>
      <c r="AT242" s="430">
        <f t="shared" ref="AT242:AT273" si="1083">IF($H242&lt;PMAX_BES_HOR,+$AR$4+$H242*$AS$4+$AR$5+$H242*$AS$5+$AO242*$AS$6,$AR$4+PMAX_BES_HOR*$AS$4+$AR$5+PMAX_BES_HOR*$AS$5+$AO242*$AS$6+$T$4+($H242-PMAX_BES_HOR)*$U$4)+IF(AQ242&gt;0,$T$5+AQ242*$U$5)</f>
        <v>249742.8</v>
      </c>
      <c r="AU242" s="113"/>
      <c r="AV242" s="287"/>
      <c r="AW242" s="287"/>
      <c r="AX242" s="172"/>
      <c r="AY242" s="172"/>
      <c r="AZ242" s="172"/>
      <c r="BA242" s="172"/>
      <c r="BB242" s="287"/>
      <c r="BC242" s="287"/>
      <c r="BD242" s="287"/>
      <c r="BE242" s="288"/>
      <c r="BF242" s="296">
        <f t="shared" ref="BF242:BF302" si="1084">($F242+$G242)/(BO242+BP242)</f>
        <v>1</v>
      </c>
      <c r="BG242" s="287">
        <f t="shared" ref="BG242:BG302" si="1085">+(($T242+$U242)-(BO242+BP242))/BR242*1000</f>
        <v>0</v>
      </c>
      <c r="BH242" s="287">
        <f t="shared" si="908"/>
        <v>0</v>
      </c>
      <c r="BI242" s="172">
        <f t="shared" ref="BI242:BI302" si="1086">IF(($F242*(1-1/$BF$8))&gt;(1+$BI$9)*$G242,(1+$BI$9)/(1-1/$BF$8)*$G242,$F242)</f>
        <v>0</v>
      </c>
      <c r="BJ242" s="172">
        <f t="shared" ref="BJ242:BJ302" si="1087">IF($G242&lt;$F242*(1-1/$BF$8),$G242,$F242*(1-1/$BF$8))</f>
        <v>0</v>
      </c>
      <c r="BK242" s="287">
        <v>0</v>
      </c>
      <c r="BL242" s="173">
        <f t="shared" si="909"/>
        <v>0</v>
      </c>
      <c r="BM242" s="173">
        <f t="shared" si="977"/>
        <v>422.85599999999999</v>
      </c>
      <c r="BN242" s="173">
        <f t="shared" ref="BN242:BN302" si="1088">+IF($G242-BJ242&gt;0,($G242-BL242)/$M242*1000,0)</f>
        <v>0</v>
      </c>
      <c r="BO242" s="173">
        <f t="shared" ref="BO242:BO273" si="1089">(+BI242/$BF$8+BI242/$BF$10+BJ242/$BF$10+($G242-BJ242)/COP_KM)*Ek</f>
        <v>0</v>
      </c>
      <c r="BP242" s="173">
        <f t="shared" ref="BP242:BP273" si="1090">($F242-BI242)*Eg</f>
        <v>1128.5598749999999</v>
      </c>
      <c r="BQ242" s="392">
        <f t="shared" ref="BQ242:BQ302" si="1091">IF(BL242=0,0,IF(BL242&lt;100,$BO$4+BL242*$BP$4,$BO$5+$BP$5*LN(BL242/6.96)))</f>
        <v>0</v>
      </c>
      <c r="BR242" s="430">
        <f t="shared" ref="BR242:BR302" si="1092">BQ242+IF(BL242&gt;0,$BO$6+$BP$6*BL242,0)+IF(BM242&gt;0,$T$4+$U$4*BM242,0)+IF(BN242&gt;0,$T$5+$U$5*BN242,0)</f>
        <v>23642.799999999999</v>
      </c>
      <c r="BS242" s="150">
        <f t="shared" ref="BS242" si="1093">($F242+$G242)/(BZ242+CA242)</f>
        <v>3.5714285714285707</v>
      </c>
      <c r="BT242" s="287">
        <f t="shared" si="910"/>
        <v>2.6224275146470934</v>
      </c>
      <c r="BU242" s="287">
        <f t="shared" si="911"/>
        <v>9.3658125523110467</v>
      </c>
      <c r="BV242" s="173">
        <f t="shared" si="912"/>
        <v>1128.5598749999999</v>
      </c>
      <c r="BW242" s="173">
        <f t="shared" si="913"/>
        <v>0</v>
      </c>
      <c r="BX242" s="173">
        <f t="shared" si="914"/>
        <v>902.84789999999998</v>
      </c>
      <c r="BY242" s="173">
        <f t="shared" si="978"/>
        <v>2135.1190476190477</v>
      </c>
      <c r="BZ242" s="287">
        <f t="shared" ref="BZ242:BZ302" si="1094">((BV242/$BS$8)+(BV242/$BS$10)+ABS(BX242/$BS$9)+(BW242/$BS$10))*$G$4</f>
        <v>315.99676500000004</v>
      </c>
      <c r="CA242" s="287">
        <v>0</v>
      </c>
      <c r="CB242" s="468">
        <f t="shared" ref="CB242:CB302" si="1095">IF($H242&lt;100,$BZ$4+$H242*$CA$4,$BZ$5+$CA$5*LN($H242/6.96))+$BZ$6+$H242*$CA$6+$BZ$7+$H242*$CA$7</f>
        <v>309851.50417373824</v>
      </c>
      <c r="CC242" s="296">
        <f t="shared" ref="CC242:CC302" si="1096">($F242+$G242)/(CL242+CM242)</f>
        <v>1</v>
      </c>
      <c r="CD242" s="287">
        <f t="shared" si="915"/>
        <v>0</v>
      </c>
      <c r="CE242" s="287">
        <f t="shared" si="979"/>
        <v>0</v>
      </c>
      <c r="CF242" s="172">
        <f t="shared" ref="CF242:CF302" si="1097">IF(($F242*(1-1/$CC$8))&gt;(1+$CF$9)*$G242,(1+$CF$9)/(1-1/$CC$8)*$G242,$F242)</f>
        <v>0</v>
      </c>
      <c r="CG242" s="172">
        <f t="shared" ref="CG242:CG302" si="1098">IF($G242&lt;$F242*(1-1/$CC$8),$G242,$F242*(1-1/$CC$8))</f>
        <v>0</v>
      </c>
      <c r="CH242" s="287">
        <v>0</v>
      </c>
      <c r="CI242" s="173">
        <f t="shared" si="980"/>
        <v>0</v>
      </c>
      <c r="CJ242" s="173">
        <f t="shared" si="981"/>
        <v>422.85599999999999</v>
      </c>
      <c r="CK242" s="173">
        <f t="shared" ref="CK242:CK302" si="1099">+IF($G242-CG242&gt;0,($G242-CI242)/$M242*1000,0)</f>
        <v>0</v>
      </c>
      <c r="CL242" s="287">
        <f t="shared" ref="CL242:CL273" si="1100">(+CF242/$CC$8+CF242/$CC$10+CG242/$CC$10+($G242-CG242)/COP_KM)*Ek</f>
        <v>0</v>
      </c>
      <c r="CM242" s="287">
        <f t="shared" si="900"/>
        <v>1128.5598749999999</v>
      </c>
      <c r="CN242" s="392">
        <f t="shared" ref="CN242:CN302" si="1101">IF(CI242=0,0,IF(CI242&lt;100,$CL$4+CI242*$CM$4,$CL$5+$CM$5*LN(CI242/6.96)))</f>
        <v>0</v>
      </c>
      <c r="CO242" s="430">
        <f t="shared" ref="CO242:CO302" si="1102">CN242+IF(CI242&gt;0,$BO$6+$BP$6*CI242,0)+IF(CJ242&gt;0,$T$4+$U$4*CJ242,0)+IF(CK242&gt;0,$T$5+$U$5*CK242,0)</f>
        <v>23642.799999999999</v>
      </c>
      <c r="CP242" s="150">
        <f t="shared" ref="CP242:CP302" si="1103">($F242+$G242)/(CW242+CX242)</f>
        <v>3.0534351145038174</v>
      </c>
      <c r="CQ242" s="287">
        <f t="shared" si="916"/>
        <v>2.6643935693405814</v>
      </c>
      <c r="CR242" s="287">
        <f t="shared" si="917"/>
        <v>8.135552883482692</v>
      </c>
      <c r="CS242" s="172">
        <f t="shared" si="918"/>
        <v>1128.5598749999999</v>
      </c>
      <c r="CT242" s="172">
        <f t="shared" si="919"/>
        <v>0</v>
      </c>
      <c r="CU242" s="287">
        <f t="shared" si="920"/>
        <v>846.41990624999994</v>
      </c>
      <c r="CV242" s="173">
        <f t="shared" si="982"/>
        <v>2001.6741071428571</v>
      </c>
      <c r="CW242" s="287">
        <f t="shared" ref="CW242:CW302" si="1104">((CS242/$CP$8)+(CS242/$CP$10)+ABS(CU242/$CP$9)+(CT242/$CP$10))*$G$4</f>
        <v>369.60335906249992</v>
      </c>
      <c r="CX242" s="287">
        <v>0</v>
      </c>
      <c r="CY242" s="468">
        <f t="shared" ref="CY242:CY302" si="1105">IF($H242&lt;100,$CW$4+$H242*$CX$4,$CW$5+$CX$5*LN($H242/6.96))+$CW$6+$H242*$CX$6+$CW$7+$H242*$CX$7</f>
        <v>284851.50417373824</v>
      </c>
      <c r="CZ242" s="150">
        <f t="shared" ref="CZ242:CZ302" si="1106">($F242+$G242)/(DG242+DH242)</f>
        <v>3.5714285714285707</v>
      </c>
      <c r="DA242" s="287">
        <f t="shared" si="921"/>
        <v>2.7841662570849168</v>
      </c>
      <c r="DB242" s="287">
        <f t="shared" si="922"/>
        <v>9.9434509181604156</v>
      </c>
      <c r="DC242" s="172">
        <f t="shared" si="923"/>
        <v>1128.5598749999999</v>
      </c>
      <c r="DD242" s="172">
        <f t="shared" si="924"/>
        <v>0</v>
      </c>
      <c r="DE242" s="287">
        <f t="shared" si="925"/>
        <v>902.84789999999998</v>
      </c>
      <c r="DF242" s="173">
        <f t="shared" si="983"/>
        <v>2135.1190476190477</v>
      </c>
      <c r="DG242" s="287">
        <f t="shared" ref="DG242:DG302" si="1107">((DC242/$CZ$8)+(DC242/$CZ$10)+ABS(DE242/$CZ$9)+(DD242/$CZ$10))*$G$4</f>
        <v>315.99676500000004</v>
      </c>
      <c r="DH242" s="287">
        <v>0</v>
      </c>
      <c r="DI242" s="468">
        <f t="shared" ref="DI242:DI302" si="1108">IF($H242&lt;100,$DG$4+$H242*$DH$4,$DG$5+$DH$5*LN($H242/6.96))+$DG$6+$H242*$DH$6+$DG$7+$H242*$DH$7</f>
        <v>291851.50417373824</v>
      </c>
      <c r="DJ242" s="150">
        <f t="shared" ref="DJ242:DJ302" si="1109">($F242+$G242)/(DQ242+DR242)</f>
        <v>3.0534351145038174</v>
      </c>
      <c r="DK242" s="287">
        <f t="shared" si="984"/>
        <v>2.7119972721901906</v>
      </c>
      <c r="DL242" s="287">
        <f t="shared" si="926"/>
        <v>8.2809077013440948</v>
      </c>
      <c r="DM242" s="172">
        <f t="shared" si="927"/>
        <v>1128.5598749999999</v>
      </c>
      <c r="DN242" s="172">
        <f t="shared" si="928"/>
        <v>0</v>
      </c>
      <c r="DO242" s="287">
        <f t="shared" si="929"/>
        <v>846.41990624999994</v>
      </c>
      <c r="DP242" s="173">
        <f t="shared" si="985"/>
        <v>2001.6741071428571</v>
      </c>
      <c r="DQ242" s="287">
        <f t="shared" ref="DQ242:DQ302" si="1110">((DM242/$DJ$8)+(DM242/$DJ$10)+ABS(DO242/$DJ$9)+(DN242/$DJ$10))*$G$4</f>
        <v>369.60335906249992</v>
      </c>
      <c r="DR242" s="287">
        <v>0</v>
      </c>
      <c r="DS242" s="436">
        <f t="shared" ref="DS242:DS302" si="1111">IF($H242&lt;100,$DQ$4+$H242*$DR$4,$DQ$5+$DR$5*LN($H242/6.96))+$DQ$6+$H242*$DR$6+$DQ$7+$H242*$DR$7</f>
        <v>279851.50417373824</v>
      </c>
      <c r="DT242" s="289">
        <f t="shared" ref="DT242:DT302" si="1112">($F242+$G242)/(EC242+ED242)</f>
        <v>6.3291139240506329</v>
      </c>
      <c r="DU242" s="287">
        <f t="shared" si="930"/>
        <v>1.4940932965736704</v>
      </c>
      <c r="DV242" s="287">
        <f t="shared" si="931"/>
        <v>9.4562866871751297</v>
      </c>
      <c r="DW242" s="172">
        <f t="shared" si="932"/>
        <v>1128.5598749999999</v>
      </c>
      <c r="DX242" s="172">
        <f t="shared" si="933"/>
        <v>0</v>
      </c>
      <c r="DY242" s="287">
        <f t="shared" si="934"/>
        <v>1015.7038875</v>
      </c>
      <c r="DZ242" s="287">
        <f t="shared" si="986"/>
        <v>580</v>
      </c>
      <c r="EA242" s="287">
        <f t="shared" si="987"/>
        <v>829</v>
      </c>
      <c r="EB242" s="173">
        <f t="shared" si="988"/>
        <v>2402.0089285714284</v>
      </c>
      <c r="EC242" s="287">
        <f t="shared" ref="EC242:EC302" si="1113">((DW242/$DT$8)+(DW242/$DT$10)+ABS(DY242/$DT$9)+(DX242/$DT$10))*$G$4</f>
        <v>178.31246024999999</v>
      </c>
      <c r="ED242" s="287">
        <v>0</v>
      </c>
      <c r="EE242" s="436">
        <f t="shared" si="994"/>
        <v>636002.72950099898</v>
      </c>
      <c r="EF242" s="290">
        <f t="shared" ref="EF242:EF302" si="1114">($F242+$G242)/(EM242+EN242)</f>
        <v>1.2307692307692308</v>
      </c>
      <c r="EG242" s="287">
        <f t="shared" ref="EG242:EG302" si="1115">+(($T242+$U242)-(EN242+EM242))/EO242*1000</f>
        <v>3.37242787202256</v>
      </c>
      <c r="EH242" s="287">
        <f t="shared" si="935"/>
        <v>4.1506804578739205</v>
      </c>
      <c r="EI242" s="475">
        <f t="shared" ref="EI242:EI302" si="1116">$F242*$EG$9</f>
        <v>282.13996874999998</v>
      </c>
      <c r="EJ242" s="475">
        <f t="shared" ref="EJ242:EJ302" si="1117">$H242*$EG$9</f>
        <v>105.714</v>
      </c>
      <c r="EK242" s="475">
        <f t="shared" si="936"/>
        <v>422.85599999999999</v>
      </c>
      <c r="EL242" s="475">
        <f t="shared" ref="EL242:EL302" si="1118">IF($H242*$EG$9&gt;$J242,0,$J242-$EJ242)</f>
        <v>0</v>
      </c>
      <c r="EM242" s="475">
        <f t="shared" ref="EM242:EM273" si="1119">(($EG$9*F242)/$EF$8+($G242/COP_KM))*Ek</f>
        <v>70.534992187499995</v>
      </c>
      <c r="EN242" s="475">
        <f t="shared" ref="EN242:EN273" si="1120">((1-$EG$9)*$F242)*Eg</f>
        <v>846.41990624999994</v>
      </c>
      <c r="EO242" s="436">
        <f t="shared" ref="EO242:EO302" si="1121">($EK242*$EN$4+$EM$4)+($EL242*$EN$5+$EM$5)+($EJ242*$EN$6+$EM$6)</f>
        <v>62745.590000000004</v>
      </c>
      <c r="EP242" s="291">
        <f t="shared" ref="EP242:EP302" si="1122">($F242+$G242)/(EW242+EX242)</f>
        <v>1.2307692307692308</v>
      </c>
      <c r="EQ242" s="287">
        <f t="shared" ref="EQ242:EQ273" si="1123">+(($T242+$U242)-(EX242+EW242))/EY242*1000</f>
        <v>1.3836456961816987</v>
      </c>
      <c r="ER242" s="287">
        <f t="shared" si="937"/>
        <v>1.7029485491467062</v>
      </c>
      <c r="ES242" s="475">
        <f t="shared" si="938"/>
        <v>1128.5598749999999</v>
      </c>
      <c r="ET242" s="475">
        <f t="shared" ref="ET242:ET302" si="1124">$H242*$EG$9</f>
        <v>105.714</v>
      </c>
      <c r="EU242" s="475">
        <f t="shared" si="939"/>
        <v>422.85599999999999</v>
      </c>
      <c r="EV242" s="475">
        <f t="shared" ref="EV242:EV302" si="1125">IF($H242*$EG$9&gt;$J242,0,$J242-$ET242)</f>
        <v>0</v>
      </c>
      <c r="EW242" s="475">
        <f t="shared" ref="EW242:EW273" si="1126">((($EG$9*$F242)/$EP$8)+($G242/COP_KM))*Ek</f>
        <v>70.534992187499995</v>
      </c>
      <c r="EX242" s="475">
        <f t="shared" ref="EX242:EX273" si="1127">((1-$EG$9)*$F242)*Ebiom_p</f>
        <v>846.41990624999994</v>
      </c>
      <c r="EY242" s="574">
        <f t="shared" ref="EY242:EY302" si="1128">($EX$4*$H242/3)+($EX$5*$H242/3)+($EX$6*$H242/3)</f>
        <v>152932.91999999998</v>
      </c>
      <c r="EZ242" s="588"/>
      <c r="FA242" s="588"/>
      <c r="FB242" s="588"/>
      <c r="FC242" s="588"/>
      <c r="FD242" s="588"/>
      <c r="FE242" s="588"/>
      <c r="FF242" s="588"/>
      <c r="FG242" s="588"/>
      <c r="FH242" s="588"/>
      <c r="FI242" s="576"/>
      <c r="FJ242" s="292">
        <f t="shared" ref="FJ242:FJ302" si="1129">($F242+$G242)/(FR242+FS242)</f>
        <v>1.2374779444925779</v>
      </c>
      <c r="FK242" s="287">
        <f t="shared" ref="FK242:FK273" si="1130">+(($T242+$U242)-($FS242+$FR242))/$FU242*1000</f>
        <v>0.52334569740990111</v>
      </c>
      <c r="FL242" s="287">
        <f t="shared" si="949"/>
        <v>0.64762875788983909</v>
      </c>
      <c r="FM242" s="487">
        <f t="shared" ref="FM242:FM273" si="1131">($FR$9/100)*$F242*$K242</f>
        <v>221.19773549999999</v>
      </c>
      <c r="FN242" s="487">
        <f t="shared" ref="FN242:FN302" si="1132">ROUND($FT242*$FN$9,0)</f>
        <v>328</v>
      </c>
      <c r="FO242" s="487">
        <f t="shared" si="950"/>
        <v>422.85599999999999</v>
      </c>
      <c r="FP242" s="487">
        <f t="shared" si="951"/>
        <v>0</v>
      </c>
      <c r="FQ242" s="487">
        <f t="shared" si="989"/>
        <v>46800</v>
      </c>
      <c r="FR242" s="487">
        <f t="shared" ref="FR242:FR273" si="1133">(($F242*$K242*($FR$9/100)/$FN$10)+($G242/COP_KM))*Ek</f>
        <v>4.4239547100000003</v>
      </c>
      <c r="FS242" s="487">
        <f t="shared" ref="FS242:FS273" si="1134">((($K242*$F242)-(($GB$9/3.6)*$FT242))+((1-$K242)*$F242))*Eg</f>
        <v>907.55987500000003</v>
      </c>
      <c r="FT242" s="488">
        <f t="shared" ref="FT242:FT273" si="1135">ROUND(($K242*$F242*($FR$9/100)*1000)/($FQ$9*277.77777778),0)</f>
        <v>468</v>
      </c>
      <c r="FU242" s="436">
        <f t="shared" ref="FU242:FU302" si="1136">($FT$6*$FO242+$FS$6)+($FT$7*$FP242+$FS$7)+($FT$5*$FQ242+$FS$5)+($FT$4*$FN242+$FS$4)</f>
        <v>413829.8</v>
      </c>
      <c r="FV242" s="292">
        <f t="shared" ref="FV242:FV302" si="1137">($F242+$G242)/(GD242+GE242)</f>
        <v>2.12622459544516</v>
      </c>
      <c r="FW242" s="287">
        <f t="shared" ref="FW242:FW273" si="1138">+(($T242+$U242)-($GD242+$GE242))/$GI242*1000</f>
        <v>1.3683412396627965</v>
      </c>
      <c r="FX242" s="287">
        <f t="shared" si="952"/>
        <v>2.9094007987329582</v>
      </c>
      <c r="FY242" s="487">
        <f t="shared" ref="FY242:FY273" si="1139">(($GE$9/100)*$F242*$K242)+($FY$8*$F242)</f>
        <v>562.02281774999994</v>
      </c>
      <c r="FZ242" s="487">
        <f t="shared" ref="FZ242:FZ302" si="1140">ROUND($GH242*$GF$9,0)</f>
        <v>396</v>
      </c>
      <c r="GA242" s="487">
        <f t="shared" si="953"/>
        <v>422.85599999999999</v>
      </c>
      <c r="GB242" s="487">
        <f t="shared" si="954"/>
        <v>0</v>
      </c>
      <c r="GC242" s="487">
        <f t="shared" si="955"/>
        <v>23400</v>
      </c>
      <c r="GD242" s="487">
        <f t="shared" ref="GD242:GD273" si="1141">((((1-$FY$8)*$F242)/$FV$8)+($G242/COP_KM)+((($K242*$F242)/$GE$9)/$FZ$10))*Ek-($GH242*$FY$9*$FY$10/1000)</f>
        <v>-35.755935905800015</v>
      </c>
      <c r="GE242" s="487">
        <f t="shared" ref="GE242:GE273" si="1142">(1-$FY$8)*$F242-(($GE$9/100)*$F242*$K242)</f>
        <v>566.53705724999998</v>
      </c>
      <c r="GF242" s="488">
        <f t="shared" ref="GF242:GF273" si="1143">ROUND(($FY$8*$F242*1000)/($GB$8*277.77777778),0)</f>
        <v>332</v>
      </c>
      <c r="GG242" s="495">
        <f t="shared" ref="GG242:GG273" si="1144">ROUND((($GE$9/100)*$F242*$K242*1000)/($GB$9*277.77777778),0)</f>
        <v>234</v>
      </c>
      <c r="GH242" s="495">
        <f t="shared" ref="GH242:GH302" si="1145">$GF242+$GG242</f>
        <v>566</v>
      </c>
      <c r="GI242" s="436">
        <f t="shared" ref="GI242:GI302" si="1146">($GH$6*$GA242+$GG$6)+($GH$7*$GB242+$GG$7)+($GH$5*$GC242+$GG$5)+($GH$4*$FZ242+$GG$4)</f>
        <v>436863.8</v>
      </c>
      <c r="GJ242" s="187">
        <f t="shared" ref="GJ242:GJ273" si="1147">($F242+$G242)/($GP242+$GQ242)</f>
        <v>1</v>
      </c>
      <c r="GK242" s="287">
        <f t="shared" si="990"/>
        <v>3.7397934901818144</v>
      </c>
      <c r="GL242" s="287">
        <f t="shared" si="956"/>
        <v>3.7397934901818144</v>
      </c>
      <c r="GM242" s="287">
        <f t="shared" si="957"/>
        <v>1128.5598749999999</v>
      </c>
      <c r="GN242" s="287">
        <f t="shared" si="958"/>
        <v>422.85599999999999</v>
      </c>
      <c r="GO242" s="287">
        <f t="shared" si="959"/>
        <v>0</v>
      </c>
      <c r="GP242" s="287">
        <f t="shared" ref="GP242:GP273" si="1148">$F242*Ebiom_pellet</f>
        <v>1128.5598749999999</v>
      </c>
      <c r="GQ242" s="287">
        <f t="shared" ref="GQ242:GQ273" si="1149">$G242/COP_KM</f>
        <v>0</v>
      </c>
      <c r="GR242" s="436">
        <f t="shared" ref="GR242:GR302" si="1150">($GN242*$GQ$4+$GP$4)+($GO242*$GQ$5+$GP$5)</f>
        <v>301770.64</v>
      </c>
      <c r="GS242" s="187">
        <f t="shared" ref="GS242:GS302" si="1151">($F242+$G242)/(GY242+GZ242)</f>
        <v>1</v>
      </c>
      <c r="GT242" s="287">
        <f t="shared" si="991"/>
        <v>6.2060538738063231</v>
      </c>
      <c r="GU242" s="287">
        <f t="shared" si="960"/>
        <v>6.2060538738063231</v>
      </c>
      <c r="GV242" s="287">
        <f t="shared" si="961"/>
        <v>1128.5598749999999</v>
      </c>
      <c r="GW242" s="287">
        <f t="shared" si="962"/>
        <v>422.85599999999999</v>
      </c>
      <c r="GX242" s="287">
        <f t="shared" si="963"/>
        <v>0</v>
      </c>
      <c r="GY242" s="287">
        <f t="shared" ref="GY242:GY273" si="1152">$F242*Ebiom_shreds</f>
        <v>1128.5598749999999</v>
      </c>
      <c r="GZ242" s="287">
        <f t="shared" ref="GZ242:GZ273" si="1153">$G242/COP_KM</f>
        <v>0</v>
      </c>
      <c r="HA242" s="436">
        <f t="shared" ref="HA242:HA302" si="1154">($GW242*$GZ$4+$GY$4)+($GZ$5*$GX242+$GY$5)</f>
        <v>181848.22399999999</v>
      </c>
      <c r="HB242" s="187">
        <f t="shared" ref="HB242:HB302" si="1155">($F242+$G242)/(HH242+HI242)</f>
        <v>1</v>
      </c>
      <c r="HC242" s="287">
        <f t="shared" si="992"/>
        <v>4.7248394276188144</v>
      </c>
      <c r="HD242" s="287">
        <f t="shared" si="964"/>
        <v>4.7248394276188144</v>
      </c>
      <c r="HE242" s="287">
        <f t="shared" si="965"/>
        <v>1128.5598749999999</v>
      </c>
      <c r="HF242" s="287">
        <f t="shared" si="966"/>
        <v>422.85599999999999</v>
      </c>
      <c r="HG242" s="287">
        <f t="shared" si="967"/>
        <v>0</v>
      </c>
      <c r="HH242" s="287">
        <f t="shared" ref="HH242:HH273" si="1156">$F242*Ebiom_snip</f>
        <v>1128.5598749999999</v>
      </c>
      <c r="HI242" s="287">
        <f t="shared" ref="HI242:HI273" si="1157">($G242/COP_KM)*Ek</f>
        <v>0</v>
      </c>
      <c r="HJ242" s="436">
        <f t="shared" ref="HJ242:HJ302" si="1158">($HF242*$HI$4+$HH$4)+($HH$5*$HG242+$HI$5)</f>
        <v>238856.76800000001</v>
      </c>
      <c r="HK242" s="187">
        <f t="shared" ref="HK242:HK273" si="1159">($F242+$G242)/($GP242+$GQ242)</f>
        <v>1</v>
      </c>
      <c r="HL242" s="287">
        <f t="shared" si="993"/>
        <v>3.0548878183438379</v>
      </c>
      <c r="HM242" s="287">
        <f t="shared" si="968"/>
        <v>3.0548878183438379</v>
      </c>
      <c r="HN242" s="287">
        <f t="shared" si="969"/>
        <v>1128.5598749999999</v>
      </c>
      <c r="HO242" s="287">
        <f t="shared" si="970"/>
        <v>422.85599999999999</v>
      </c>
      <c r="HP242" s="287">
        <f t="shared" si="971"/>
        <v>0</v>
      </c>
      <c r="HQ242" s="287">
        <f t="shared" ref="HQ242:HQ273" si="1160">$F242*Ebiom_pellet</f>
        <v>1128.5598749999999</v>
      </c>
      <c r="HR242" s="287">
        <f t="shared" ref="HR242:HR273" si="1161">($G242/COP_KM)*Ek</f>
        <v>0</v>
      </c>
      <c r="HS242" s="468">
        <f t="shared" ref="HS242:HS302" si="1162">($HO242*$HR$4+$HQ$4)+($HR$5*$HO242+$HQ$5)</f>
        <v>369427.6</v>
      </c>
    </row>
    <row r="243" spans="1:227" s="72" customFormat="1" hidden="1" outlineLevel="1" x14ac:dyDescent="0.3">
      <c r="B243" s="40" t="s">
        <v>252</v>
      </c>
      <c r="C243" s="40" t="s">
        <v>253</v>
      </c>
      <c r="D243" s="117">
        <v>500</v>
      </c>
      <c r="E243" s="132">
        <v>23.144225573973102</v>
      </c>
      <c r="F243" s="120">
        <f t="shared" si="1071"/>
        <v>101.73815825225677</v>
      </c>
      <c r="G243" s="120">
        <f t="shared" si="1072"/>
        <v>1544.7193917490858</v>
      </c>
      <c r="H243" s="170">
        <f t="shared" si="1073"/>
        <v>21</v>
      </c>
      <c r="I243" s="532">
        <f t="shared" ref="I243:I254" si="1163">$N$6*$P$10*$D243/1000</f>
        <v>21</v>
      </c>
      <c r="J243" s="377">
        <f t="shared" si="1074"/>
        <v>705.35132043337251</v>
      </c>
      <c r="K243" s="171">
        <v>8.0000000000000002E-3</v>
      </c>
      <c r="L243" s="168">
        <f t="shared" si="1075"/>
        <v>4844.6742024884179</v>
      </c>
      <c r="M243" s="373">
        <f t="shared" si="972"/>
        <v>2190</v>
      </c>
      <c r="N243" s="373">
        <f t="shared" si="973"/>
        <v>38.75739361990734</v>
      </c>
      <c r="O243" s="159">
        <v>2059.6258556654479</v>
      </c>
      <c r="P243" s="160">
        <v>0.5</v>
      </c>
      <c r="Q243" s="395">
        <f t="shared" si="1076"/>
        <v>-14.183284406613689</v>
      </c>
      <c r="S243" s="189">
        <f t="shared" si="1077"/>
        <v>2.6700266098341583</v>
      </c>
      <c r="T243" s="168">
        <f t="shared" si="902"/>
        <v>514.90646391636199</v>
      </c>
      <c r="U243" s="382">
        <f t="shared" si="903"/>
        <v>101.73815825225677</v>
      </c>
      <c r="V243" s="427">
        <f t="shared" si="974"/>
        <v>126406.2112693396</v>
      </c>
      <c r="W243" s="132"/>
      <c r="X243" s="255"/>
      <c r="Y243" s="255"/>
      <c r="Z243" s="255"/>
      <c r="AA243" s="111"/>
      <c r="AB243" s="111"/>
      <c r="AC243" s="111"/>
      <c r="AD243" s="111"/>
      <c r="AE243" s="111"/>
      <c r="AF243" s="111"/>
      <c r="AG243" s="111"/>
      <c r="AH243" s="460"/>
      <c r="AI243" s="189">
        <f t="shared" si="904"/>
        <v>3.1539632438014156</v>
      </c>
      <c r="AJ243" s="256">
        <f t="shared" si="1078"/>
        <v>0.63362146692476018</v>
      </c>
      <c r="AK243" s="256">
        <f t="shared" si="1057"/>
        <v>1.9984188171642279</v>
      </c>
      <c r="AL243" s="170">
        <f t="shared" si="1079"/>
        <v>101.73815825225677</v>
      </c>
      <c r="AM243" s="170">
        <f t="shared" si="1080"/>
        <v>76.303618689192575</v>
      </c>
      <c r="AN243" s="170">
        <f t="shared" si="906"/>
        <v>0</v>
      </c>
      <c r="AO243" s="170">
        <f t="shared" si="975"/>
        <v>0</v>
      </c>
      <c r="AP243" s="170">
        <f t="shared" si="976"/>
        <v>0</v>
      </c>
      <c r="AQ243" s="170">
        <f t="shared" si="1081"/>
        <v>670.50948541547643</v>
      </c>
      <c r="AR243" s="256">
        <f t="shared" si="1082"/>
        <v>522.02813499401998</v>
      </c>
      <c r="AS243" s="256">
        <f t="shared" si="907"/>
        <v>0</v>
      </c>
      <c r="AT243" s="431">
        <f t="shared" si="1083"/>
        <v>149326.51766647623</v>
      </c>
      <c r="AU243" s="112"/>
      <c r="AV243" s="256"/>
      <c r="AW243" s="256"/>
      <c r="AX243" s="120"/>
      <c r="AY243" s="120"/>
      <c r="AZ243" s="120"/>
      <c r="BA243" s="120"/>
      <c r="BB243" s="256"/>
      <c r="BC243" s="256"/>
      <c r="BD243" s="256"/>
      <c r="BE243" s="263"/>
      <c r="BF243" s="149">
        <f t="shared" si="1084"/>
        <v>3.1942196698888989</v>
      </c>
      <c r="BG243" s="256">
        <f t="shared" si="1085"/>
        <v>0.67715621210407562</v>
      </c>
      <c r="BH243" s="256">
        <f t="shared" si="908"/>
        <v>2.1629856922902975</v>
      </c>
      <c r="BI243" s="120">
        <f t="shared" si="1086"/>
        <v>101.73815825225677</v>
      </c>
      <c r="BJ243" s="120">
        <f t="shared" si="1087"/>
        <v>81.390526601805419</v>
      </c>
      <c r="BK243" s="256">
        <v>0</v>
      </c>
      <c r="BL243" s="170">
        <f t="shared" si="909"/>
        <v>20.999999999999996</v>
      </c>
      <c r="BM243" s="170">
        <f t="shared" si="977"/>
        <v>0</v>
      </c>
      <c r="BN243" s="170">
        <f t="shared" si="1088"/>
        <v>695.76227933748214</v>
      </c>
      <c r="BO243" s="170">
        <f t="shared" si="1089"/>
        <v>515.44906742704063</v>
      </c>
      <c r="BP243" s="170">
        <f t="shared" si="1090"/>
        <v>0</v>
      </c>
      <c r="BQ243" s="390">
        <f t="shared" si="1091"/>
        <v>21025</v>
      </c>
      <c r="BR243" s="428">
        <f t="shared" si="1092"/>
        <v>149441.96469399714</v>
      </c>
      <c r="BS243" s="149"/>
      <c r="BT243" s="256"/>
      <c r="BU243" s="256"/>
      <c r="BV243" s="170">
        <f t="shared" si="912"/>
        <v>101.73815825225677</v>
      </c>
      <c r="BW243" s="170">
        <f t="shared" si="913"/>
        <v>1544.7193917490858</v>
      </c>
      <c r="BX243" s="170">
        <f t="shared" si="914"/>
        <v>-1463.3288651472803</v>
      </c>
      <c r="BY243" s="170">
        <f t="shared" si="978"/>
        <v>-69682.32691177525</v>
      </c>
      <c r="BZ243" s="256">
        <f t="shared" si="1094"/>
        <v>159.37237690786907</v>
      </c>
      <c r="CA243" s="256">
        <v>0</v>
      </c>
      <c r="CB243" s="466">
        <f t="shared" si="1095"/>
        <v>35228</v>
      </c>
      <c r="CC243" s="149">
        <f t="shared" si="1096"/>
        <v>3.1539632438014156</v>
      </c>
      <c r="CD243" s="256">
        <f t="shared" si="915"/>
        <v>0.67853667568606724</v>
      </c>
      <c r="CE243" s="256">
        <f t="shared" si="979"/>
        <v>2.1400797346850577</v>
      </c>
      <c r="CF243" s="120">
        <f t="shared" si="1097"/>
        <v>101.73815825225677</v>
      </c>
      <c r="CG243" s="120">
        <f t="shared" si="1098"/>
        <v>76.303618689192575</v>
      </c>
      <c r="CH243" s="256">
        <v>0</v>
      </c>
      <c r="CI243" s="170">
        <f t="shared" si="980"/>
        <v>20.999999999999996</v>
      </c>
      <c r="CJ243" s="170">
        <f t="shared" si="981"/>
        <v>0</v>
      </c>
      <c r="CK243" s="170">
        <f t="shared" si="1099"/>
        <v>695.76227933748214</v>
      </c>
      <c r="CL243" s="256">
        <f t="shared" si="1100"/>
        <v>522.02813499401998</v>
      </c>
      <c r="CM243" s="256">
        <f t="shared" si="900"/>
        <v>0</v>
      </c>
      <c r="CN243" s="390">
        <f t="shared" si="1101"/>
        <v>11024.999999999998</v>
      </c>
      <c r="CO243" s="428">
        <f t="shared" si="1102"/>
        <v>139441.96469399714</v>
      </c>
      <c r="CP243" s="146">
        <f t="shared" si="1103"/>
        <v>9.9958791985891349</v>
      </c>
      <c r="CQ243" s="256">
        <f t="shared" si="916"/>
        <v>17.91386522722793</v>
      </c>
      <c r="CR243" s="256">
        <f t="shared" si="917"/>
        <v>179.06483279117688</v>
      </c>
      <c r="CS243" s="120">
        <f t="shared" si="918"/>
        <v>101.73815825225677</v>
      </c>
      <c r="CT243" s="120">
        <f t="shared" si="919"/>
        <v>1544.7193917490858</v>
      </c>
      <c r="CU243" s="256">
        <f t="shared" si="920"/>
        <v>-1468.4157730598934</v>
      </c>
      <c r="CV243" s="170">
        <f t="shared" si="982"/>
        <v>-69924.560621899684</v>
      </c>
      <c r="CW243" s="256">
        <f t="shared" si="1104"/>
        <v>164.71363021611256</v>
      </c>
      <c r="CX243" s="256">
        <v>0</v>
      </c>
      <c r="CY243" s="466">
        <f t="shared" si="1105"/>
        <v>25228</v>
      </c>
      <c r="CZ243" s="149">
        <f t="shared" si="1106"/>
        <v>10.330884071291328</v>
      </c>
      <c r="DA243" s="256">
        <f t="shared" si="921"/>
        <v>13.971897007478296</v>
      </c>
      <c r="DB243" s="256">
        <f t="shared" si="922"/>
        <v>144.34204824028049</v>
      </c>
      <c r="DC243" s="120">
        <f t="shared" si="923"/>
        <v>101.73815825225677</v>
      </c>
      <c r="DD243" s="120">
        <f t="shared" si="924"/>
        <v>1544.7193917490858</v>
      </c>
      <c r="DE243" s="256">
        <f t="shared" si="925"/>
        <v>-1463.3288651472803</v>
      </c>
      <c r="DF243" s="170">
        <f t="shared" si="983"/>
        <v>-69682.32691177525</v>
      </c>
      <c r="DG243" s="256">
        <f t="shared" si="1107"/>
        <v>159.37237690786907</v>
      </c>
      <c r="DH243" s="256">
        <v>0</v>
      </c>
      <c r="DI243" s="466">
        <f t="shared" si="1108"/>
        <v>32728</v>
      </c>
      <c r="DJ243" s="149">
        <f t="shared" si="1109"/>
        <v>9.9958791985891349</v>
      </c>
      <c r="DK243" s="256">
        <f t="shared" si="984"/>
        <v>22.908099754283569</v>
      </c>
      <c r="DL243" s="256">
        <f t="shared" si="926"/>
        <v>228.98659781304801</v>
      </c>
      <c r="DM243" s="120">
        <f t="shared" si="927"/>
        <v>101.73815825225677</v>
      </c>
      <c r="DN243" s="120">
        <f t="shared" si="928"/>
        <v>1544.7193917490858</v>
      </c>
      <c r="DO243" s="256">
        <f t="shared" si="929"/>
        <v>-1468.4157730598934</v>
      </c>
      <c r="DP243" s="170">
        <f t="shared" si="985"/>
        <v>-69924.560621899684</v>
      </c>
      <c r="DQ243" s="256">
        <f t="shared" si="1110"/>
        <v>164.71363021611256</v>
      </c>
      <c r="DR243" s="256">
        <v>0</v>
      </c>
      <c r="DS243" s="427">
        <f t="shared" si="1111"/>
        <v>19728</v>
      </c>
      <c r="DT243" s="277">
        <f t="shared" si="1112"/>
        <v>15.666341139181542</v>
      </c>
      <c r="DU243" s="189">
        <f t="shared" si="930"/>
        <v>8.5372063310563782</v>
      </c>
      <c r="DV243" s="189">
        <f t="shared" si="931"/>
        <v>133.74678675790966</v>
      </c>
      <c r="DW243" s="515">
        <f t="shared" si="932"/>
        <v>101.73815825225677</v>
      </c>
      <c r="DX243" s="515">
        <f t="shared" si="933"/>
        <v>1544.7193917490858</v>
      </c>
      <c r="DY243" s="189">
        <f t="shared" si="934"/>
        <v>-1453.1550493220548</v>
      </c>
      <c r="DZ243" s="189">
        <f t="shared" si="986"/>
        <v>53</v>
      </c>
      <c r="EA243" s="189">
        <f t="shared" si="987"/>
        <v>75</v>
      </c>
      <c r="EB243" s="516">
        <f t="shared" si="988"/>
        <v>-69197.859491526411</v>
      </c>
      <c r="EC243" s="189">
        <f t="shared" si="1113"/>
        <v>105.09521881172049</v>
      </c>
      <c r="ED243" s="189">
        <v>0</v>
      </c>
      <c r="EE243" s="517">
        <f t="shared" si="994"/>
        <v>59920</v>
      </c>
      <c r="EF243" s="277">
        <f t="shared" si="1114"/>
        <v>2.7552606115320621</v>
      </c>
      <c r="EG243" s="256">
        <f t="shared" si="1115"/>
        <v>0.14555097138397155</v>
      </c>
      <c r="EH243" s="256">
        <f t="shared" si="935"/>
        <v>0.40103085842448716</v>
      </c>
      <c r="EI243" s="473">
        <f t="shared" si="1116"/>
        <v>25.434539563064192</v>
      </c>
      <c r="EJ243" s="473">
        <f t="shared" si="1117"/>
        <v>5.25</v>
      </c>
      <c r="EK243" s="473">
        <f t="shared" si="936"/>
        <v>21</v>
      </c>
      <c r="EL243" s="473">
        <f t="shared" si="1118"/>
        <v>700.10132043337251</v>
      </c>
      <c r="EM243" s="473">
        <f t="shared" si="1119"/>
        <v>521.26509880712808</v>
      </c>
      <c r="EN243" s="473">
        <f t="shared" si="1120"/>
        <v>76.303618689192575</v>
      </c>
      <c r="EO243" s="427">
        <f t="shared" si="1121"/>
        <v>131059.9612693396</v>
      </c>
      <c r="EP243" s="277">
        <f t="shared" si="1122"/>
        <v>2.7552606115320621</v>
      </c>
      <c r="EQ243" s="256">
        <f t="shared" si="1123"/>
        <v>2.5116398515204827</v>
      </c>
      <c r="ER243" s="256">
        <f t="shared" si="937"/>
        <v>6.9202223532486231</v>
      </c>
      <c r="ES243" s="473">
        <f t="shared" si="938"/>
        <v>101.73815825225677</v>
      </c>
      <c r="ET243" s="473">
        <f t="shared" si="1124"/>
        <v>5.25</v>
      </c>
      <c r="EU243" s="473">
        <f t="shared" si="939"/>
        <v>21</v>
      </c>
      <c r="EV243" s="473">
        <f t="shared" si="1125"/>
        <v>700.10132043337251</v>
      </c>
      <c r="EW243" s="473">
        <f t="shared" si="1126"/>
        <v>521.26509880712808</v>
      </c>
      <c r="EX243" s="473">
        <f t="shared" si="1127"/>
        <v>76.303618689192575</v>
      </c>
      <c r="EY243" s="572">
        <f t="shared" si="1128"/>
        <v>7595</v>
      </c>
      <c r="EZ243" s="276">
        <f t="shared" ref="EZ243:EZ253" si="1164">($F243+$G243)/(FG243+FH243)</f>
        <v>3.197585708049651</v>
      </c>
      <c r="FA243" s="572">
        <f t="shared" ref="FA243:FA253" si="1165">+(($T243+$U243)-(FH243+FG243))/FI243*1000</f>
        <v>10.173815825225677</v>
      </c>
      <c r="FB243" s="256">
        <f t="shared" ref="FB243:FB253" si="1166">FA243*EZ243</f>
        <v>32.53164807907099</v>
      </c>
      <c r="FC243" s="572">
        <f t="shared" ref="FC243:FC253" si="1167">IF($F243&lt;$G243*$FF$8,$F243,$G243*$FF$8)</f>
        <v>101.73815825225677</v>
      </c>
      <c r="FD243" s="572"/>
      <c r="FE243" s="572">
        <f t="shared" ref="FE243:FE253" si="1168">$H243</f>
        <v>21</v>
      </c>
      <c r="FF243" s="572">
        <f t="shared" ref="FF243:FF253" si="1169">$J243</f>
        <v>705.35132043337251</v>
      </c>
      <c r="FG243" s="572">
        <f t="shared" ref="FG243:FG254" si="1170">($G243/COP_KM)*Ek</f>
        <v>514.90646391636199</v>
      </c>
      <c r="FH243" s="572">
        <f t="shared" ref="FH243:FH254" si="1171">($F243-$FC243)*Eg</f>
        <v>0</v>
      </c>
      <c r="FI243" s="566">
        <f t="shared" ref="FI243:FI253" si="1172">($FE243*$FG$4+$FH$4)+($FF243*$FG$5+$FH$5)+($FD243*$FG$6+$FH$6)</f>
        <v>10000</v>
      </c>
      <c r="FJ243" s="278">
        <f t="shared" si="1129"/>
        <v>2.6740515612551414</v>
      </c>
      <c r="FK243" s="256">
        <f t="shared" si="1130"/>
        <v>7.1884449262006817E-3</v>
      </c>
      <c r="FL243" s="256">
        <f t="shared" si="949"/>
        <v>1.9222272377903533E-2</v>
      </c>
      <c r="FM243" s="483">
        <f t="shared" si="1131"/>
        <v>0.81390526601805413</v>
      </c>
      <c r="FN243" s="483">
        <f t="shared" si="1132"/>
        <v>1</v>
      </c>
      <c r="FO243" s="483">
        <f t="shared" si="950"/>
        <v>21</v>
      </c>
      <c r="FP243" s="483">
        <f t="shared" si="951"/>
        <v>705.35132043337251</v>
      </c>
      <c r="FQ243" s="483">
        <f t="shared" si="989"/>
        <v>200</v>
      </c>
      <c r="FR243" s="483">
        <f t="shared" si="1133"/>
        <v>514.92274202168232</v>
      </c>
      <c r="FS243" s="483">
        <f t="shared" si="1134"/>
        <v>100.79371380781232</v>
      </c>
      <c r="FT243" s="484">
        <f t="shared" si="1135"/>
        <v>2</v>
      </c>
      <c r="FU243" s="427">
        <f t="shared" si="1136"/>
        <v>129119.2112693396</v>
      </c>
      <c r="FV243" s="278">
        <f t="shared" si="1137"/>
        <v>2.8467166806575266</v>
      </c>
      <c r="FW243" s="256">
        <f t="shared" si="1138"/>
        <v>0.26323147021180016</v>
      </c>
      <c r="FX243" s="256">
        <f t="shared" si="952"/>
        <v>0.74934541712593628</v>
      </c>
      <c r="FY243" s="483">
        <f t="shared" si="1139"/>
        <v>41.102215933911737</v>
      </c>
      <c r="FZ243" s="483">
        <f t="shared" si="1140"/>
        <v>22</v>
      </c>
      <c r="GA243" s="483">
        <f t="shared" si="953"/>
        <v>21</v>
      </c>
      <c r="GB243" s="483">
        <f t="shared" si="954"/>
        <v>705.35132043337251</v>
      </c>
      <c r="GC243" s="483">
        <f t="shared" si="955"/>
        <v>100</v>
      </c>
      <c r="GD243" s="483">
        <f t="shared" si="1141"/>
        <v>517.73476846873916</v>
      </c>
      <c r="GE243" s="483">
        <f t="shared" si="1142"/>
        <v>60.63594231834503</v>
      </c>
      <c r="GF243" s="484">
        <f t="shared" si="1143"/>
        <v>30</v>
      </c>
      <c r="GG243" s="493">
        <f t="shared" si="1144"/>
        <v>1</v>
      </c>
      <c r="GH243" s="493">
        <f t="shared" si="1145"/>
        <v>31</v>
      </c>
      <c r="GI243" s="427">
        <f t="shared" si="1146"/>
        <v>145400.2112693396</v>
      </c>
      <c r="GJ243" s="189">
        <f t="shared" si="1147"/>
        <v>2.6700266098341583</v>
      </c>
      <c r="GK243" s="256">
        <f t="shared" si="990"/>
        <v>-3.0082249946732862</v>
      </c>
      <c r="GL243" s="256">
        <f t="shared" si="956"/>
        <v>-8.0320407841458934</v>
      </c>
      <c r="GM243" s="256">
        <f t="shared" si="957"/>
        <v>101.73815825225677</v>
      </c>
      <c r="GN243" s="256">
        <f t="shared" si="958"/>
        <v>21</v>
      </c>
      <c r="GO243" s="256">
        <f t="shared" si="959"/>
        <v>705.35132043337251</v>
      </c>
      <c r="GP243" s="256">
        <f t="shared" si="1148"/>
        <v>101.73815825225677</v>
      </c>
      <c r="GQ243" s="256">
        <f t="shared" si="1149"/>
        <v>514.90646391636199</v>
      </c>
      <c r="GR243" s="427">
        <f t="shared" si="1150"/>
        <v>137346.2112693396</v>
      </c>
      <c r="GS243" s="189">
        <f t="shared" si="1151"/>
        <v>2.6700266098341583</v>
      </c>
      <c r="GT243" s="256">
        <f t="shared" si="991"/>
        <v>-2.3946203764590219</v>
      </c>
      <c r="GU243" s="256">
        <f t="shared" si="960"/>
        <v>-6.3937001255966779</v>
      </c>
      <c r="GV243" s="256">
        <f t="shared" si="961"/>
        <v>101.73815825225677</v>
      </c>
      <c r="GW243" s="256">
        <f t="shared" si="962"/>
        <v>21</v>
      </c>
      <c r="GX243" s="256">
        <f t="shared" si="963"/>
        <v>705.35132043337251</v>
      </c>
      <c r="GY243" s="256">
        <f t="shared" si="1152"/>
        <v>101.73815825225677</v>
      </c>
      <c r="GZ243" s="256">
        <f t="shared" si="1153"/>
        <v>514.90646391636199</v>
      </c>
      <c r="HA243" s="427">
        <f t="shared" si="1154"/>
        <v>172540.2112693396</v>
      </c>
      <c r="HB243" s="189">
        <f t="shared" si="1155"/>
        <v>2.6700266098341583</v>
      </c>
      <c r="HC243" s="256">
        <f t="shared" si="992"/>
        <v>-5.7700548026046745E-2</v>
      </c>
      <c r="HD243" s="256">
        <f t="shared" si="964"/>
        <v>-0.15406199863155862</v>
      </c>
      <c r="HE243" s="256">
        <f t="shared" si="965"/>
        <v>101.73815825225677</v>
      </c>
      <c r="HF243" s="256">
        <f t="shared" si="966"/>
        <v>21</v>
      </c>
      <c r="HG243" s="256">
        <f t="shared" si="967"/>
        <v>705.35132043337251</v>
      </c>
      <c r="HH243" s="256">
        <f t="shared" si="1156"/>
        <v>101.73815825225677</v>
      </c>
      <c r="HI243" s="256">
        <f t="shared" si="1157"/>
        <v>514.90646391636199</v>
      </c>
      <c r="HJ243" s="427">
        <f t="shared" si="1158"/>
        <v>7160561.2043337254</v>
      </c>
      <c r="HK243" s="189">
        <f t="shared" si="1159"/>
        <v>2.6700266098341583</v>
      </c>
      <c r="HL243" s="256">
        <f t="shared" si="993"/>
        <v>-14.83548673838798</v>
      </c>
      <c r="HM243" s="256">
        <f t="shared" si="968"/>
        <v>-39.611144361337672</v>
      </c>
      <c r="HN243" s="256">
        <f t="shared" si="969"/>
        <v>101.73815825225677</v>
      </c>
      <c r="HO243" s="256">
        <f t="shared" si="970"/>
        <v>21</v>
      </c>
      <c r="HP243" s="256">
        <f t="shared" si="971"/>
        <v>705.35132043337251</v>
      </c>
      <c r="HQ243" s="256">
        <f t="shared" si="1160"/>
        <v>101.73815825225677</v>
      </c>
      <c r="HR243" s="256">
        <f t="shared" si="1161"/>
        <v>514.90646391636199</v>
      </c>
      <c r="HS243" s="466">
        <f t="shared" si="1162"/>
        <v>27850</v>
      </c>
    </row>
    <row r="244" spans="1:227" s="72" customFormat="1" hidden="1" outlineLevel="1" x14ac:dyDescent="0.3">
      <c r="B244" s="40" t="s">
        <v>252</v>
      </c>
      <c r="C244" s="40" t="s">
        <v>253</v>
      </c>
      <c r="D244" s="117">
        <v>1000</v>
      </c>
      <c r="E244" s="132">
        <v>5.920365439113235</v>
      </c>
      <c r="F244" s="120">
        <f t="shared" si="1071"/>
        <v>52.04987948553719</v>
      </c>
      <c r="G244" s="120">
        <f t="shared" si="1072"/>
        <v>2793.5799224492275</v>
      </c>
      <c r="H244" s="170">
        <f t="shared" si="1059"/>
        <v>42</v>
      </c>
      <c r="I244" s="532">
        <f t="shared" si="1163"/>
        <v>42</v>
      </c>
      <c r="J244" s="377">
        <f t="shared" si="1074"/>
        <v>1275.6072705247614</v>
      </c>
      <c r="K244" s="171">
        <v>8.0000000000000002E-3</v>
      </c>
      <c r="L244" s="168">
        <f t="shared" si="1075"/>
        <v>1239.2828448937425</v>
      </c>
      <c r="M244" s="373">
        <f t="shared" si="972"/>
        <v>2190</v>
      </c>
      <c r="N244" s="373">
        <f t="shared" si="973"/>
        <v>9.9142627591499419</v>
      </c>
      <c r="O244" s="159">
        <v>1862.3866149661517</v>
      </c>
      <c r="P244" s="160">
        <v>0.5</v>
      </c>
      <c r="Q244" s="395">
        <f t="shared" si="1076"/>
        <v>-52.671208272931047</v>
      </c>
      <c r="S244" s="189">
        <f t="shared" si="1077"/>
        <v>2.8941261324250624</v>
      </c>
      <c r="T244" s="168">
        <f t="shared" si="902"/>
        <v>931.19330748307584</v>
      </c>
      <c r="U244" s="382">
        <f t="shared" si="903"/>
        <v>52.04987948553719</v>
      </c>
      <c r="V244" s="427">
        <f t="shared" si="974"/>
        <v>218697.16328396183</v>
      </c>
      <c r="W244" s="132"/>
      <c r="X244" s="255"/>
      <c r="Y244" s="255"/>
      <c r="Z244" s="255"/>
      <c r="AA244" s="111"/>
      <c r="AB244" s="111"/>
      <c r="AC244" s="111"/>
      <c r="AD244" s="111"/>
      <c r="AE244" s="111"/>
      <c r="AF244" s="111"/>
      <c r="AG244" s="111"/>
      <c r="AH244" s="460"/>
      <c r="AI244" s="189">
        <f t="shared" si="904"/>
        <v>3.0439856505814595</v>
      </c>
      <c r="AJ244" s="256">
        <f t="shared" si="1078"/>
        <v>0.18107006969404252</v>
      </c>
      <c r="AK244" s="256">
        <f t="shared" si="1057"/>
        <v>0.5511746938984502</v>
      </c>
      <c r="AL244" s="170">
        <f t="shared" si="1079"/>
        <v>52.04987948553719</v>
      </c>
      <c r="AM244" s="170">
        <f t="shared" si="1080"/>
        <v>39.037409614152892</v>
      </c>
      <c r="AN244" s="170">
        <f t="shared" si="906"/>
        <v>0</v>
      </c>
      <c r="AO244" s="170">
        <f t="shared" si="975"/>
        <v>0</v>
      </c>
      <c r="AP244" s="170">
        <f t="shared" si="976"/>
        <v>0</v>
      </c>
      <c r="AQ244" s="170">
        <f t="shared" si="1081"/>
        <v>1257.7819693310844</v>
      </c>
      <c r="AR244" s="256">
        <f t="shared" si="1082"/>
        <v>934.83679904706344</v>
      </c>
      <c r="AS244" s="256">
        <f t="shared" si="907"/>
        <v>0</v>
      </c>
      <c r="AT244" s="431">
        <f t="shared" si="1083"/>
        <v>267335.11509297352</v>
      </c>
      <c r="AU244" s="112"/>
      <c r="AV244" s="256"/>
      <c r="AW244" s="256"/>
      <c r="AX244" s="120"/>
      <c r="AY244" s="120"/>
      <c r="AZ244" s="120"/>
      <c r="BA244" s="120"/>
      <c r="BB244" s="256"/>
      <c r="BC244" s="256"/>
      <c r="BD244" s="256"/>
      <c r="BE244" s="263"/>
      <c r="BF244" s="149">
        <f t="shared" si="1084"/>
        <v>3.0549851649017179</v>
      </c>
      <c r="BG244" s="256">
        <f t="shared" si="1085"/>
        <v>0.20361250208743417</v>
      </c>
      <c r="BH244" s="256">
        <f t="shared" si="908"/>
        <v>0.62203317326563146</v>
      </c>
      <c r="BI244" s="120">
        <f t="shared" si="1086"/>
        <v>52.04987948553719</v>
      </c>
      <c r="BJ244" s="120">
        <f t="shared" si="1087"/>
        <v>41.639903588429753</v>
      </c>
      <c r="BK244" s="256">
        <v>0</v>
      </c>
      <c r="BL244" s="170">
        <f t="shared" si="909"/>
        <v>42</v>
      </c>
      <c r="BM244" s="170">
        <f t="shared" si="977"/>
        <v>0</v>
      </c>
      <c r="BN244" s="170">
        <f t="shared" si="1088"/>
        <v>1256.4291883329806</v>
      </c>
      <c r="BO244" s="170">
        <f t="shared" si="1089"/>
        <v>931.47090684033208</v>
      </c>
      <c r="BP244" s="170">
        <f t="shared" si="1090"/>
        <v>0</v>
      </c>
      <c r="BQ244" s="390">
        <f t="shared" si="1091"/>
        <v>32050</v>
      </c>
      <c r="BR244" s="428">
        <f t="shared" si="1092"/>
        <v>254268.6701332769</v>
      </c>
      <c r="BS244" s="149"/>
      <c r="BT244" s="256"/>
      <c r="BU244" s="256"/>
      <c r="BV244" s="170">
        <f t="shared" si="912"/>
        <v>52.04987948553719</v>
      </c>
      <c r="BW244" s="170">
        <f t="shared" si="913"/>
        <v>2793.5799224492275</v>
      </c>
      <c r="BX244" s="170">
        <f t="shared" si="914"/>
        <v>-2751.9400188607979</v>
      </c>
      <c r="BY244" s="170">
        <f t="shared" si="978"/>
        <v>-65522.381401447572</v>
      </c>
      <c r="BZ244" s="256">
        <f t="shared" si="1094"/>
        <v>261.8321689175379</v>
      </c>
      <c r="CA244" s="256">
        <v>0</v>
      </c>
      <c r="CB244" s="466">
        <f t="shared" si="1095"/>
        <v>52406</v>
      </c>
      <c r="CC244" s="149">
        <f t="shared" si="1096"/>
        <v>3.0439856505814595</v>
      </c>
      <c r="CD244" s="256">
        <f t="shared" si="915"/>
        <v>0.19816863085690972</v>
      </c>
      <c r="CE244" s="256">
        <f t="shared" si="979"/>
        <v>0.60322246872380747</v>
      </c>
      <c r="CF244" s="120">
        <f t="shared" si="1097"/>
        <v>52.04987948553719</v>
      </c>
      <c r="CG244" s="120">
        <f t="shared" si="1098"/>
        <v>39.037409614152892</v>
      </c>
      <c r="CH244" s="256">
        <v>0</v>
      </c>
      <c r="CI244" s="170">
        <f t="shared" si="980"/>
        <v>42</v>
      </c>
      <c r="CJ244" s="170">
        <f t="shared" si="981"/>
        <v>0</v>
      </c>
      <c r="CK244" s="170">
        <f t="shared" si="1099"/>
        <v>1256.4291883329806</v>
      </c>
      <c r="CL244" s="256">
        <f t="shared" si="1100"/>
        <v>934.83679904706344</v>
      </c>
      <c r="CM244" s="256">
        <f t="shared" si="900"/>
        <v>0</v>
      </c>
      <c r="CN244" s="390">
        <f t="shared" si="1101"/>
        <v>22050</v>
      </c>
      <c r="CO244" s="428">
        <f t="shared" si="1102"/>
        <v>244268.6701332769</v>
      </c>
      <c r="CP244" s="146">
        <f t="shared" si="1103"/>
        <v>10.755890184218293</v>
      </c>
      <c r="CQ244" s="256">
        <f t="shared" si="916"/>
        <v>16.947564009293128</v>
      </c>
      <c r="CR244" s="256">
        <f t="shared" si="917"/>
        <v>182.28613737396716</v>
      </c>
      <c r="CS244" s="120">
        <f t="shared" si="918"/>
        <v>52.04987948553719</v>
      </c>
      <c r="CT244" s="120">
        <f t="shared" si="919"/>
        <v>2793.5799224492275</v>
      </c>
      <c r="CU244" s="256">
        <f t="shared" si="920"/>
        <v>-2754.5425128350748</v>
      </c>
      <c r="CV244" s="170">
        <f t="shared" si="982"/>
        <v>-65584.345543692252</v>
      </c>
      <c r="CW244" s="256">
        <f t="shared" si="1104"/>
        <v>264.56478759052862</v>
      </c>
      <c r="CX244" s="256">
        <v>0</v>
      </c>
      <c r="CY244" s="466">
        <f t="shared" si="1105"/>
        <v>42406</v>
      </c>
      <c r="CZ244" s="149">
        <f t="shared" si="1106"/>
        <v>10.868144329625801</v>
      </c>
      <c r="DA244" s="256">
        <f t="shared" si="921"/>
        <v>14.455396506453637</v>
      </c>
      <c r="DB244" s="256">
        <f t="shared" si="922"/>
        <v>157.10333557410672</v>
      </c>
      <c r="DC244" s="120">
        <f t="shared" si="923"/>
        <v>52.04987948553719</v>
      </c>
      <c r="DD244" s="120">
        <f t="shared" si="924"/>
        <v>2793.5799224492275</v>
      </c>
      <c r="DE244" s="256">
        <f t="shared" si="925"/>
        <v>-2751.9400188607979</v>
      </c>
      <c r="DF244" s="170">
        <f t="shared" si="983"/>
        <v>-65522.381401447572</v>
      </c>
      <c r="DG244" s="256">
        <f t="shared" si="1107"/>
        <v>261.8321689175379</v>
      </c>
      <c r="DH244" s="256">
        <v>0</v>
      </c>
      <c r="DI244" s="466">
        <f t="shared" si="1108"/>
        <v>49906</v>
      </c>
      <c r="DJ244" s="149">
        <f t="shared" si="1109"/>
        <v>10.755890184218293</v>
      </c>
      <c r="DK244" s="256">
        <f t="shared" si="984"/>
        <v>19.473213010840631</v>
      </c>
      <c r="DL244" s="256">
        <f t="shared" si="926"/>
        <v>209.45174067849268</v>
      </c>
      <c r="DM244" s="120">
        <f t="shared" si="927"/>
        <v>52.04987948553719</v>
      </c>
      <c r="DN244" s="120">
        <f t="shared" si="928"/>
        <v>2793.5799224492275</v>
      </c>
      <c r="DO244" s="256">
        <f t="shared" si="929"/>
        <v>-2754.5425128350748</v>
      </c>
      <c r="DP244" s="170">
        <f t="shared" si="985"/>
        <v>-65584.345543692252</v>
      </c>
      <c r="DQ244" s="256">
        <f t="shared" si="1110"/>
        <v>264.56478759052862</v>
      </c>
      <c r="DR244" s="256">
        <v>0</v>
      </c>
      <c r="DS244" s="427">
        <f t="shared" si="1111"/>
        <v>36906</v>
      </c>
      <c r="DT244" s="277">
        <f t="shared" si="1112"/>
        <v>16.357495785341516</v>
      </c>
      <c r="DU244" s="189">
        <f t="shared" si="930"/>
        <v>13.615045530357063</v>
      </c>
      <c r="DV244" s="189">
        <f t="shared" si="931"/>
        <v>222.70804988004852</v>
      </c>
      <c r="DW244" s="515">
        <f t="shared" si="932"/>
        <v>52.04987948553719</v>
      </c>
      <c r="DX244" s="515">
        <f t="shared" si="933"/>
        <v>2793.5799224492275</v>
      </c>
      <c r="DY244" s="189">
        <f t="shared" si="934"/>
        <v>-2746.7350309122439</v>
      </c>
      <c r="DZ244" s="189">
        <f t="shared" si="986"/>
        <v>27</v>
      </c>
      <c r="EA244" s="189">
        <f t="shared" si="987"/>
        <v>38</v>
      </c>
      <c r="EB244" s="516">
        <f t="shared" si="988"/>
        <v>-65398.453116958197</v>
      </c>
      <c r="EC244" s="189">
        <f t="shared" si="1113"/>
        <v>173.96488064418918</v>
      </c>
      <c r="ED244" s="189">
        <v>0</v>
      </c>
      <c r="EE244" s="517">
        <f t="shared" si="994"/>
        <v>59440</v>
      </c>
      <c r="EF244" s="277">
        <f t="shared" si="1114"/>
        <v>2.9231402730032099</v>
      </c>
      <c r="EG244" s="256">
        <f t="shared" si="1115"/>
        <v>4.3618257795727859E-2</v>
      </c>
      <c r="EH244" s="256">
        <f t="shared" si="935"/>
        <v>0.12750228600092833</v>
      </c>
      <c r="EI244" s="473">
        <f t="shared" si="1116"/>
        <v>13.012469871384297</v>
      </c>
      <c r="EJ244" s="473">
        <f t="shared" si="1117"/>
        <v>10.5</v>
      </c>
      <c r="EK244" s="473">
        <f t="shared" si="936"/>
        <v>42</v>
      </c>
      <c r="EL244" s="473">
        <f t="shared" si="1118"/>
        <v>1265.1072705247614</v>
      </c>
      <c r="EM244" s="473">
        <f t="shared" si="1119"/>
        <v>934.44642495092194</v>
      </c>
      <c r="EN244" s="473">
        <f t="shared" si="1120"/>
        <v>39.037409614152892</v>
      </c>
      <c r="EO244" s="427">
        <f t="shared" si="1121"/>
        <v>223744.66328396183</v>
      </c>
      <c r="EP244" s="277">
        <f t="shared" si="1122"/>
        <v>2.9231402730032099</v>
      </c>
      <c r="EQ244" s="256">
        <f t="shared" si="1123"/>
        <v>0.64248534585504768</v>
      </c>
      <c r="ER244" s="256">
        <f t="shared" si="937"/>
        <v>1.8780747892832859</v>
      </c>
      <c r="ES244" s="473">
        <f t="shared" si="938"/>
        <v>52.04987948553719</v>
      </c>
      <c r="ET244" s="473">
        <f t="shared" si="1124"/>
        <v>10.5</v>
      </c>
      <c r="EU244" s="473">
        <f t="shared" si="939"/>
        <v>42</v>
      </c>
      <c r="EV244" s="473">
        <f t="shared" si="1125"/>
        <v>1265.1072705247614</v>
      </c>
      <c r="EW244" s="473">
        <f t="shared" si="1126"/>
        <v>934.44642495092194</v>
      </c>
      <c r="EX244" s="473">
        <f t="shared" si="1127"/>
        <v>39.037409614152892</v>
      </c>
      <c r="EY244" s="572">
        <f t="shared" si="1128"/>
        <v>15190</v>
      </c>
      <c r="EZ244" s="276">
        <f t="shared" si="1164"/>
        <v>3.0558958908609672</v>
      </c>
      <c r="FA244" s="572">
        <f t="shared" si="1165"/>
        <v>5.2049879485537192</v>
      </c>
      <c r="FB244" s="256">
        <f t="shared" si="1166"/>
        <v>15.905901283966166</v>
      </c>
      <c r="FC244" s="572">
        <f t="shared" si="1167"/>
        <v>52.04987948553719</v>
      </c>
      <c r="FD244" s="572"/>
      <c r="FE244" s="572">
        <f t="shared" si="1168"/>
        <v>42</v>
      </c>
      <c r="FF244" s="572">
        <f t="shared" si="1169"/>
        <v>1275.6072705247614</v>
      </c>
      <c r="FG244" s="572">
        <f t="shared" si="1170"/>
        <v>931.19330748307584</v>
      </c>
      <c r="FH244" s="572">
        <f t="shared" si="1171"/>
        <v>0</v>
      </c>
      <c r="FI244" s="566">
        <f t="shared" si="1172"/>
        <v>10000</v>
      </c>
      <c r="FJ244" s="278">
        <f t="shared" si="1129"/>
        <v>2.8954922259691114</v>
      </c>
      <c r="FK244" s="256">
        <f t="shared" si="1130"/>
        <v>2.0988679754095686E-3</v>
      </c>
      <c r="FL244" s="256">
        <f t="shared" si="949"/>
        <v>6.0772559061339337E-3</v>
      </c>
      <c r="FM244" s="483">
        <f t="shared" si="1131"/>
        <v>0.41639903588429755</v>
      </c>
      <c r="FN244" s="483">
        <f t="shared" si="1132"/>
        <v>1</v>
      </c>
      <c r="FO244" s="483">
        <f t="shared" si="950"/>
        <v>42</v>
      </c>
      <c r="FP244" s="483">
        <f t="shared" si="951"/>
        <v>1275.6072705247614</v>
      </c>
      <c r="FQ244" s="483">
        <f t="shared" si="989"/>
        <v>100</v>
      </c>
      <c r="FR244" s="483">
        <f t="shared" si="1133"/>
        <v>931.20163546379354</v>
      </c>
      <c r="FS244" s="483">
        <f t="shared" si="1134"/>
        <v>51.577657263314968</v>
      </c>
      <c r="FT244" s="484">
        <f t="shared" si="1135"/>
        <v>1</v>
      </c>
      <c r="FU244" s="427">
        <f t="shared" si="1136"/>
        <v>221021.16328396183</v>
      </c>
      <c r="FV244" s="278">
        <f t="shared" si="1137"/>
        <v>2.952136425621942</v>
      </c>
      <c r="FW244" s="256">
        <f t="shared" si="1138"/>
        <v>8.4493982156436914E-2</v>
      </c>
      <c r="FX244" s="256">
        <f t="shared" si="952"/>
        <v>0.24943776246986782</v>
      </c>
      <c r="FY244" s="483">
        <f t="shared" si="1139"/>
        <v>21.028151312157025</v>
      </c>
      <c r="FZ244" s="483">
        <f t="shared" si="1140"/>
        <v>11</v>
      </c>
      <c r="GA244" s="483">
        <f t="shared" si="953"/>
        <v>42</v>
      </c>
      <c r="GB244" s="483">
        <f t="shared" si="954"/>
        <v>1275.6072705247614</v>
      </c>
      <c r="GC244" s="483">
        <f t="shared" si="955"/>
        <v>0</v>
      </c>
      <c r="GD244" s="483">
        <f t="shared" si="1141"/>
        <v>932.9004595809547</v>
      </c>
      <c r="GE244" s="483">
        <f t="shared" si="1142"/>
        <v>31.021728173380165</v>
      </c>
      <c r="GF244" s="484">
        <f t="shared" si="1143"/>
        <v>15</v>
      </c>
      <c r="GG244" s="493">
        <f t="shared" si="1144"/>
        <v>0</v>
      </c>
      <c r="GH244" s="493">
        <f t="shared" si="1145"/>
        <v>15</v>
      </c>
      <c r="GI244" s="427">
        <f t="shared" si="1146"/>
        <v>228667.16328396183</v>
      </c>
      <c r="GJ244" s="189">
        <f t="shared" si="1147"/>
        <v>2.8941261324250624</v>
      </c>
      <c r="GK244" s="256">
        <f t="shared" si="990"/>
        <v>-3.6167257183700414</v>
      </c>
      <c r="GL244" s="256">
        <f t="shared" si="956"/>
        <v>-10.467260415348544</v>
      </c>
      <c r="GM244" s="256">
        <f t="shared" si="957"/>
        <v>52.04987948553719</v>
      </c>
      <c r="GN244" s="256">
        <f t="shared" si="958"/>
        <v>42</v>
      </c>
      <c r="GO244" s="256">
        <f t="shared" si="959"/>
        <v>1275.6072705247614</v>
      </c>
      <c r="GP244" s="256">
        <f t="shared" si="1148"/>
        <v>52.04987948553719</v>
      </c>
      <c r="GQ244" s="256">
        <f t="shared" si="1149"/>
        <v>931.19330748307584</v>
      </c>
      <c r="GR244" s="427">
        <f t="shared" si="1150"/>
        <v>243077.16328396183</v>
      </c>
      <c r="GS244" s="189">
        <f t="shared" si="1151"/>
        <v>2.8941261324250624</v>
      </c>
      <c r="GT244" s="256">
        <f t="shared" si="991"/>
        <v>-3.2540961880917991</v>
      </c>
      <c r="GU244" s="256">
        <f t="shared" si="960"/>
        <v>-9.4177648153812576</v>
      </c>
      <c r="GV244" s="256">
        <f t="shared" si="961"/>
        <v>52.04987948553719</v>
      </c>
      <c r="GW244" s="256">
        <f t="shared" si="962"/>
        <v>42</v>
      </c>
      <c r="GX244" s="256">
        <f t="shared" si="963"/>
        <v>1275.6072705247614</v>
      </c>
      <c r="GY244" s="256">
        <f t="shared" si="1152"/>
        <v>52.04987948553719</v>
      </c>
      <c r="GZ244" s="256">
        <f t="shared" si="1153"/>
        <v>931.19330748307584</v>
      </c>
      <c r="HA244" s="427">
        <f t="shared" si="1154"/>
        <v>270165.16328396183</v>
      </c>
      <c r="HB244" s="189">
        <f t="shared" si="1155"/>
        <v>2.8941261324250624</v>
      </c>
      <c r="HC244" s="256">
        <f t="shared" si="992"/>
        <v>-6.8309466460506507E-2</v>
      </c>
      <c r="HD244" s="256">
        <f t="shared" si="964"/>
        <v>-0.19769621197536522</v>
      </c>
      <c r="HE244" s="256">
        <f t="shared" si="965"/>
        <v>52.04987948553719</v>
      </c>
      <c r="HF244" s="256">
        <f t="shared" si="966"/>
        <v>42</v>
      </c>
      <c r="HG244" s="256">
        <f t="shared" si="967"/>
        <v>1275.6072705247614</v>
      </c>
      <c r="HH244" s="256">
        <f t="shared" si="1156"/>
        <v>52.04987948553719</v>
      </c>
      <c r="HI244" s="256">
        <f t="shared" si="1157"/>
        <v>931.19330748307584</v>
      </c>
      <c r="HJ244" s="427">
        <f t="shared" si="1158"/>
        <v>12870008.705247615</v>
      </c>
      <c r="HK244" s="189">
        <f t="shared" si="1159"/>
        <v>2.8941261324250624</v>
      </c>
      <c r="HL244" s="256">
        <f t="shared" si="993"/>
        <v>-19.237274135613536</v>
      </c>
      <c r="HM244" s="256">
        <f t="shared" si="968"/>
        <v>-55.675097792503891</v>
      </c>
      <c r="HN244" s="256">
        <f t="shared" si="969"/>
        <v>52.04987948553719</v>
      </c>
      <c r="HO244" s="256">
        <f t="shared" si="970"/>
        <v>42</v>
      </c>
      <c r="HP244" s="256">
        <f t="shared" si="971"/>
        <v>1275.6072705247614</v>
      </c>
      <c r="HQ244" s="256">
        <f t="shared" si="1160"/>
        <v>52.04987948553719</v>
      </c>
      <c r="HR244" s="256">
        <f t="shared" si="1161"/>
        <v>931.19330748307584</v>
      </c>
      <c r="HS244" s="466">
        <f t="shared" si="1162"/>
        <v>45700</v>
      </c>
    </row>
    <row r="245" spans="1:227" s="72" customFormat="1" hidden="1" outlineLevel="1" x14ac:dyDescent="0.3">
      <c r="B245" s="40" t="s">
        <v>252</v>
      </c>
      <c r="C245" s="40" t="s">
        <v>253</v>
      </c>
      <c r="D245" s="117">
        <v>2000</v>
      </c>
      <c r="E245" s="132">
        <v>8.1838826636379824</v>
      </c>
      <c r="F245" s="120">
        <f t="shared" si="1071"/>
        <v>143.89993683563452</v>
      </c>
      <c r="G245" s="120">
        <f t="shared" si="1072"/>
        <v>6402.4337751040675</v>
      </c>
      <c r="H245" s="170">
        <f t="shared" si="1059"/>
        <v>84</v>
      </c>
      <c r="I245" s="532">
        <f t="shared" si="1163"/>
        <v>84</v>
      </c>
      <c r="J245" s="377">
        <f t="shared" si="1074"/>
        <v>2923.4857420566518</v>
      </c>
      <c r="K245" s="171">
        <v>8.0000000000000002E-3</v>
      </c>
      <c r="L245" s="168">
        <f t="shared" si="1075"/>
        <v>1713.0944861385062</v>
      </c>
      <c r="M245" s="373">
        <f t="shared" si="972"/>
        <v>2190</v>
      </c>
      <c r="N245" s="373">
        <f t="shared" si="973"/>
        <v>13.70475588910805</v>
      </c>
      <c r="O245" s="159">
        <v>2134.1445917013557</v>
      </c>
      <c r="P245" s="160">
        <v>0.5</v>
      </c>
      <c r="Q245" s="395">
        <f t="shared" si="1076"/>
        <v>-43.492262581164717</v>
      </c>
      <c r="S245" s="189">
        <f t="shared" si="1077"/>
        <v>2.8736636312126436</v>
      </c>
      <c r="T245" s="168">
        <f t="shared" si="902"/>
        <v>2134.1445917013557</v>
      </c>
      <c r="U245" s="382">
        <f t="shared" si="903"/>
        <v>143.89993683563452</v>
      </c>
      <c r="V245" s="427">
        <f t="shared" si="974"/>
        <v>484457.71872906428</v>
      </c>
      <c r="W245" s="132"/>
      <c r="X245" s="255"/>
      <c r="Y245" s="255"/>
      <c r="Z245" s="255"/>
      <c r="AA245" s="111"/>
      <c r="AB245" s="111"/>
      <c r="AC245" s="111"/>
      <c r="AD245" s="111"/>
      <c r="AE245" s="111"/>
      <c r="AF245" s="111"/>
      <c r="AG245" s="111"/>
      <c r="AH245" s="460"/>
      <c r="AI245" s="189">
        <f t="shared" si="904"/>
        <v>3.0530174506423888</v>
      </c>
      <c r="AJ245" s="256">
        <f t="shared" si="1078"/>
        <v>0.23312654067555369</v>
      </c>
      <c r="AK245" s="256">
        <f t="shared" si="1057"/>
        <v>0.71173939689035803</v>
      </c>
      <c r="AL245" s="170">
        <f t="shared" si="1079"/>
        <v>143.89993683563452</v>
      </c>
      <c r="AM245" s="170">
        <f t="shared" si="1080"/>
        <v>107.92495262672588</v>
      </c>
      <c r="AN245" s="170">
        <f t="shared" si="906"/>
        <v>0</v>
      </c>
      <c r="AO245" s="170">
        <f t="shared" si="975"/>
        <v>0</v>
      </c>
      <c r="AP245" s="170">
        <f t="shared" si="976"/>
        <v>0</v>
      </c>
      <c r="AQ245" s="170">
        <f t="shared" si="1081"/>
        <v>2874.2049417704757</v>
      </c>
      <c r="AR245" s="256">
        <f t="shared" si="1082"/>
        <v>2144.2175872798502</v>
      </c>
      <c r="AS245" s="256">
        <f t="shared" si="907"/>
        <v>0</v>
      </c>
      <c r="AT245" s="431">
        <f t="shared" si="1083"/>
        <v>574052.79068327614</v>
      </c>
      <c r="AU245" s="112"/>
      <c r="AV245" s="256"/>
      <c r="AW245" s="256"/>
      <c r="AX245" s="120"/>
      <c r="AY245" s="120"/>
      <c r="AZ245" s="120"/>
      <c r="BA245" s="120"/>
      <c r="BB245" s="256"/>
      <c r="BC245" s="256"/>
      <c r="BD245" s="256"/>
      <c r="BE245" s="263"/>
      <c r="BF245" s="149">
        <f t="shared" si="1084"/>
        <v>3.0663247637360986</v>
      </c>
      <c r="BG245" s="256">
        <f t="shared" si="1085"/>
        <v>0.26257985357748553</v>
      </c>
      <c r="BH245" s="256">
        <f t="shared" si="908"/>
        <v>0.80515510748284269</v>
      </c>
      <c r="BI245" s="120">
        <f t="shared" si="1086"/>
        <v>143.89993683563452</v>
      </c>
      <c r="BJ245" s="120">
        <f t="shared" si="1087"/>
        <v>115.11994946850763</v>
      </c>
      <c r="BK245" s="256">
        <v>0</v>
      </c>
      <c r="BL245" s="170">
        <f t="shared" si="909"/>
        <v>83.999999999999986</v>
      </c>
      <c r="BM245" s="170">
        <f t="shared" si="977"/>
        <v>0</v>
      </c>
      <c r="BN245" s="170">
        <f t="shared" si="1088"/>
        <v>2885.1295776730904</v>
      </c>
      <c r="BO245" s="170">
        <f t="shared" si="1089"/>
        <v>2134.912058031146</v>
      </c>
      <c r="BP245" s="170">
        <f t="shared" si="1090"/>
        <v>0</v>
      </c>
      <c r="BQ245" s="390">
        <f t="shared" si="1091"/>
        <v>54099.999999999993</v>
      </c>
      <c r="BR245" s="428">
        <f t="shared" si="1092"/>
        <v>545100.73242769449</v>
      </c>
      <c r="BS245" s="149"/>
      <c r="BT245" s="256"/>
      <c r="BU245" s="256"/>
      <c r="BV245" s="170">
        <f t="shared" si="912"/>
        <v>143.89993683563452</v>
      </c>
      <c r="BW245" s="170">
        <f t="shared" si="913"/>
        <v>6402.4337751040675</v>
      </c>
      <c r="BX245" s="170">
        <f t="shared" si="914"/>
        <v>-6287.3138256355596</v>
      </c>
      <c r="BY245" s="170">
        <f t="shared" si="978"/>
        <v>-74848.974114709039</v>
      </c>
      <c r="BZ245" s="256">
        <f t="shared" si="1094"/>
        <v>604.99902712649293</v>
      </c>
      <c r="CA245" s="256">
        <v>0</v>
      </c>
      <c r="CB245" s="466">
        <f t="shared" si="1095"/>
        <v>86762</v>
      </c>
      <c r="CC245" s="149">
        <f t="shared" si="1096"/>
        <v>3.0530174506423888</v>
      </c>
      <c r="CD245" s="256">
        <f t="shared" si="915"/>
        <v>0.25009672599396648</v>
      </c>
      <c r="CE245" s="256">
        <f t="shared" si="979"/>
        <v>0.7635496688081076</v>
      </c>
      <c r="CF245" s="120">
        <f t="shared" si="1097"/>
        <v>143.89993683563452</v>
      </c>
      <c r="CG245" s="120">
        <f t="shared" si="1098"/>
        <v>107.92495262672588</v>
      </c>
      <c r="CH245" s="256">
        <v>0</v>
      </c>
      <c r="CI245" s="170">
        <f t="shared" si="980"/>
        <v>83.999999999999986</v>
      </c>
      <c r="CJ245" s="170">
        <f t="shared" si="981"/>
        <v>0</v>
      </c>
      <c r="CK245" s="170">
        <f t="shared" si="1099"/>
        <v>2885.1295776730904</v>
      </c>
      <c r="CL245" s="256">
        <f t="shared" si="1100"/>
        <v>2144.2175872798502</v>
      </c>
      <c r="CM245" s="256">
        <f t="shared" si="900"/>
        <v>0</v>
      </c>
      <c r="CN245" s="390">
        <f t="shared" si="1101"/>
        <v>44099.999999999993</v>
      </c>
      <c r="CO245" s="428">
        <f t="shared" si="1102"/>
        <v>535100.73242769449</v>
      </c>
      <c r="CP245" s="146">
        <f t="shared" si="1103"/>
        <v>10.686953524453081</v>
      </c>
      <c r="CQ245" s="256">
        <f t="shared" si="916"/>
        <v>21.696812937737764</v>
      </c>
      <c r="CR245" s="256">
        <f t="shared" si="917"/>
        <v>231.87283149435581</v>
      </c>
      <c r="CS245" s="120">
        <f t="shared" si="918"/>
        <v>143.89993683563452</v>
      </c>
      <c r="CT245" s="120">
        <f t="shared" si="919"/>
        <v>6402.4337751040675</v>
      </c>
      <c r="CU245" s="256">
        <f t="shared" si="920"/>
        <v>-6294.5088224773417</v>
      </c>
      <c r="CV245" s="170">
        <f t="shared" si="982"/>
        <v>-74934.628839015975</v>
      </c>
      <c r="CW245" s="256">
        <f t="shared" si="1104"/>
        <v>612.55377381036374</v>
      </c>
      <c r="CX245" s="256">
        <v>0</v>
      </c>
      <c r="CY245" s="466">
        <f t="shared" si="1105"/>
        <v>76762</v>
      </c>
      <c r="CZ245" s="149">
        <f t="shared" si="1106"/>
        <v>10.820403700535204</v>
      </c>
      <c r="DA245" s="256">
        <f t="shared" si="921"/>
        <v>19.855278790089212</v>
      </c>
      <c r="DB245" s="256">
        <f t="shared" si="922"/>
        <v>214.84213209543947</v>
      </c>
      <c r="DC245" s="120">
        <f t="shared" si="923"/>
        <v>143.89993683563452</v>
      </c>
      <c r="DD245" s="120">
        <f t="shared" si="924"/>
        <v>6402.4337751040675</v>
      </c>
      <c r="DE245" s="256">
        <f t="shared" si="925"/>
        <v>-6287.3138256355596</v>
      </c>
      <c r="DF245" s="170">
        <f t="shared" si="983"/>
        <v>-74848.974114709039</v>
      </c>
      <c r="DG245" s="256">
        <f t="shared" si="1107"/>
        <v>604.99902712649293</v>
      </c>
      <c r="DH245" s="256">
        <v>0</v>
      </c>
      <c r="DI245" s="466">
        <f t="shared" si="1108"/>
        <v>84262</v>
      </c>
      <c r="DJ245" s="149">
        <f t="shared" si="1109"/>
        <v>10.686953524453081</v>
      </c>
      <c r="DK245" s="256">
        <f t="shared" si="984"/>
        <v>23.371372607092511</v>
      </c>
      <c r="DL245" s="256">
        <f t="shared" si="926"/>
        <v>249.7687728546735</v>
      </c>
      <c r="DM245" s="120">
        <f t="shared" si="927"/>
        <v>143.89993683563452</v>
      </c>
      <c r="DN245" s="120">
        <f t="shared" si="928"/>
        <v>6402.4337751040675</v>
      </c>
      <c r="DO245" s="256">
        <f t="shared" si="929"/>
        <v>-6294.5088224773417</v>
      </c>
      <c r="DP245" s="170">
        <f t="shared" si="985"/>
        <v>-74934.628839015975</v>
      </c>
      <c r="DQ245" s="256">
        <f t="shared" si="1110"/>
        <v>612.55377381036374</v>
      </c>
      <c r="DR245" s="256">
        <v>0</v>
      </c>
      <c r="DS245" s="427">
        <f t="shared" si="1111"/>
        <v>71262</v>
      </c>
      <c r="DT245" s="277">
        <f t="shared" si="1112"/>
        <v>16.296500054424403</v>
      </c>
      <c r="DU245" s="189">
        <f t="shared" si="930"/>
        <v>15.917396587519502</v>
      </c>
      <c r="DV245" s="189">
        <f t="shared" si="931"/>
        <v>259.39785435480638</v>
      </c>
      <c r="DW245" s="515">
        <f t="shared" si="932"/>
        <v>143.89993683563452</v>
      </c>
      <c r="DX245" s="515">
        <f t="shared" si="933"/>
        <v>6402.4337751040675</v>
      </c>
      <c r="DY245" s="189">
        <f t="shared" si="934"/>
        <v>-6272.9238319519964</v>
      </c>
      <c r="DZ245" s="189">
        <f t="shared" si="986"/>
        <v>74</v>
      </c>
      <c r="EA245" s="189">
        <f t="shared" si="987"/>
        <v>106</v>
      </c>
      <c r="EB245" s="516">
        <f t="shared" si="988"/>
        <v>-74677.664666095196</v>
      </c>
      <c r="EC245" s="189">
        <f t="shared" si="1113"/>
        <v>401.70181880019146</v>
      </c>
      <c r="ED245" s="189">
        <v>0</v>
      </c>
      <c r="EE245" s="517">
        <f t="shared" si="994"/>
        <v>117880</v>
      </c>
      <c r="EF245" s="277">
        <f t="shared" si="1114"/>
        <v>2.9081073552728598</v>
      </c>
      <c r="EG245" s="256">
        <f t="shared" si="1115"/>
        <v>5.5030876711002229E-2</v>
      </c>
      <c r="EH245" s="256">
        <f t="shared" si="935"/>
        <v>0.16003569733037951</v>
      </c>
      <c r="EI245" s="473">
        <f t="shared" si="1116"/>
        <v>35.97498420890863</v>
      </c>
      <c r="EJ245" s="473">
        <f t="shared" si="1117"/>
        <v>21</v>
      </c>
      <c r="EK245" s="473">
        <f t="shared" si="936"/>
        <v>84</v>
      </c>
      <c r="EL245" s="473">
        <f t="shared" si="1118"/>
        <v>2902.4857420566518</v>
      </c>
      <c r="EM245" s="473">
        <f t="shared" si="1119"/>
        <v>2143.1383377535831</v>
      </c>
      <c r="EN245" s="473">
        <f t="shared" si="1120"/>
        <v>107.92495262672588</v>
      </c>
      <c r="EO245" s="427">
        <f t="shared" si="1121"/>
        <v>490292.71872906428</v>
      </c>
      <c r="EP245" s="277">
        <f t="shared" si="1122"/>
        <v>2.9081073552728598</v>
      </c>
      <c r="EQ245" s="256">
        <f t="shared" si="1123"/>
        <v>0.88812502161557694</v>
      </c>
      <c r="ER245" s="256">
        <f t="shared" si="937"/>
        <v>2.582762907762127</v>
      </c>
      <c r="ES245" s="473">
        <f t="shared" si="938"/>
        <v>143.89993683563452</v>
      </c>
      <c r="ET245" s="473">
        <f t="shared" si="1124"/>
        <v>21</v>
      </c>
      <c r="EU245" s="473">
        <f t="shared" si="939"/>
        <v>84</v>
      </c>
      <c r="EV245" s="473">
        <f t="shared" si="1125"/>
        <v>2902.4857420566518</v>
      </c>
      <c r="EW245" s="473">
        <f t="shared" si="1126"/>
        <v>2143.1383377535831</v>
      </c>
      <c r="EX245" s="473">
        <f t="shared" si="1127"/>
        <v>107.92495262672588</v>
      </c>
      <c r="EY245" s="572">
        <f t="shared" si="1128"/>
        <v>30380</v>
      </c>
      <c r="EZ245" s="276">
        <f t="shared" si="1164"/>
        <v>3.0674274542574067</v>
      </c>
      <c r="FA245" s="572">
        <f t="shared" si="1165"/>
        <v>14.389993683563445</v>
      </c>
      <c r="FB245" s="256">
        <f t="shared" si="1166"/>
        <v>44.140261691553178</v>
      </c>
      <c r="FC245" s="572">
        <f t="shared" si="1167"/>
        <v>143.89993683563452</v>
      </c>
      <c r="FD245" s="572"/>
      <c r="FE245" s="572">
        <f t="shared" si="1168"/>
        <v>84</v>
      </c>
      <c r="FF245" s="572">
        <f t="shared" si="1169"/>
        <v>2923.4857420566518</v>
      </c>
      <c r="FG245" s="572">
        <f t="shared" si="1170"/>
        <v>2134.1445917013557</v>
      </c>
      <c r="FH245" s="572">
        <f t="shared" si="1171"/>
        <v>0</v>
      </c>
      <c r="FI245" s="566">
        <f t="shared" si="1172"/>
        <v>10000</v>
      </c>
      <c r="FJ245" s="278">
        <f t="shared" si="1129"/>
        <v>2.874826437228664</v>
      </c>
      <c r="FK245" s="256">
        <f t="shared" si="1130"/>
        <v>1.8913707641427663E-3</v>
      </c>
      <c r="FL245" s="256">
        <f t="shared" si="949"/>
        <v>5.4373626753590042E-3</v>
      </c>
      <c r="FM245" s="483">
        <f t="shared" si="1131"/>
        <v>1.1511994946850761</v>
      </c>
      <c r="FN245" s="483">
        <f t="shared" si="1132"/>
        <v>1</v>
      </c>
      <c r="FO245" s="483">
        <f t="shared" si="950"/>
        <v>84</v>
      </c>
      <c r="FP245" s="483">
        <f t="shared" si="951"/>
        <v>2923.4857420566518</v>
      </c>
      <c r="FQ245" s="483">
        <f t="shared" si="989"/>
        <v>200</v>
      </c>
      <c r="FR245" s="483">
        <f t="shared" si="1133"/>
        <v>2134.1676156912495</v>
      </c>
      <c r="FS245" s="483">
        <f t="shared" si="1134"/>
        <v>142.95549239119009</v>
      </c>
      <c r="FT245" s="484">
        <f t="shared" si="1135"/>
        <v>2</v>
      </c>
      <c r="FU245" s="427">
        <f t="shared" si="1136"/>
        <v>487170.71872906428</v>
      </c>
      <c r="FV245" s="278">
        <f t="shared" si="1137"/>
        <v>2.9432762072517624</v>
      </c>
      <c r="FW245" s="256">
        <f t="shared" si="1138"/>
        <v>0.10570054717383748</v>
      </c>
      <c r="FX245" s="256">
        <f t="shared" si="952"/>
        <v>0.31110590559024837</v>
      </c>
      <c r="FY245" s="483">
        <f t="shared" si="1139"/>
        <v>58.13557448159635</v>
      </c>
      <c r="FZ245" s="483">
        <f t="shared" si="1140"/>
        <v>30</v>
      </c>
      <c r="GA245" s="483">
        <f t="shared" si="953"/>
        <v>84</v>
      </c>
      <c r="GB245" s="483">
        <f t="shared" si="954"/>
        <v>2923.4857420566518</v>
      </c>
      <c r="GC245" s="483">
        <f t="shared" si="955"/>
        <v>100</v>
      </c>
      <c r="GD245" s="483">
        <f t="shared" si="1141"/>
        <v>2138.4012446014294</v>
      </c>
      <c r="GE245" s="483">
        <f t="shared" si="1142"/>
        <v>85.76436235403817</v>
      </c>
      <c r="GF245" s="484">
        <f t="shared" si="1143"/>
        <v>42</v>
      </c>
      <c r="GG245" s="493">
        <f t="shared" si="1144"/>
        <v>1</v>
      </c>
      <c r="GH245" s="493">
        <f t="shared" si="1145"/>
        <v>43</v>
      </c>
      <c r="GI245" s="427">
        <f t="shared" si="1146"/>
        <v>509731.71872906428</v>
      </c>
      <c r="GJ245" s="189">
        <f t="shared" si="1147"/>
        <v>2.8736636312126436</v>
      </c>
      <c r="GK245" s="256">
        <f t="shared" si="990"/>
        <v>-3.7150995482982601</v>
      </c>
      <c r="GL245" s="256">
        <f t="shared" si="956"/>
        <v>-10.675946458279229</v>
      </c>
      <c r="GM245" s="256">
        <f t="shared" si="957"/>
        <v>143.89993683563452</v>
      </c>
      <c r="GN245" s="256">
        <f t="shared" si="958"/>
        <v>84</v>
      </c>
      <c r="GO245" s="256">
        <f t="shared" si="959"/>
        <v>2923.4857420566518</v>
      </c>
      <c r="GP245" s="256">
        <f t="shared" si="1148"/>
        <v>143.89993683563452</v>
      </c>
      <c r="GQ245" s="256">
        <f t="shared" si="1149"/>
        <v>2134.1445917013557</v>
      </c>
      <c r="GR245" s="427">
        <f t="shared" si="1150"/>
        <v>535717.71872906433</v>
      </c>
      <c r="GS245" s="189">
        <f t="shared" si="1151"/>
        <v>2.8736636312126436</v>
      </c>
      <c r="GT245" s="256">
        <f t="shared" si="991"/>
        <v>-3.6411773254427868</v>
      </c>
      <c r="GU245" s="256">
        <f t="shared" si="960"/>
        <v>-10.463518854921061</v>
      </c>
      <c r="GV245" s="256">
        <f t="shared" si="961"/>
        <v>143.89993683563452</v>
      </c>
      <c r="GW245" s="256">
        <f t="shared" si="962"/>
        <v>84</v>
      </c>
      <c r="GX245" s="256">
        <f t="shared" si="963"/>
        <v>2923.4857420566518</v>
      </c>
      <c r="GY245" s="256">
        <f t="shared" si="1152"/>
        <v>143.89993683563452</v>
      </c>
      <c r="GZ245" s="256">
        <f t="shared" si="1153"/>
        <v>2134.1445917013557</v>
      </c>
      <c r="HA245" s="427">
        <f t="shared" si="1154"/>
        <v>546593.71872906433</v>
      </c>
      <c r="HB245" s="189">
        <f t="shared" si="1155"/>
        <v>2.8736636312126436</v>
      </c>
      <c r="HC245" s="256">
        <f t="shared" si="992"/>
        <v>-6.778169261548643E-2</v>
      </c>
      <c r="HD245" s="256">
        <f t="shared" si="964"/>
        <v>-0.19478178493115797</v>
      </c>
      <c r="HE245" s="256">
        <f t="shared" si="965"/>
        <v>143.89993683563452</v>
      </c>
      <c r="HF245" s="256">
        <f t="shared" si="966"/>
        <v>84</v>
      </c>
      <c r="HG245" s="256">
        <f t="shared" si="967"/>
        <v>2923.4857420566518</v>
      </c>
      <c r="HH245" s="256">
        <f t="shared" si="1156"/>
        <v>143.89993683563452</v>
      </c>
      <c r="HI245" s="256">
        <f t="shared" si="1157"/>
        <v>2134.1445917013557</v>
      </c>
      <c r="HJ245" s="427">
        <f t="shared" si="1158"/>
        <v>29362569.420566518</v>
      </c>
      <c r="HK245" s="189">
        <f t="shared" si="1159"/>
        <v>2.8736636312126436</v>
      </c>
      <c r="HL245" s="256">
        <f t="shared" si="993"/>
        <v>-24.45018003520542</v>
      </c>
      <c r="HM245" s="256">
        <f t="shared" si="968"/>
        <v>-70.261593143771293</v>
      </c>
      <c r="HN245" s="256">
        <f t="shared" si="969"/>
        <v>143.89993683563452</v>
      </c>
      <c r="HO245" s="256">
        <f t="shared" si="970"/>
        <v>84</v>
      </c>
      <c r="HP245" s="256">
        <f t="shared" si="971"/>
        <v>2923.4857420566518</v>
      </c>
      <c r="HQ245" s="256">
        <f t="shared" si="1160"/>
        <v>143.89993683563452</v>
      </c>
      <c r="HR245" s="256">
        <f t="shared" si="1161"/>
        <v>2134.1445917013557</v>
      </c>
      <c r="HS245" s="466">
        <f t="shared" si="1162"/>
        <v>81400</v>
      </c>
    </row>
    <row r="246" spans="1:227" s="72" customFormat="1" hidden="1" outlineLevel="1" x14ac:dyDescent="0.3">
      <c r="B246" s="40" t="s">
        <v>252</v>
      </c>
      <c r="C246" s="40" t="s">
        <v>253</v>
      </c>
      <c r="D246" s="117">
        <v>5000</v>
      </c>
      <c r="E246" s="132">
        <v>10.841970054055707</v>
      </c>
      <c r="F246" s="120">
        <f t="shared" si="1071"/>
        <v>476.59493362619878</v>
      </c>
      <c r="G246" s="120">
        <f t="shared" si="1072"/>
        <v>13031.603650121877</v>
      </c>
      <c r="H246" s="170">
        <f t="shared" si="1059"/>
        <v>210</v>
      </c>
      <c r="I246" s="532">
        <f t="shared" si="1163"/>
        <v>210</v>
      </c>
      <c r="J246" s="377">
        <f t="shared" si="1074"/>
        <v>5950.5039498273409</v>
      </c>
      <c r="K246" s="171">
        <v>8.0000000000000002E-3</v>
      </c>
      <c r="L246" s="168">
        <f t="shared" si="1075"/>
        <v>2269.4996839342803</v>
      </c>
      <c r="M246" s="373">
        <f t="shared" si="972"/>
        <v>2190</v>
      </c>
      <c r="N246" s="373">
        <f t="shared" si="973"/>
        <v>18.15599747147424</v>
      </c>
      <c r="O246" s="159">
        <v>1737.5471533495836</v>
      </c>
      <c r="P246" s="160">
        <v>0.5</v>
      </c>
      <c r="Q246" s="395">
        <f t="shared" si="1076"/>
        <v>-26.343143476096575</v>
      </c>
      <c r="S246" s="189">
        <f t="shared" si="1077"/>
        <v>2.8022617529813076</v>
      </c>
      <c r="T246" s="168">
        <f t="shared" si="902"/>
        <v>4343.8678833739586</v>
      </c>
      <c r="U246" s="382">
        <f t="shared" si="903"/>
        <v>476.59493362619878</v>
      </c>
      <c r="V246" s="427">
        <f t="shared" si="974"/>
        <v>975080.63197237451</v>
      </c>
      <c r="W246" s="132"/>
      <c r="X246" s="255"/>
      <c r="Y246" s="255"/>
      <c r="Z246" s="255"/>
      <c r="AA246" s="111"/>
      <c r="AB246" s="111"/>
      <c r="AC246" s="111"/>
      <c r="AD246" s="111"/>
      <c r="AE246" s="111"/>
      <c r="AF246" s="111"/>
      <c r="AG246" s="111"/>
      <c r="AH246" s="460"/>
      <c r="AI246" s="189">
        <f t="shared" si="904"/>
        <v>3.0025943813779015</v>
      </c>
      <c r="AJ246" s="256">
        <f t="shared" si="1078"/>
        <v>0.29956334116392208</v>
      </c>
      <c r="AK246" s="256">
        <f t="shared" si="1057"/>
        <v>0.89946720504558386</v>
      </c>
      <c r="AL246" s="170">
        <f t="shared" si="1079"/>
        <v>345.82852326617598</v>
      </c>
      <c r="AM246" s="170">
        <f t="shared" si="1080"/>
        <v>259.37139244963197</v>
      </c>
      <c r="AN246" s="170">
        <f t="shared" si="906"/>
        <v>0</v>
      </c>
      <c r="AO246" s="170">
        <f t="shared" si="975"/>
        <v>0</v>
      </c>
      <c r="AP246" s="170">
        <f t="shared" si="976"/>
        <v>0</v>
      </c>
      <c r="AQ246" s="170">
        <f t="shared" si="1081"/>
        <v>5832.0695240512541</v>
      </c>
      <c r="AR246" s="256">
        <f t="shared" si="1082"/>
        <v>4368.0758800025915</v>
      </c>
      <c r="AS246" s="256">
        <f t="shared" si="907"/>
        <v>130.7664103600228</v>
      </c>
      <c r="AT246" s="431">
        <f t="shared" si="1083"/>
        <v>1073631.1238482008</v>
      </c>
      <c r="AU246" s="112"/>
      <c r="AV246" s="256"/>
      <c r="AW246" s="256"/>
      <c r="AX246" s="120"/>
      <c r="AY246" s="120"/>
      <c r="AZ246" s="120"/>
      <c r="BA246" s="120"/>
      <c r="BB246" s="256"/>
      <c r="BC246" s="256"/>
      <c r="BD246" s="256"/>
      <c r="BE246" s="263"/>
      <c r="BF246" s="149">
        <f t="shared" si="1084"/>
        <v>3.1078981146679223</v>
      </c>
      <c r="BG246" s="256">
        <f t="shared" si="1085"/>
        <v>0.42337654697309729</v>
      </c>
      <c r="BH246" s="256">
        <f t="shared" si="908"/>
        <v>1.315811172132304</v>
      </c>
      <c r="BI246" s="120">
        <f t="shared" si="1086"/>
        <v>476.59493362619878</v>
      </c>
      <c r="BJ246" s="120">
        <f t="shared" si="1087"/>
        <v>381.27594690095907</v>
      </c>
      <c r="BK246" s="256">
        <v>0</v>
      </c>
      <c r="BL246" s="170">
        <f t="shared" si="909"/>
        <v>209.99999999999997</v>
      </c>
      <c r="BM246" s="170">
        <f t="shared" si="977"/>
        <v>0</v>
      </c>
      <c r="BN246" s="170">
        <f t="shared" si="1088"/>
        <v>5854.613538868437</v>
      </c>
      <c r="BO246" s="170">
        <f t="shared" si="1089"/>
        <v>4346.409723019965</v>
      </c>
      <c r="BP246" s="170">
        <f t="shared" si="1090"/>
        <v>0</v>
      </c>
      <c r="BQ246" s="390">
        <f t="shared" si="1091"/>
        <v>129007.99401808786</v>
      </c>
      <c r="BR246" s="428">
        <f t="shared" si="1092"/>
        <v>1119696.1602370378</v>
      </c>
      <c r="BS246" s="149"/>
      <c r="BT246" s="256"/>
      <c r="BU246" s="256"/>
      <c r="BV246" s="170">
        <f t="shared" si="912"/>
        <v>476.59493362619878</v>
      </c>
      <c r="BW246" s="170">
        <f t="shared" si="913"/>
        <v>13031.603650121877</v>
      </c>
      <c r="BX246" s="170">
        <f t="shared" si="914"/>
        <v>-12650.327703220917</v>
      </c>
      <c r="BY246" s="170">
        <f t="shared" si="978"/>
        <v>-60239.655729623417</v>
      </c>
      <c r="BZ246" s="256">
        <f t="shared" si="1094"/>
        <v>1268.1633152362087</v>
      </c>
      <c r="CA246" s="256">
        <v>0</v>
      </c>
      <c r="CB246" s="466">
        <f t="shared" si="1095"/>
        <v>198587.99401808786</v>
      </c>
      <c r="CC246" s="149">
        <f t="shared" si="1096"/>
        <v>3.0860155939033258</v>
      </c>
      <c r="CD246" s="256">
        <f t="shared" si="915"/>
        <v>0.40489160771002453</v>
      </c>
      <c r="CE246" s="256">
        <f t="shared" si="979"/>
        <v>1.2495018152337238</v>
      </c>
      <c r="CF246" s="120">
        <f t="shared" si="1097"/>
        <v>476.59493362619878</v>
      </c>
      <c r="CG246" s="120">
        <f t="shared" si="1098"/>
        <v>357.44620021964909</v>
      </c>
      <c r="CH246" s="256">
        <v>0</v>
      </c>
      <c r="CI246" s="170">
        <f t="shared" si="980"/>
        <v>209.99999999999997</v>
      </c>
      <c r="CJ246" s="170">
        <f t="shared" si="981"/>
        <v>0</v>
      </c>
      <c r="CK246" s="170">
        <f t="shared" si="1099"/>
        <v>5854.613538868437</v>
      </c>
      <c r="CL246" s="256">
        <f t="shared" si="1100"/>
        <v>4377.229528727793</v>
      </c>
      <c r="CM246" s="256">
        <f t="shared" si="900"/>
        <v>0</v>
      </c>
      <c r="CN246" s="390">
        <f t="shared" si="1101"/>
        <v>104007.99401808786</v>
      </c>
      <c r="CO246" s="428">
        <f t="shared" si="1102"/>
        <v>1094696.1602370378</v>
      </c>
      <c r="CP246" s="146">
        <f t="shared" si="1103"/>
        <v>10.445685104702026</v>
      </c>
      <c r="CQ246" s="256">
        <f t="shared" si="916"/>
        <v>20.31982849793766</v>
      </c>
      <c r="CR246" s="256">
        <f t="shared" si="917"/>
        <v>212.25452987100715</v>
      </c>
      <c r="CS246" s="120">
        <f t="shared" si="918"/>
        <v>476.59493362619878</v>
      </c>
      <c r="CT246" s="120">
        <f t="shared" si="919"/>
        <v>13031.603650121877</v>
      </c>
      <c r="CU246" s="256">
        <f t="shared" si="920"/>
        <v>-12674.157449902228</v>
      </c>
      <c r="CV246" s="170">
        <f t="shared" si="982"/>
        <v>-60353.130713820137</v>
      </c>
      <c r="CW246" s="256">
        <f t="shared" si="1104"/>
        <v>1293.184549251584</v>
      </c>
      <c r="CX246" s="256">
        <v>0</v>
      </c>
      <c r="CY246" s="466">
        <f t="shared" si="1105"/>
        <v>173587.99401808786</v>
      </c>
      <c r="CZ246" s="149">
        <f t="shared" si="1106"/>
        <v>10.651781534330246</v>
      </c>
      <c r="DA246" s="256">
        <f t="shared" si="921"/>
        <v>19.670740134630144</v>
      </c>
      <c r="DB246" s="256">
        <f t="shared" si="922"/>
        <v>209.52842653266222</v>
      </c>
      <c r="DC246" s="120">
        <f t="shared" si="923"/>
        <v>476.59493362619878</v>
      </c>
      <c r="DD246" s="120">
        <f t="shared" si="924"/>
        <v>13031.603650121877</v>
      </c>
      <c r="DE246" s="256">
        <f t="shared" si="925"/>
        <v>-12650.327703220917</v>
      </c>
      <c r="DF246" s="170">
        <f t="shared" si="983"/>
        <v>-60239.655729623417</v>
      </c>
      <c r="DG246" s="256">
        <f t="shared" si="1107"/>
        <v>1268.1633152362087</v>
      </c>
      <c r="DH246" s="256">
        <v>0</v>
      </c>
      <c r="DI246" s="466">
        <f t="shared" si="1108"/>
        <v>180587.99401808786</v>
      </c>
      <c r="DJ246" s="149">
        <f t="shared" si="1109"/>
        <v>10.445685104702026</v>
      </c>
      <c r="DK246" s="256">
        <f t="shared" si="984"/>
        <v>20.922476053485344</v>
      </c>
      <c r="DL246" s="256">
        <f t="shared" si="926"/>
        <v>218.54959646537668</v>
      </c>
      <c r="DM246" s="120">
        <f t="shared" si="927"/>
        <v>476.59493362619878</v>
      </c>
      <c r="DN246" s="120">
        <f t="shared" si="928"/>
        <v>13031.603650121877</v>
      </c>
      <c r="DO246" s="256">
        <f t="shared" si="929"/>
        <v>-12674.157449902228</v>
      </c>
      <c r="DP246" s="170">
        <f t="shared" si="985"/>
        <v>-60353.130713820137</v>
      </c>
      <c r="DQ246" s="256">
        <f t="shared" si="1110"/>
        <v>1293.184549251584</v>
      </c>
      <c r="DR246" s="256">
        <v>0</v>
      </c>
      <c r="DS246" s="427">
        <f t="shared" si="1111"/>
        <v>168587.99401808786</v>
      </c>
      <c r="DT246" s="277">
        <f t="shared" si="1112"/>
        <v>16.080407724386227</v>
      </c>
      <c r="DU246" s="189">
        <f t="shared" si="930"/>
        <v>11.693381708651918</v>
      </c>
      <c r="DV246" s="189">
        <f t="shared" si="931"/>
        <v>188.03434555200292</v>
      </c>
      <c r="DW246" s="515">
        <f t="shared" si="932"/>
        <v>476.59493362619878</v>
      </c>
      <c r="DX246" s="515">
        <f t="shared" si="933"/>
        <v>13031.603650121877</v>
      </c>
      <c r="DY246" s="189">
        <f t="shared" si="934"/>
        <v>-12602.668209858299</v>
      </c>
      <c r="DZ246" s="189">
        <f t="shared" si="986"/>
        <v>245</v>
      </c>
      <c r="EA246" s="189">
        <f t="shared" si="987"/>
        <v>350</v>
      </c>
      <c r="EB246" s="516">
        <f t="shared" si="988"/>
        <v>-60012.705761229998</v>
      </c>
      <c r="EC246" s="189">
        <f t="shared" si="1113"/>
        <v>840.04080090970888</v>
      </c>
      <c r="ED246" s="189">
        <v>0</v>
      </c>
      <c r="EE246" s="517">
        <f t="shared" si="994"/>
        <v>340399.56235631474</v>
      </c>
      <c r="EF246" s="277">
        <f t="shared" si="1114"/>
        <v>2.8551911746480085</v>
      </c>
      <c r="EG246" s="256">
        <f t="shared" si="1115"/>
        <v>9.0881254397126909E-2</v>
      </c>
      <c r="EH246" s="256">
        <f t="shared" si="935"/>
        <v>0.2594833554956173</v>
      </c>
      <c r="EI246" s="473">
        <f t="shared" si="1116"/>
        <v>119.1487334065497</v>
      </c>
      <c r="EJ246" s="473">
        <f t="shared" si="1117"/>
        <v>52.5</v>
      </c>
      <c r="EK246" s="473">
        <f t="shared" si="936"/>
        <v>210</v>
      </c>
      <c r="EL246" s="473">
        <f t="shared" si="1118"/>
        <v>5898.0039498273409</v>
      </c>
      <c r="EM246" s="473">
        <f t="shared" si="1119"/>
        <v>4373.655066725596</v>
      </c>
      <c r="EN246" s="473">
        <f t="shared" si="1120"/>
        <v>357.44620021964909</v>
      </c>
      <c r="EO246" s="427">
        <f t="shared" si="1121"/>
        <v>983278.13197237451</v>
      </c>
      <c r="EP246" s="277">
        <f t="shared" si="1122"/>
        <v>2.8551911746480085</v>
      </c>
      <c r="EQ246" s="256">
        <f t="shared" si="1123"/>
        <v>1.1765839375235432</v>
      </c>
      <c r="ER246" s="256">
        <f t="shared" si="937"/>
        <v>3.3593720746498241</v>
      </c>
      <c r="ES246" s="473">
        <f t="shared" si="938"/>
        <v>476.59493362619878</v>
      </c>
      <c r="ET246" s="473">
        <f t="shared" si="1124"/>
        <v>52.5</v>
      </c>
      <c r="EU246" s="473">
        <f t="shared" si="939"/>
        <v>210</v>
      </c>
      <c r="EV246" s="473">
        <f t="shared" si="1125"/>
        <v>5898.0039498273409</v>
      </c>
      <c r="EW246" s="473">
        <f t="shared" si="1126"/>
        <v>4373.655066725596</v>
      </c>
      <c r="EX246" s="473">
        <f t="shared" si="1127"/>
        <v>357.44620021964909</v>
      </c>
      <c r="EY246" s="572">
        <f t="shared" si="1128"/>
        <v>75950</v>
      </c>
      <c r="EZ246" s="276">
        <f t="shared" si="1164"/>
        <v>3.1097167193897297</v>
      </c>
      <c r="FA246" s="572">
        <f t="shared" si="1165"/>
        <v>47.659493362619926</v>
      </c>
      <c r="FB246" s="256">
        <f t="shared" si="1166"/>
        <v>148.20752334738305</v>
      </c>
      <c r="FC246" s="572">
        <f t="shared" si="1167"/>
        <v>476.59493362619878</v>
      </c>
      <c r="FD246" s="572"/>
      <c r="FE246" s="572">
        <f t="shared" si="1168"/>
        <v>210</v>
      </c>
      <c r="FF246" s="572">
        <f t="shared" si="1169"/>
        <v>5950.5039498273409</v>
      </c>
      <c r="FG246" s="572">
        <f t="shared" si="1170"/>
        <v>4343.8678833739586</v>
      </c>
      <c r="FH246" s="572">
        <f t="shared" si="1171"/>
        <v>0</v>
      </c>
      <c r="FI246" s="566">
        <f t="shared" si="1172"/>
        <v>10000</v>
      </c>
      <c r="FJ246" s="278">
        <f t="shared" si="1129"/>
        <v>2.804415198947023</v>
      </c>
      <c r="FK246" s="256">
        <f t="shared" si="1130"/>
        <v>3.7650478615597533E-3</v>
      </c>
      <c r="FL246" s="256">
        <f t="shared" si="949"/>
        <v>1.0558757447721159E-2</v>
      </c>
      <c r="FM246" s="483">
        <f t="shared" si="1131"/>
        <v>3.8127594690095905</v>
      </c>
      <c r="FN246" s="483">
        <f t="shared" si="1132"/>
        <v>6</v>
      </c>
      <c r="FO246" s="483">
        <f t="shared" si="950"/>
        <v>210</v>
      </c>
      <c r="FP246" s="483">
        <f t="shared" si="951"/>
        <v>5950.5039498273409</v>
      </c>
      <c r="FQ246" s="483">
        <f t="shared" si="989"/>
        <v>800</v>
      </c>
      <c r="FR246" s="483">
        <f t="shared" si="1133"/>
        <v>4343.944138563339</v>
      </c>
      <c r="FS246" s="483">
        <f t="shared" si="1134"/>
        <v>472.81715584842095</v>
      </c>
      <c r="FT246" s="484">
        <f t="shared" si="1135"/>
        <v>8</v>
      </c>
      <c r="FU246" s="427">
        <f t="shared" si="1136"/>
        <v>983127.63197237451</v>
      </c>
      <c r="FV246" s="278">
        <f t="shared" si="1137"/>
        <v>2.9102856745894896</v>
      </c>
      <c r="FW246" s="256">
        <f t="shared" si="1138"/>
        <v>0.16923595524036369</v>
      </c>
      <c r="FX246" s="256">
        <f t="shared" si="952"/>
        <v>0.49252497616149854</v>
      </c>
      <c r="FY246" s="483">
        <f t="shared" si="1139"/>
        <v>192.54435318498432</v>
      </c>
      <c r="FZ246" s="483">
        <f t="shared" si="1140"/>
        <v>101</v>
      </c>
      <c r="GA246" s="483">
        <f t="shared" si="953"/>
        <v>210</v>
      </c>
      <c r="GB246" s="483">
        <f t="shared" si="954"/>
        <v>5950.5039498273409</v>
      </c>
      <c r="GC246" s="483">
        <f t="shared" si="955"/>
        <v>400</v>
      </c>
      <c r="GD246" s="483">
        <f t="shared" si="1141"/>
        <v>4357.4864005128893</v>
      </c>
      <c r="GE246" s="483">
        <f t="shared" si="1142"/>
        <v>284.05058044121444</v>
      </c>
      <c r="GF246" s="484">
        <f t="shared" si="1143"/>
        <v>140</v>
      </c>
      <c r="GG246" s="493">
        <f t="shared" si="1144"/>
        <v>4</v>
      </c>
      <c r="GH246" s="493">
        <f t="shared" si="1145"/>
        <v>144</v>
      </c>
      <c r="GI246" s="427">
        <f t="shared" si="1146"/>
        <v>1057256.6319723744</v>
      </c>
      <c r="GJ246" s="189">
        <f t="shared" si="1147"/>
        <v>2.8022617529813076</v>
      </c>
      <c r="GK246" s="256">
        <f t="shared" si="990"/>
        <v>-3.4935326220271854</v>
      </c>
      <c r="GL246" s="256">
        <f t="shared" si="956"/>
        <v>-9.7897928494992854</v>
      </c>
      <c r="GM246" s="256">
        <f t="shared" si="957"/>
        <v>476.59493362619878</v>
      </c>
      <c r="GN246" s="256">
        <f t="shared" si="958"/>
        <v>210</v>
      </c>
      <c r="GO246" s="256">
        <f t="shared" si="959"/>
        <v>5950.5039498273409</v>
      </c>
      <c r="GP246" s="256">
        <f t="shared" si="1148"/>
        <v>476.59493362619878</v>
      </c>
      <c r="GQ246" s="256">
        <f t="shared" si="1149"/>
        <v>4343.8678833739586</v>
      </c>
      <c r="GR246" s="427">
        <f t="shared" si="1150"/>
        <v>1106980.6319723744</v>
      </c>
      <c r="GS246" s="189">
        <f t="shared" si="1151"/>
        <v>2.8022617529813076</v>
      </c>
      <c r="GT246" s="256">
        <f t="shared" si="991"/>
        <v>-3.6169082732848716</v>
      </c>
      <c r="GU246" s="256">
        <f t="shared" si="960"/>
        <v>-10.135523718267859</v>
      </c>
      <c r="GV246" s="256">
        <f t="shared" si="961"/>
        <v>476.59493362619878</v>
      </c>
      <c r="GW246" s="256">
        <f t="shared" si="962"/>
        <v>210</v>
      </c>
      <c r="GX246" s="256">
        <f t="shared" si="963"/>
        <v>5950.5039498273409</v>
      </c>
      <c r="GY246" s="256">
        <f t="shared" si="1152"/>
        <v>476.59493362619878</v>
      </c>
      <c r="GZ246" s="256">
        <f t="shared" si="1153"/>
        <v>4343.8678833739586</v>
      </c>
      <c r="HA246" s="427">
        <f t="shared" si="1154"/>
        <v>1069220.6319723744</v>
      </c>
      <c r="HB246" s="189">
        <f t="shared" si="1155"/>
        <v>2.8022617529813076</v>
      </c>
      <c r="HC246" s="256">
        <f t="shared" si="992"/>
        <v>-6.4806579041737117E-2</v>
      </c>
      <c r="HD246" s="256">
        <f t="shared" si="964"/>
        <v>-0.18160499779021994</v>
      </c>
      <c r="HE246" s="256">
        <f t="shared" si="965"/>
        <v>476.59493362619878</v>
      </c>
      <c r="HF246" s="256">
        <f t="shared" si="966"/>
        <v>210</v>
      </c>
      <c r="HG246" s="256">
        <f t="shared" si="967"/>
        <v>5950.5039498273409</v>
      </c>
      <c r="HH246" s="256">
        <f t="shared" si="1156"/>
        <v>476.59493362619878</v>
      </c>
      <c r="HI246" s="256">
        <f t="shared" si="1157"/>
        <v>4343.8678833739586</v>
      </c>
      <c r="HJ246" s="427">
        <f t="shared" si="1158"/>
        <v>59674079.49827341</v>
      </c>
      <c r="HK246" s="189">
        <f t="shared" si="1159"/>
        <v>2.8022617529813076</v>
      </c>
      <c r="HL246" s="256">
        <f t="shared" si="993"/>
        <v>-20.516036868688378</v>
      </c>
      <c r="HM246" s="256">
        <f t="shared" si="968"/>
        <v>-57.491305439879831</v>
      </c>
      <c r="HN246" s="256">
        <f t="shared" si="969"/>
        <v>476.59493362619878</v>
      </c>
      <c r="HO246" s="256">
        <f t="shared" si="970"/>
        <v>210</v>
      </c>
      <c r="HP246" s="256">
        <f t="shared" si="971"/>
        <v>5950.5039498273409</v>
      </c>
      <c r="HQ246" s="256">
        <f t="shared" si="1160"/>
        <v>476.59493362619878</v>
      </c>
      <c r="HR246" s="256">
        <f t="shared" si="1161"/>
        <v>4343.8678833739586</v>
      </c>
      <c r="HS246" s="466">
        <f t="shared" si="1162"/>
        <v>188500</v>
      </c>
    </row>
    <row r="247" spans="1:227" s="72" customFormat="1" hidden="1" outlineLevel="1" x14ac:dyDescent="0.3">
      <c r="B247" s="40" t="s">
        <v>252</v>
      </c>
      <c r="C247" s="40" t="s">
        <v>253</v>
      </c>
      <c r="D247" s="117">
        <v>10000</v>
      </c>
      <c r="E247" s="132">
        <v>5.3502450973244358</v>
      </c>
      <c r="F247" s="120">
        <f t="shared" si="1071"/>
        <v>470.37571480643999</v>
      </c>
      <c r="G247" s="120">
        <f t="shared" si="1072"/>
        <v>45586.774486669157</v>
      </c>
      <c r="H247" s="170">
        <f t="shared" si="1059"/>
        <v>420</v>
      </c>
      <c r="I247" s="532">
        <f t="shared" si="1163"/>
        <v>420</v>
      </c>
      <c r="J247" s="377">
        <f t="shared" si="1074"/>
        <v>20815.878761036147</v>
      </c>
      <c r="K247" s="171">
        <v>8.0000000000000002E-3</v>
      </c>
      <c r="L247" s="168">
        <f t="shared" si="1075"/>
        <v>1119.9421781105714</v>
      </c>
      <c r="M247" s="373">
        <f t="shared" si="972"/>
        <v>2190</v>
      </c>
      <c r="N247" s="373">
        <f t="shared" si="973"/>
        <v>8.9595374248845712</v>
      </c>
      <c r="O247" s="159">
        <v>3039.1182991112773</v>
      </c>
      <c r="P247" s="160">
        <v>0.5</v>
      </c>
      <c r="Q247" s="395">
        <f t="shared" si="1076"/>
        <v>-95.915663482814281</v>
      </c>
      <c r="S247" s="189">
        <f t="shared" si="1077"/>
        <v>2.9399493553777782</v>
      </c>
      <c r="T247" s="168">
        <f t="shared" si="902"/>
        <v>15195.591495556386</v>
      </c>
      <c r="U247" s="382">
        <f t="shared" si="903"/>
        <v>470.37571480643999</v>
      </c>
      <c r="V247" s="427">
        <f t="shared" si="974"/>
        <v>3364040.6017657835</v>
      </c>
      <c r="W247" s="132"/>
      <c r="X247" s="255"/>
      <c r="Y247" s="255"/>
      <c r="Z247" s="255"/>
      <c r="AA247" s="111"/>
      <c r="AB247" s="111"/>
      <c r="AC247" s="111"/>
      <c r="AD247" s="111"/>
      <c r="AE247" s="111"/>
      <c r="AF247" s="111"/>
      <c r="AG247" s="111"/>
      <c r="AH247" s="460"/>
      <c r="AI247" s="189">
        <f t="shared" si="904"/>
        <v>2.9747959990366102</v>
      </c>
      <c r="AJ247" s="256">
        <f t="shared" si="1078"/>
        <v>5.2873779121720643E-2</v>
      </c>
      <c r="AK247" s="256">
        <f t="shared" si="1057"/>
        <v>0.15728870658524002</v>
      </c>
      <c r="AL247" s="170">
        <f t="shared" si="1079"/>
        <v>197.32314566710068</v>
      </c>
      <c r="AM247" s="170">
        <f t="shared" si="1080"/>
        <v>147.99235925032551</v>
      </c>
      <c r="AN247" s="170">
        <f t="shared" si="906"/>
        <v>0</v>
      </c>
      <c r="AO247" s="170">
        <f t="shared" si="975"/>
        <v>0</v>
      </c>
      <c r="AP247" s="170">
        <f t="shared" si="976"/>
        <v>0</v>
      </c>
      <c r="AQ247" s="170">
        <f t="shared" si="1081"/>
        <v>20748.302341287137</v>
      </c>
      <c r="AR247" s="256">
        <f t="shared" si="1082"/>
        <v>15209.404115753083</v>
      </c>
      <c r="AS247" s="256">
        <f t="shared" si="907"/>
        <v>273.05256913933931</v>
      </c>
      <c r="AT247" s="431">
        <f t="shared" si="1083"/>
        <v>3470728.3746059421</v>
      </c>
      <c r="AU247" s="112"/>
      <c r="AV247" s="256"/>
      <c r="AW247" s="256"/>
      <c r="AX247" s="120"/>
      <c r="AY247" s="120"/>
      <c r="AZ247" s="120"/>
      <c r="BA247" s="120"/>
      <c r="BB247" s="256"/>
      <c r="BC247" s="256"/>
      <c r="BD247" s="256"/>
      <c r="BE247" s="263"/>
      <c r="BF247" s="149">
        <f t="shared" si="1084"/>
        <v>3.0304544448525164</v>
      </c>
      <c r="BG247" s="256">
        <f t="shared" si="1085"/>
        <v>0.13097496127131505</v>
      </c>
      <c r="BH247" s="256">
        <f t="shared" si="908"/>
        <v>0.3969136535490429</v>
      </c>
      <c r="BI247" s="120">
        <f t="shared" si="1086"/>
        <v>470.37571480643999</v>
      </c>
      <c r="BJ247" s="120">
        <f t="shared" si="1087"/>
        <v>376.30057184515204</v>
      </c>
      <c r="BK247" s="256">
        <v>0</v>
      </c>
      <c r="BL247" s="170">
        <f t="shared" si="909"/>
        <v>420</v>
      </c>
      <c r="BM247" s="170">
        <f t="shared" si="977"/>
        <v>0</v>
      </c>
      <c r="BN247" s="170">
        <f t="shared" si="1088"/>
        <v>20624.097939118335</v>
      </c>
      <c r="BO247" s="170">
        <f t="shared" si="1089"/>
        <v>15198.100166035352</v>
      </c>
      <c r="BP247" s="170">
        <f t="shared" si="1090"/>
        <v>0</v>
      </c>
      <c r="BQ247" s="390">
        <f t="shared" si="1091"/>
        <v>177431.25605200563</v>
      </c>
      <c r="BR247" s="428">
        <f t="shared" si="1092"/>
        <v>3572186.9263109392</v>
      </c>
      <c r="BS247" s="149"/>
      <c r="BT247" s="256"/>
      <c r="BU247" s="256"/>
      <c r="BV247" s="170">
        <f t="shared" si="912"/>
        <v>470.37571480643999</v>
      </c>
      <c r="BW247" s="170">
        <f t="shared" si="913"/>
        <v>45586.774486669157</v>
      </c>
      <c r="BX247" s="170">
        <f t="shared" si="914"/>
        <v>-45210.473914824004</v>
      </c>
      <c r="BY247" s="170">
        <f t="shared" si="978"/>
        <v>-107643.98551148572</v>
      </c>
      <c r="BZ247" s="256">
        <f t="shared" si="1094"/>
        <v>4196.8848467615126</v>
      </c>
      <c r="CA247" s="256">
        <v>0</v>
      </c>
      <c r="CB247" s="466">
        <f t="shared" si="1095"/>
        <v>308541.25605200563</v>
      </c>
      <c r="CC247" s="149">
        <f t="shared" si="1096"/>
        <v>3.024401377710221</v>
      </c>
      <c r="CD247" s="256">
        <f t="shared" si="915"/>
        <v>0.12332291019828877</v>
      </c>
      <c r="CE247" s="256">
        <f t="shared" si="979"/>
        <v>0.3729779795069384</v>
      </c>
      <c r="CF247" s="120">
        <f t="shared" si="1097"/>
        <v>470.37571480643999</v>
      </c>
      <c r="CG247" s="120">
        <f t="shared" si="1098"/>
        <v>352.78178610482996</v>
      </c>
      <c r="CH247" s="256">
        <v>0</v>
      </c>
      <c r="CI247" s="170">
        <f t="shared" si="980"/>
        <v>420</v>
      </c>
      <c r="CJ247" s="170">
        <f t="shared" si="981"/>
        <v>0</v>
      </c>
      <c r="CK247" s="170">
        <f t="shared" si="1099"/>
        <v>20624.097939118335</v>
      </c>
      <c r="CL247" s="256">
        <f t="shared" si="1100"/>
        <v>15228.517795592838</v>
      </c>
      <c r="CM247" s="256">
        <f t="shared" si="900"/>
        <v>0</v>
      </c>
      <c r="CN247" s="390">
        <f t="shared" si="1101"/>
        <v>152431.25605200563</v>
      </c>
      <c r="CO247" s="428">
        <f t="shared" si="1102"/>
        <v>3547186.9263109392</v>
      </c>
      <c r="CP247" s="146">
        <f t="shared" si="1103"/>
        <v>10.90993298083432</v>
      </c>
      <c r="CQ247" s="256">
        <f t="shared" si="916"/>
        <v>40.362336676941666</v>
      </c>
      <c r="CR247" s="256">
        <f t="shared" si="917"/>
        <v>440.3503880953046</v>
      </c>
      <c r="CS247" s="120">
        <f t="shared" si="918"/>
        <v>470.37571480643999</v>
      </c>
      <c r="CT247" s="120">
        <f t="shared" si="919"/>
        <v>45586.774486669157</v>
      </c>
      <c r="CU247" s="256">
        <f t="shared" si="920"/>
        <v>-45233.992700564326</v>
      </c>
      <c r="CV247" s="170">
        <f t="shared" si="982"/>
        <v>-107699.98262039125</v>
      </c>
      <c r="CW247" s="256">
        <f t="shared" si="1104"/>
        <v>4221.5795717888495</v>
      </c>
      <c r="CX247" s="256">
        <v>0</v>
      </c>
      <c r="CY247" s="466">
        <f t="shared" si="1105"/>
        <v>283541.25605200563</v>
      </c>
      <c r="CZ247" s="149">
        <f t="shared" si="1106"/>
        <v>10.97412768830557</v>
      </c>
      <c r="DA247" s="256">
        <f t="shared" si="921"/>
        <v>39.474883944015154</v>
      </c>
      <c r="DB247" s="256">
        <f t="shared" si="922"/>
        <v>433.20241688266572</v>
      </c>
      <c r="DC247" s="120">
        <f t="shared" si="923"/>
        <v>470.37571480643999</v>
      </c>
      <c r="DD247" s="120">
        <f t="shared" si="924"/>
        <v>45586.774486669157</v>
      </c>
      <c r="DE247" s="256">
        <f t="shared" si="925"/>
        <v>-45210.473914824004</v>
      </c>
      <c r="DF247" s="170">
        <f t="shared" si="983"/>
        <v>-107643.98551148572</v>
      </c>
      <c r="DG247" s="256">
        <f t="shared" si="1107"/>
        <v>4196.8848467615126</v>
      </c>
      <c r="DH247" s="256">
        <v>0</v>
      </c>
      <c r="DI247" s="466">
        <f t="shared" si="1108"/>
        <v>290541.25605200563</v>
      </c>
      <c r="DJ247" s="149">
        <f t="shared" si="1109"/>
        <v>10.90993298083432</v>
      </c>
      <c r="DK247" s="256">
        <f t="shared" si="984"/>
        <v>41.086867348789532</v>
      </c>
      <c r="DL247" s="256">
        <f t="shared" si="926"/>
        <v>448.25496916772369</v>
      </c>
      <c r="DM247" s="120">
        <f t="shared" si="927"/>
        <v>470.37571480643999</v>
      </c>
      <c r="DN247" s="120">
        <f t="shared" si="928"/>
        <v>45586.774486669157</v>
      </c>
      <c r="DO247" s="256">
        <f t="shared" si="929"/>
        <v>-45233.992700564326</v>
      </c>
      <c r="DP247" s="170">
        <f t="shared" si="985"/>
        <v>-107699.98262039125</v>
      </c>
      <c r="DQ247" s="256">
        <f t="shared" si="1110"/>
        <v>4221.5795717888495</v>
      </c>
      <c r="DR247" s="256">
        <v>0</v>
      </c>
      <c r="DS247" s="427">
        <f t="shared" si="1111"/>
        <v>278541.25605200563</v>
      </c>
      <c r="DT247" s="277">
        <f t="shared" si="1112"/>
        <v>16.492615157542001</v>
      </c>
      <c r="DU247" s="189">
        <f t="shared" si="930"/>
        <v>29.790396495593853</v>
      </c>
      <c r="DV247" s="189">
        <f t="shared" si="931"/>
        <v>491.32154479241728</v>
      </c>
      <c r="DW247" s="515">
        <f t="shared" si="932"/>
        <v>470.37571480643999</v>
      </c>
      <c r="DX247" s="515">
        <f t="shared" si="933"/>
        <v>45586.774486669157</v>
      </c>
      <c r="DY247" s="189">
        <f t="shared" si="934"/>
        <v>-45163.436343343361</v>
      </c>
      <c r="DZ247" s="189">
        <f t="shared" si="986"/>
        <v>242</v>
      </c>
      <c r="EA247" s="189">
        <f t="shared" si="987"/>
        <v>346</v>
      </c>
      <c r="EB247" s="516">
        <f t="shared" si="988"/>
        <v>-107531.99129367467</v>
      </c>
      <c r="EC247" s="189">
        <f t="shared" si="1113"/>
        <v>2792.592306406535</v>
      </c>
      <c r="ED247" s="189">
        <v>0</v>
      </c>
      <c r="EE247" s="517">
        <f t="shared" si="994"/>
        <v>432131.70747359219</v>
      </c>
      <c r="EF247" s="277">
        <f t="shared" si="1114"/>
        <v>2.9565942356657224</v>
      </c>
      <c r="EG247" s="256">
        <f t="shared" si="1115"/>
        <v>2.6122884864187908E-2</v>
      </c>
      <c r="EH247" s="256">
        <f t="shared" si="935"/>
        <v>7.7234770808417313E-2</v>
      </c>
      <c r="EI247" s="473">
        <f t="shared" si="1116"/>
        <v>117.59392870161</v>
      </c>
      <c r="EJ247" s="473">
        <f t="shared" si="1117"/>
        <v>105</v>
      </c>
      <c r="EK247" s="473">
        <f t="shared" si="936"/>
        <v>420</v>
      </c>
      <c r="EL247" s="473">
        <f t="shared" si="1118"/>
        <v>20710.878761036147</v>
      </c>
      <c r="EM247" s="473">
        <f t="shared" si="1119"/>
        <v>15224.989977731788</v>
      </c>
      <c r="EN247" s="473">
        <f t="shared" si="1120"/>
        <v>352.78178610482996</v>
      </c>
      <c r="EO247" s="427">
        <f t="shared" si="1121"/>
        <v>3376175.6017657835</v>
      </c>
      <c r="EP247" s="277">
        <f t="shared" si="1122"/>
        <v>2.9565942356657224</v>
      </c>
      <c r="EQ247" s="256">
        <f t="shared" si="1123"/>
        <v>0.58061518450433103</v>
      </c>
      <c r="ER247" s="256">
        <f t="shared" si="937"/>
        <v>1.7166435076454951</v>
      </c>
      <c r="ES247" s="473">
        <f t="shared" si="938"/>
        <v>470.37571480643999</v>
      </c>
      <c r="ET247" s="473">
        <f t="shared" si="1124"/>
        <v>105</v>
      </c>
      <c r="EU247" s="473">
        <f t="shared" si="939"/>
        <v>420</v>
      </c>
      <c r="EV247" s="473">
        <f t="shared" si="1125"/>
        <v>20710.878761036147</v>
      </c>
      <c r="EW247" s="473">
        <f t="shared" si="1126"/>
        <v>15224.989977731788</v>
      </c>
      <c r="EX247" s="473">
        <f t="shared" si="1127"/>
        <v>352.78178610482996</v>
      </c>
      <c r="EY247" s="572">
        <f t="shared" si="1128"/>
        <v>151900</v>
      </c>
      <c r="EZ247" s="276">
        <f t="shared" si="1164"/>
        <v>3.0309547486153461</v>
      </c>
      <c r="FA247" s="572">
        <f t="shared" si="1165"/>
        <v>47.037571480643962</v>
      </c>
      <c r="FB247" s="256">
        <f t="shared" si="1166"/>
        <v>142.5687506425916</v>
      </c>
      <c r="FC247" s="572">
        <f t="shared" si="1167"/>
        <v>470.37571480643999</v>
      </c>
      <c r="FD247" s="572"/>
      <c r="FE247" s="572">
        <f t="shared" si="1168"/>
        <v>420</v>
      </c>
      <c r="FF247" s="572">
        <f t="shared" si="1169"/>
        <v>20815.878761036147</v>
      </c>
      <c r="FG247" s="572">
        <f t="shared" si="1170"/>
        <v>15195.591495556386</v>
      </c>
      <c r="FH247" s="572">
        <f t="shared" si="1171"/>
        <v>0</v>
      </c>
      <c r="FI247" s="566">
        <f t="shared" si="1172"/>
        <v>10000</v>
      </c>
      <c r="FJ247" s="278">
        <f t="shared" si="1129"/>
        <v>2.9406443515760539</v>
      </c>
      <c r="FK247" s="256">
        <f t="shared" si="1130"/>
        <v>1.0979897620304959E-3</v>
      </c>
      <c r="FL247" s="256">
        <f t="shared" si="949"/>
        <v>3.2287973918033136E-3</v>
      </c>
      <c r="FM247" s="483">
        <f t="shared" si="1131"/>
        <v>3.7630057184515198</v>
      </c>
      <c r="FN247" s="483">
        <f t="shared" si="1132"/>
        <v>6</v>
      </c>
      <c r="FO247" s="483">
        <f t="shared" si="950"/>
        <v>420</v>
      </c>
      <c r="FP247" s="483">
        <f t="shared" si="951"/>
        <v>20815.878761036147</v>
      </c>
      <c r="FQ247" s="483">
        <f t="shared" si="989"/>
        <v>800</v>
      </c>
      <c r="FR247" s="483">
        <f t="shared" si="1133"/>
        <v>15195.666755670754</v>
      </c>
      <c r="FS247" s="483">
        <f t="shared" si="1134"/>
        <v>466.59793702866222</v>
      </c>
      <c r="FT247" s="484">
        <f t="shared" si="1135"/>
        <v>8</v>
      </c>
      <c r="FU247" s="427">
        <f t="shared" si="1136"/>
        <v>3372087.6017657835</v>
      </c>
      <c r="FV247" s="278">
        <f t="shared" si="1137"/>
        <v>2.9734600503466915</v>
      </c>
      <c r="FW247" s="256">
        <f t="shared" si="1138"/>
        <v>5.1254720212005257E-2</v>
      </c>
      <c r="FX247" s="256">
        <f t="shared" si="952"/>
        <v>0.15240386294209474</v>
      </c>
      <c r="FY247" s="483">
        <f t="shared" si="1139"/>
        <v>190.03178878180177</v>
      </c>
      <c r="FZ247" s="483">
        <f t="shared" si="1140"/>
        <v>99</v>
      </c>
      <c r="GA247" s="483">
        <f t="shared" si="953"/>
        <v>420</v>
      </c>
      <c r="GB247" s="483">
        <f t="shared" si="954"/>
        <v>20815.878761036147</v>
      </c>
      <c r="GC247" s="483">
        <f t="shared" si="955"/>
        <v>400</v>
      </c>
      <c r="GD247" s="483">
        <f t="shared" si="1141"/>
        <v>15209.068886535448</v>
      </c>
      <c r="GE247" s="483">
        <f t="shared" si="1142"/>
        <v>280.34392602463822</v>
      </c>
      <c r="GF247" s="484">
        <f t="shared" si="1143"/>
        <v>138</v>
      </c>
      <c r="GG247" s="493">
        <f t="shared" si="1144"/>
        <v>4</v>
      </c>
      <c r="GH247" s="493">
        <f t="shared" si="1145"/>
        <v>142</v>
      </c>
      <c r="GI247" s="427">
        <f t="shared" si="1146"/>
        <v>3444646.6017657835</v>
      </c>
      <c r="GJ247" s="189">
        <f t="shared" si="1147"/>
        <v>2.9399493553777782</v>
      </c>
      <c r="GK247" s="256">
        <f t="shared" si="990"/>
        <v>-4.0561526853947694</v>
      </c>
      <c r="GL247" s="256">
        <f t="shared" si="956"/>
        <v>-11.924883472740197</v>
      </c>
      <c r="GM247" s="256">
        <f t="shared" si="957"/>
        <v>470.37571480643999</v>
      </c>
      <c r="GN247" s="256">
        <f t="shared" si="958"/>
        <v>420</v>
      </c>
      <c r="GO247" s="256">
        <f t="shared" si="959"/>
        <v>20815.878761036147</v>
      </c>
      <c r="GP247" s="256">
        <f t="shared" si="1148"/>
        <v>470.37571480643999</v>
      </c>
      <c r="GQ247" s="256">
        <f t="shared" si="1149"/>
        <v>15195.591495556386</v>
      </c>
      <c r="GR247" s="427">
        <f t="shared" si="1150"/>
        <v>3630340.6017657835</v>
      </c>
      <c r="GS247" s="189">
        <f t="shared" si="1151"/>
        <v>2.9399493553777782</v>
      </c>
      <c r="GT247" s="256">
        <f t="shared" si="991"/>
        <v>-4.1934015062720427</v>
      </c>
      <c r="GU247" s="256">
        <f t="shared" si="960"/>
        <v>-12.328388055204696</v>
      </c>
      <c r="GV247" s="256">
        <f t="shared" si="961"/>
        <v>470.37571480643999</v>
      </c>
      <c r="GW247" s="256">
        <f t="shared" si="962"/>
        <v>420</v>
      </c>
      <c r="GX247" s="256">
        <f t="shared" si="963"/>
        <v>20815.878761036147</v>
      </c>
      <c r="GY247" s="256">
        <f t="shared" si="1152"/>
        <v>470.37571480643999</v>
      </c>
      <c r="GZ247" s="256">
        <f t="shared" si="1153"/>
        <v>15195.591495556386</v>
      </c>
      <c r="HA247" s="427">
        <f t="shared" si="1154"/>
        <v>3511520.6017657835</v>
      </c>
      <c r="HB247" s="189">
        <f t="shared" si="1155"/>
        <v>2.9399493553777782</v>
      </c>
      <c r="HC247" s="256">
        <f t="shared" si="992"/>
        <v>-7.0659541360325262E-2</v>
      </c>
      <c r="HD247" s="256">
        <f t="shared" si="964"/>
        <v>-0.2077354730735777</v>
      </c>
      <c r="HE247" s="256">
        <f t="shared" si="965"/>
        <v>470.37571480643999</v>
      </c>
      <c r="HF247" s="256">
        <f t="shared" si="966"/>
        <v>420</v>
      </c>
      <c r="HG247" s="256">
        <f t="shared" si="967"/>
        <v>20815.878761036147</v>
      </c>
      <c r="HH247" s="256">
        <f t="shared" si="1156"/>
        <v>470.37571480643999</v>
      </c>
      <c r="HI247" s="256">
        <f t="shared" si="1157"/>
        <v>15195.591495556386</v>
      </c>
      <c r="HJ247" s="427">
        <f t="shared" si="1158"/>
        <v>208396707.61036146</v>
      </c>
      <c r="HK247" s="189">
        <f t="shared" si="1159"/>
        <v>2.9399493553777782</v>
      </c>
      <c r="HL247" s="256">
        <f t="shared" si="993"/>
        <v>-40.123203762261433</v>
      </c>
      <c r="HM247" s="256">
        <f t="shared" si="968"/>
        <v>-117.96018703655174</v>
      </c>
      <c r="HN247" s="256">
        <f t="shared" si="969"/>
        <v>470.37571480643999</v>
      </c>
      <c r="HO247" s="256">
        <f t="shared" si="970"/>
        <v>420</v>
      </c>
      <c r="HP247" s="256">
        <f t="shared" si="971"/>
        <v>20815.878761036147</v>
      </c>
      <c r="HQ247" s="256">
        <f t="shared" si="1160"/>
        <v>470.37571480643999</v>
      </c>
      <c r="HR247" s="256">
        <f t="shared" si="1161"/>
        <v>15195.591495556386</v>
      </c>
      <c r="HS247" s="466">
        <f t="shared" si="1162"/>
        <v>367000</v>
      </c>
    </row>
    <row r="248" spans="1:227" s="72" customFormat="1" hidden="1" outlineLevel="1" x14ac:dyDescent="0.3">
      <c r="B248" s="40" t="s">
        <v>252</v>
      </c>
      <c r="C248" s="40" t="s">
        <v>253</v>
      </c>
      <c r="D248" s="117">
        <v>20000</v>
      </c>
      <c r="E248" s="132">
        <v>7.0833919065086244</v>
      </c>
      <c r="F248" s="120">
        <f t="shared" si="1071"/>
        <v>1245.4964102277665</v>
      </c>
      <c r="G248" s="120">
        <f t="shared" si="1072"/>
        <v>37265.319315581211</v>
      </c>
      <c r="H248" s="170">
        <f t="shared" si="1059"/>
        <v>840</v>
      </c>
      <c r="I248" s="532">
        <f t="shared" si="1163"/>
        <v>840</v>
      </c>
      <c r="J248" s="377">
        <f t="shared" si="1074"/>
        <v>17016.127541361282</v>
      </c>
      <c r="K248" s="171">
        <v>8.0000000000000002E-3</v>
      </c>
      <c r="L248" s="168">
        <f t="shared" si="1075"/>
        <v>1482.7338216997221</v>
      </c>
      <c r="M248" s="373">
        <f t="shared" si="972"/>
        <v>2190</v>
      </c>
      <c r="N248" s="373">
        <f t="shared" si="973"/>
        <v>11.861870573597777</v>
      </c>
      <c r="O248" s="159">
        <v>1242.1773105193736</v>
      </c>
      <c r="P248" s="160">
        <v>0.5</v>
      </c>
      <c r="Q248" s="395">
        <f t="shared" si="1076"/>
        <v>-28.920053570259928</v>
      </c>
      <c r="S248" s="189">
        <f t="shared" si="1077"/>
        <v>2.8177402722873932</v>
      </c>
      <c r="T248" s="168">
        <f t="shared" si="902"/>
        <v>12421.773105193737</v>
      </c>
      <c r="U248" s="382">
        <f t="shared" si="903"/>
        <v>1245.4964102277665</v>
      </c>
      <c r="V248" s="427">
        <f t="shared" si="974"/>
        <v>2777080.4066178054</v>
      </c>
      <c r="W248" s="132"/>
      <c r="X248" s="255"/>
      <c r="Y248" s="255"/>
      <c r="Z248" s="255"/>
      <c r="AA248" s="111"/>
      <c r="AB248" s="111"/>
      <c r="AC248" s="111"/>
      <c r="AD248" s="111"/>
      <c r="AE248" s="111"/>
      <c r="AF248" s="111"/>
      <c r="AG248" s="111"/>
      <c r="AH248" s="460"/>
      <c r="AI248" s="189">
        <f t="shared" si="904"/>
        <v>2.8722487730962274</v>
      </c>
      <c r="AJ248" s="256">
        <f t="shared" si="1078"/>
        <v>9.0081841494367959E-2</v>
      </c>
      <c r="AK248" s="256">
        <f t="shared" si="1057"/>
        <v>0.25873745871044718</v>
      </c>
      <c r="AL248" s="170">
        <f t="shared" si="1079"/>
        <v>278.89517122447154</v>
      </c>
      <c r="AM248" s="170">
        <f t="shared" si="1080"/>
        <v>209.17137841835364</v>
      </c>
      <c r="AN248" s="170">
        <f t="shared" si="906"/>
        <v>0</v>
      </c>
      <c r="AO248" s="170">
        <f t="shared" si="975"/>
        <v>0</v>
      </c>
      <c r="AP248" s="170">
        <f t="shared" si="976"/>
        <v>0</v>
      </c>
      <c r="AQ248" s="170">
        <f t="shared" si="1081"/>
        <v>16920.615496421397</v>
      </c>
      <c r="AR248" s="256">
        <f t="shared" si="1082"/>
        <v>12441.295767179452</v>
      </c>
      <c r="AS248" s="256">
        <f t="shared" si="907"/>
        <v>966.60123900329495</v>
      </c>
      <c r="AT248" s="431">
        <f t="shared" si="1083"/>
        <v>2879298.4794274233</v>
      </c>
      <c r="AU248" s="112"/>
      <c r="AV248" s="256"/>
      <c r="AW248" s="256"/>
      <c r="AX248" s="120"/>
      <c r="AY248" s="120"/>
      <c r="AZ248" s="120"/>
      <c r="BA248" s="120"/>
      <c r="BB248" s="256"/>
      <c r="BC248" s="256"/>
      <c r="BD248" s="256"/>
      <c r="BE248" s="263"/>
      <c r="BF248" s="149">
        <f t="shared" si="1084"/>
        <v>3.0986101923245046</v>
      </c>
      <c r="BG248" s="256">
        <f t="shared" si="1085"/>
        <v>0.40434344782247034</v>
      </c>
      <c r="BH248" s="256">
        <f t="shared" si="908"/>
        <v>1.2529027286223382</v>
      </c>
      <c r="BI248" s="120">
        <f t="shared" si="1086"/>
        <v>1245.4964102277665</v>
      </c>
      <c r="BJ248" s="120">
        <f t="shared" si="1087"/>
        <v>996.39712818221324</v>
      </c>
      <c r="BK248" s="256">
        <v>0</v>
      </c>
      <c r="BL248" s="170">
        <f t="shared" si="909"/>
        <v>840</v>
      </c>
      <c r="BM248" s="170">
        <f t="shared" si="977"/>
        <v>0</v>
      </c>
      <c r="BN248" s="170">
        <f t="shared" si="1088"/>
        <v>16632.565897525667</v>
      </c>
      <c r="BO248" s="170">
        <f t="shared" si="1089"/>
        <v>12428.415752714951</v>
      </c>
      <c r="BP248" s="170">
        <f t="shared" si="1090"/>
        <v>0</v>
      </c>
      <c r="BQ248" s="390">
        <f t="shared" si="1091"/>
        <v>225854.51808592345</v>
      </c>
      <c r="BR248" s="428">
        <f t="shared" si="1092"/>
        <v>3063865.0616900302</v>
      </c>
      <c r="BS248" s="149"/>
      <c r="BT248" s="256"/>
      <c r="BU248" s="256"/>
      <c r="BV248" s="170">
        <f t="shared" si="912"/>
        <v>1245.4964102277665</v>
      </c>
      <c r="BW248" s="170">
        <f t="shared" si="913"/>
        <v>37265.319315581211</v>
      </c>
      <c r="BX248" s="170">
        <f t="shared" si="914"/>
        <v>-36268.922187398995</v>
      </c>
      <c r="BY248" s="170">
        <f t="shared" si="978"/>
        <v>-43177.288318332139</v>
      </c>
      <c r="BZ248" s="256">
        <f t="shared" si="1094"/>
        <v>3602.978020447862</v>
      </c>
      <c r="CA248" s="256">
        <v>0</v>
      </c>
      <c r="CB248" s="466">
        <f t="shared" si="1095"/>
        <v>480024.51808592345</v>
      </c>
      <c r="CC248" s="149">
        <f t="shared" si="1096"/>
        <v>3.0786590038571764</v>
      </c>
      <c r="CD248" s="256">
        <f t="shared" si="915"/>
        <v>0.38116587541654173</v>
      </c>
      <c r="CE248" s="256">
        <f t="shared" si="979"/>
        <v>1.173479754314239</v>
      </c>
      <c r="CF248" s="120">
        <f t="shared" si="1097"/>
        <v>1245.4964102277665</v>
      </c>
      <c r="CG248" s="120">
        <f t="shared" si="1098"/>
        <v>934.12230767082497</v>
      </c>
      <c r="CH248" s="256">
        <v>0</v>
      </c>
      <c r="CI248" s="170">
        <f t="shared" si="980"/>
        <v>840</v>
      </c>
      <c r="CJ248" s="170">
        <f t="shared" si="981"/>
        <v>0</v>
      </c>
      <c r="CK248" s="170">
        <f t="shared" si="1099"/>
        <v>16632.565897525667</v>
      </c>
      <c r="CL248" s="256">
        <f t="shared" si="1100"/>
        <v>12508.95785390968</v>
      </c>
      <c r="CM248" s="256">
        <f t="shared" si="900"/>
        <v>0</v>
      </c>
      <c r="CN248" s="390">
        <f t="shared" si="1101"/>
        <v>200854.51808592345</v>
      </c>
      <c r="CO248" s="428">
        <f t="shared" si="1102"/>
        <v>3038865.0616900302</v>
      </c>
      <c r="CP248" s="146">
        <f t="shared" si="1103"/>
        <v>10.498082692971259</v>
      </c>
      <c r="CQ248" s="256">
        <f t="shared" si="916"/>
        <v>21.97442673088786</v>
      </c>
      <c r="CR248" s="256">
        <f t="shared" si="917"/>
        <v>230.68934895149886</v>
      </c>
      <c r="CS248" s="120">
        <f t="shared" si="918"/>
        <v>1245.4964102277665</v>
      </c>
      <c r="CT248" s="120">
        <f t="shared" si="919"/>
        <v>37265.319315581211</v>
      </c>
      <c r="CU248" s="256">
        <f t="shared" si="920"/>
        <v>-36331.197007910385</v>
      </c>
      <c r="CV248" s="170">
        <f t="shared" si="982"/>
        <v>-43251.425009417129</v>
      </c>
      <c r="CW248" s="256">
        <f t="shared" si="1104"/>
        <v>3668.3665819848202</v>
      </c>
      <c r="CX248" s="256">
        <v>0</v>
      </c>
      <c r="CY248" s="466">
        <f t="shared" si="1105"/>
        <v>455024.51808592345</v>
      </c>
      <c r="CZ248" s="149">
        <f t="shared" si="1106"/>
        <v>10.688606898862501</v>
      </c>
      <c r="DA248" s="256">
        <f t="shared" si="921"/>
        <v>21.783024711909267</v>
      </c>
      <c r="DB248" s="256">
        <f t="shared" si="922"/>
        <v>232.83018821380574</v>
      </c>
      <c r="DC248" s="120">
        <f t="shared" si="923"/>
        <v>1245.4964102277665</v>
      </c>
      <c r="DD248" s="120">
        <f t="shared" si="924"/>
        <v>37265.319315581211</v>
      </c>
      <c r="DE248" s="256">
        <f t="shared" si="925"/>
        <v>-36268.922187398995</v>
      </c>
      <c r="DF248" s="170">
        <f t="shared" si="983"/>
        <v>-43177.288318332139</v>
      </c>
      <c r="DG248" s="256">
        <f t="shared" si="1107"/>
        <v>3602.978020447862</v>
      </c>
      <c r="DH248" s="256">
        <v>0</v>
      </c>
      <c r="DI248" s="466">
        <f t="shared" si="1108"/>
        <v>462024.51808592345</v>
      </c>
      <c r="DJ248" s="149">
        <f t="shared" si="1109"/>
        <v>10.498082692971259</v>
      </c>
      <c r="DK248" s="256">
        <f t="shared" si="984"/>
        <v>22.218573725637736</v>
      </c>
      <c r="DL248" s="256">
        <f t="shared" si="926"/>
        <v>233.25242429162347</v>
      </c>
      <c r="DM248" s="120">
        <f t="shared" si="927"/>
        <v>1245.4964102277665</v>
      </c>
      <c r="DN248" s="120">
        <f t="shared" si="928"/>
        <v>37265.319315581211</v>
      </c>
      <c r="DO248" s="256">
        <f t="shared" si="929"/>
        <v>-36331.197007910385</v>
      </c>
      <c r="DP248" s="170">
        <f t="shared" si="985"/>
        <v>-43251.425009417129</v>
      </c>
      <c r="DQ248" s="256">
        <f t="shared" si="1110"/>
        <v>3668.3665819848202</v>
      </c>
      <c r="DR248" s="256">
        <v>0</v>
      </c>
      <c r="DS248" s="427">
        <f t="shared" si="1111"/>
        <v>450024.51808592345</v>
      </c>
      <c r="DT248" s="277">
        <f t="shared" si="1112"/>
        <v>16.127687112662468</v>
      </c>
      <c r="DU248" s="189">
        <f t="shared" si="930"/>
        <v>13.994052035435965</v>
      </c>
      <c r="DV248" s="189">
        <f t="shared" si="931"/>
        <v>225.69169266582858</v>
      </c>
      <c r="DW248" s="515">
        <f t="shared" si="932"/>
        <v>1245.4964102277665</v>
      </c>
      <c r="DX248" s="515">
        <f t="shared" si="933"/>
        <v>37265.319315581211</v>
      </c>
      <c r="DY248" s="189">
        <f t="shared" si="934"/>
        <v>-36144.372546376224</v>
      </c>
      <c r="DZ248" s="189">
        <f t="shared" si="986"/>
        <v>641</v>
      </c>
      <c r="EA248" s="189">
        <f t="shared" si="987"/>
        <v>915</v>
      </c>
      <c r="EB248" s="516">
        <f t="shared" si="988"/>
        <v>-43029.014936162173</v>
      </c>
      <c r="EC248" s="189">
        <f t="shared" si="1113"/>
        <v>2387.8697209826605</v>
      </c>
      <c r="ED248" s="189">
        <v>0</v>
      </c>
      <c r="EE248" s="517">
        <f t="shared" si="994"/>
        <v>806013.85259086965</v>
      </c>
      <c r="EF248" s="277">
        <f t="shared" si="1114"/>
        <v>2.8667235459987417</v>
      </c>
      <c r="EG248" s="256">
        <f t="shared" si="1115"/>
        <v>8.3490535867264959E-2</v>
      </c>
      <c r="EH248" s="256">
        <f t="shared" si="935"/>
        <v>0.23934428503874092</v>
      </c>
      <c r="EI248" s="473">
        <f t="shared" si="1116"/>
        <v>311.37410255694164</v>
      </c>
      <c r="EJ248" s="473">
        <f t="shared" si="1117"/>
        <v>210</v>
      </c>
      <c r="EK248" s="473">
        <f t="shared" si="936"/>
        <v>840</v>
      </c>
      <c r="EL248" s="473">
        <f t="shared" si="1118"/>
        <v>16806.127541361282</v>
      </c>
      <c r="EM248" s="473">
        <f t="shared" si="1119"/>
        <v>12499.616630832972</v>
      </c>
      <c r="EN248" s="473">
        <f t="shared" si="1120"/>
        <v>934.12230767082497</v>
      </c>
      <c r="EO248" s="427">
        <f t="shared" si="1121"/>
        <v>2797090.4066178054</v>
      </c>
      <c r="EP248" s="277">
        <f t="shared" si="1122"/>
        <v>2.8667235459987417</v>
      </c>
      <c r="EQ248" s="256">
        <f t="shared" si="1123"/>
        <v>0.76869840986736881</v>
      </c>
      <c r="ER248" s="256">
        <f t="shared" si="937"/>
        <v>2.2036458313385778</v>
      </c>
      <c r="ES248" s="473">
        <f t="shared" si="938"/>
        <v>1245.4964102277665</v>
      </c>
      <c r="ET248" s="473">
        <f t="shared" si="1124"/>
        <v>210</v>
      </c>
      <c r="EU248" s="473">
        <f t="shared" si="939"/>
        <v>840</v>
      </c>
      <c r="EV248" s="473">
        <f t="shared" si="1125"/>
        <v>16806.127541361282</v>
      </c>
      <c r="EW248" s="473">
        <f t="shared" si="1126"/>
        <v>12499.616630832972</v>
      </c>
      <c r="EX248" s="473">
        <f t="shared" si="1127"/>
        <v>934.12230767082497</v>
      </c>
      <c r="EY248" s="572">
        <f t="shared" si="1128"/>
        <v>303800</v>
      </c>
      <c r="EZ248" s="276">
        <f t="shared" si="1164"/>
        <v>3.1002672001557494</v>
      </c>
      <c r="FA248" s="572">
        <f t="shared" si="1165"/>
        <v>124.54964102277663</v>
      </c>
      <c r="FB248" s="256">
        <f t="shared" si="1166"/>
        <v>386.13716685408735</v>
      </c>
      <c r="FC248" s="572">
        <f t="shared" si="1167"/>
        <v>1245.4964102277665</v>
      </c>
      <c r="FD248" s="572"/>
      <c r="FE248" s="572">
        <f t="shared" si="1168"/>
        <v>840</v>
      </c>
      <c r="FF248" s="572">
        <f t="shared" si="1169"/>
        <v>17016.127541361282</v>
      </c>
      <c r="FG248" s="572">
        <f t="shared" si="1170"/>
        <v>12421.773105193737</v>
      </c>
      <c r="FH248" s="572">
        <f t="shared" si="1171"/>
        <v>0</v>
      </c>
      <c r="FI248" s="566">
        <f t="shared" si="1172"/>
        <v>10000</v>
      </c>
      <c r="FJ248" s="278">
        <f t="shared" si="1129"/>
        <v>2.8197451025171065</v>
      </c>
      <c r="FK248" s="256">
        <f t="shared" si="1130"/>
        <v>3.4759770508184583E-3</v>
      </c>
      <c r="FL248" s="256">
        <f t="shared" si="949"/>
        <v>9.8013692655072038E-3</v>
      </c>
      <c r="FM248" s="483">
        <f t="shared" si="1131"/>
        <v>9.9639712818221327</v>
      </c>
      <c r="FN248" s="483">
        <f t="shared" si="1132"/>
        <v>15</v>
      </c>
      <c r="FO248" s="483">
        <f t="shared" si="950"/>
        <v>840</v>
      </c>
      <c r="FP248" s="483">
        <f t="shared" si="951"/>
        <v>17016.127541361282</v>
      </c>
      <c r="FQ248" s="483">
        <f t="shared" si="989"/>
        <v>2100</v>
      </c>
      <c r="FR248" s="483">
        <f t="shared" si="1133"/>
        <v>12421.972384619374</v>
      </c>
      <c r="FS248" s="483">
        <f t="shared" si="1134"/>
        <v>1235.5797435611</v>
      </c>
      <c r="FT248" s="484">
        <f t="shared" si="1135"/>
        <v>21</v>
      </c>
      <c r="FU248" s="427">
        <f t="shared" si="1136"/>
        <v>2795584.4066178054</v>
      </c>
      <c r="FV248" s="278">
        <f t="shared" si="1137"/>
        <v>2.9176026730994824</v>
      </c>
      <c r="FW248" s="256">
        <f t="shared" si="1138"/>
        <v>0.1564573436396359</v>
      </c>
      <c r="FX248" s="256">
        <f t="shared" si="952"/>
        <v>0.45648036402904602</v>
      </c>
      <c r="FY248" s="483">
        <f t="shared" si="1139"/>
        <v>503.18054973201771</v>
      </c>
      <c r="FZ248" s="483">
        <f t="shared" si="1140"/>
        <v>264</v>
      </c>
      <c r="GA248" s="483">
        <f t="shared" si="953"/>
        <v>840</v>
      </c>
      <c r="GB248" s="483">
        <f t="shared" si="954"/>
        <v>17016.127541361282</v>
      </c>
      <c r="GC248" s="483">
        <f t="shared" si="955"/>
        <v>1100</v>
      </c>
      <c r="GD248" s="483">
        <f t="shared" si="1141"/>
        <v>12457.156460009583</v>
      </c>
      <c r="GE248" s="483">
        <f t="shared" si="1142"/>
        <v>742.31586049574889</v>
      </c>
      <c r="GF248" s="484">
        <f t="shared" si="1143"/>
        <v>366</v>
      </c>
      <c r="GG248" s="493">
        <f t="shared" si="1144"/>
        <v>11</v>
      </c>
      <c r="GH248" s="493">
        <f t="shared" si="1145"/>
        <v>377</v>
      </c>
      <c r="GI248" s="427">
        <f t="shared" si="1146"/>
        <v>2989934.4066178054</v>
      </c>
      <c r="GJ248" s="189">
        <f t="shared" si="1147"/>
        <v>2.8177402722873932</v>
      </c>
      <c r="GK248" s="256">
        <f t="shared" si="990"/>
        <v>-3.374295878520245</v>
      </c>
      <c r="GL248" s="256">
        <f t="shared" si="956"/>
        <v>-9.5078893875198638</v>
      </c>
      <c r="GM248" s="256">
        <f t="shared" si="957"/>
        <v>1245.4964102277665</v>
      </c>
      <c r="GN248" s="256">
        <f t="shared" si="958"/>
        <v>840</v>
      </c>
      <c r="GO248" s="256">
        <f t="shared" si="959"/>
        <v>17016.127541361282</v>
      </c>
      <c r="GP248" s="256">
        <f t="shared" si="1148"/>
        <v>1245.4964102277665</v>
      </c>
      <c r="GQ248" s="256">
        <f t="shared" si="1149"/>
        <v>12421.773105193737</v>
      </c>
      <c r="GR248" s="427">
        <f t="shared" si="1150"/>
        <v>3312180.4066178054</v>
      </c>
      <c r="GS248" s="189">
        <f t="shared" si="1151"/>
        <v>2.8177402722873932</v>
      </c>
      <c r="GT248" s="256">
        <f t="shared" si="991"/>
        <v>-3.6870307846800667</v>
      </c>
      <c r="GU248" s="256">
        <f t="shared" si="960"/>
        <v>-10.389095127156413</v>
      </c>
      <c r="GV248" s="256">
        <f t="shared" si="961"/>
        <v>1245.4964102277665</v>
      </c>
      <c r="GW248" s="256">
        <f t="shared" si="962"/>
        <v>840</v>
      </c>
      <c r="GX248" s="256">
        <f t="shared" si="963"/>
        <v>17016.127541361282</v>
      </c>
      <c r="GY248" s="256">
        <f t="shared" si="1152"/>
        <v>1245.4964102277665</v>
      </c>
      <c r="GZ248" s="256">
        <f t="shared" si="1153"/>
        <v>12421.773105193737</v>
      </c>
      <c r="HA248" s="427">
        <f t="shared" si="1154"/>
        <v>3031240.4066178054</v>
      </c>
      <c r="HB248" s="189">
        <f t="shared" si="1155"/>
        <v>2.8177402722873932</v>
      </c>
      <c r="HC248" s="256">
        <f t="shared" si="992"/>
        <v>-6.5535805232710534E-2</v>
      </c>
      <c r="HD248" s="256">
        <f t="shared" si="964"/>
        <v>-0.18466287768099135</v>
      </c>
      <c r="HE248" s="256">
        <f t="shared" si="965"/>
        <v>1245.4964102277665</v>
      </c>
      <c r="HF248" s="256">
        <f t="shared" si="966"/>
        <v>840</v>
      </c>
      <c r="HG248" s="256">
        <f t="shared" si="967"/>
        <v>17016.127541361282</v>
      </c>
      <c r="HH248" s="256">
        <f t="shared" si="1156"/>
        <v>1245.4964102277665</v>
      </c>
      <c r="HI248" s="256">
        <f t="shared" si="1157"/>
        <v>12421.773105193737</v>
      </c>
      <c r="HJ248" s="427">
        <f t="shared" si="1158"/>
        <v>170536955.41361281</v>
      </c>
      <c r="HK248" s="189">
        <f t="shared" si="1159"/>
        <v>2.8177402722873932</v>
      </c>
      <c r="HL248" s="256">
        <f t="shared" si="993"/>
        <v>-15.436846263765153</v>
      </c>
      <c r="HM248" s="256">
        <f t="shared" si="968"/>
        <v>-43.497023394520248</v>
      </c>
      <c r="HN248" s="256">
        <f t="shared" si="969"/>
        <v>1245.4964102277665</v>
      </c>
      <c r="HO248" s="256">
        <f t="shared" si="970"/>
        <v>840</v>
      </c>
      <c r="HP248" s="256">
        <f t="shared" si="971"/>
        <v>17016.127541361282</v>
      </c>
      <c r="HQ248" s="256">
        <f t="shared" si="1160"/>
        <v>1245.4964102277665</v>
      </c>
      <c r="HR248" s="256">
        <f t="shared" si="1161"/>
        <v>12421.773105193737</v>
      </c>
      <c r="HS248" s="466">
        <f t="shared" si="1162"/>
        <v>724000</v>
      </c>
    </row>
    <row r="249" spans="1:227" s="304" customFormat="1" hidden="1" outlineLevel="1" x14ac:dyDescent="0.3">
      <c r="B249" s="305" t="s">
        <v>252</v>
      </c>
      <c r="C249" s="305" t="s">
        <v>253</v>
      </c>
      <c r="D249" s="306">
        <v>50000</v>
      </c>
      <c r="E249" s="315">
        <v>10.364775251644026</v>
      </c>
      <c r="F249" s="308">
        <f t="shared" si="1071"/>
        <v>4556.1824543685198</v>
      </c>
      <c r="G249" s="308">
        <f t="shared" si="1072"/>
        <v>150213.60944837439</v>
      </c>
      <c r="H249" s="333">
        <f t="shared" si="1059"/>
        <v>2100</v>
      </c>
      <c r="I249" s="530">
        <f t="shared" si="1163"/>
        <v>2100</v>
      </c>
      <c r="J249" s="376">
        <f t="shared" si="1074"/>
        <v>68590.689245833055</v>
      </c>
      <c r="K249" s="343">
        <v>8.0000000000000002E-3</v>
      </c>
      <c r="L249" s="311">
        <f t="shared" si="1075"/>
        <v>2169.6106925564382</v>
      </c>
      <c r="M249" s="374">
        <f t="shared" si="972"/>
        <v>2190</v>
      </c>
      <c r="N249" s="374">
        <f t="shared" si="973"/>
        <v>17.356885540451504</v>
      </c>
      <c r="O249" s="344">
        <v>2002.8481259783252</v>
      </c>
      <c r="P249" s="345">
        <v>0.5</v>
      </c>
      <c r="Q249" s="396">
        <f t="shared" si="1076"/>
        <v>-31.969182194261752</v>
      </c>
      <c r="S249" s="314">
        <f t="shared" si="1077"/>
        <v>2.833190536065143</v>
      </c>
      <c r="T249" s="311">
        <f t="shared" si="902"/>
        <v>50071.203149458132</v>
      </c>
      <c r="U249" s="381">
        <f t="shared" si="903"/>
        <v>4556.1824543685198</v>
      </c>
      <c r="V249" s="435">
        <f t="shared" si="974"/>
        <v>11092010.27933329</v>
      </c>
      <c r="W249" s="315"/>
      <c r="X249" s="316"/>
      <c r="Y249" s="316"/>
      <c r="Z249" s="316"/>
      <c r="AA249" s="317"/>
      <c r="AB249" s="317"/>
      <c r="AC249" s="317"/>
      <c r="AD249" s="317"/>
      <c r="AE249" s="317"/>
      <c r="AF249" s="317"/>
      <c r="AG249" s="317"/>
      <c r="AH249" s="461"/>
      <c r="AI249" s="314">
        <f t="shared" si="904"/>
        <v>2.8537701821949564</v>
      </c>
      <c r="AJ249" s="319">
        <f t="shared" si="1078"/>
        <v>3.5216230460328027E-2</v>
      </c>
      <c r="AK249" s="319">
        <f t="shared" si="1057"/>
        <v>0.10049902841698989</v>
      </c>
      <c r="AL249" s="333">
        <f t="shared" si="1079"/>
        <v>423.5906590229236</v>
      </c>
      <c r="AM249" s="333">
        <f t="shared" si="1080"/>
        <v>317.69299426719272</v>
      </c>
      <c r="AN249" s="333">
        <f t="shared" si="906"/>
        <v>0</v>
      </c>
      <c r="AO249" s="333">
        <f t="shared" si="975"/>
        <v>0</v>
      </c>
      <c r="AP249" s="333">
        <f t="shared" si="976"/>
        <v>0</v>
      </c>
      <c r="AQ249" s="333">
        <f t="shared" si="1081"/>
        <v>68445.623951647125</v>
      </c>
      <c r="AR249" s="319">
        <f t="shared" si="1082"/>
        <v>50100.854495589738</v>
      </c>
      <c r="AS249" s="319">
        <f t="shared" si="907"/>
        <v>4132.5917953455964</v>
      </c>
      <c r="AT249" s="432">
        <f t="shared" si="1083"/>
        <v>11186299.83226354</v>
      </c>
      <c r="AU249" s="321"/>
      <c r="AV249" s="319"/>
      <c r="AW249" s="319"/>
      <c r="AX249" s="308"/>
      <c r="AY249" s="308"/>
      <c r="AZ249" s="308"/>
      <c r="BA249" s="308"/>
      <c r="BB249" s="319"/>
      <c r="BC249" s="319"/>
      <c r="BD249" s="319"/>
      <c r="BE249" s="346"/>
      <c r="BF249" s="335">
        <f t="shared" si="1084"/>
        <v>3.0894947307737941</v>
      </c>
      <c r="BG249" s="319">
        <f t="shared" si="1085"/>
        <v>0.39293376622482601</v>
      </c>
      <c r="BH249" s="319">
        <f t="shared" si="908"/>
        <v>1.2139668002947017</v>
      </c>
      <c r="BI249" s="308">
        <f t="shared" si="1086"/>
        <v>4556.1824543685198</v>
      </c>
      <c r="BJ249" s="308">
        <f t="shared" si="1087"/>
        <v>3644.9459634948162</v>
      </c>
      <c r="BK249" s="319">
        <v>0</v>
      </c>
      <c r="BL249" s="333">
        <f t="shared" si="909"/>
        <v>2099.9999999999995</v>
      </c>
      <c r="BM249" s="333">
        <f t="shared" si="977"/>
        <v>0</v>
      </c>
      <c r="BN249" s="333">
        <f t="shared" si="1088"/>
        <v>67631.785136244012</v>
      </c>
      <c r="BO249" s="333">
        <f t="shared" si="1089"/>
        <v>50095.502789214755</v>
      </c>
      <c r="BP249" s="333">
        <f t="shared" si="1090"/>
        <v>0</v>
      </c>
      <c r="BQ249" s="391">
        <f t="shared" si="1091"/>
        <v>289866.58861465193</v>
      </c>
      <c r="BR249" s="429">
        <f t="shared" si="1092"/>
        <v>11533452.210413694</v>
      </c>
      <c r="BS249" s="335"/>
      <c r="BT249" s="319"/>
      <c r="BU249" s="319"/>
      <c r="BV249" s="333">
        <f t="shared" si="912"/>
        <v>4556.1824543685198</v>
      </c>
      <c r="BW249" s="333">
        <f t="shared" si="913"/>
        <v>150213.60944837439</v>
      </c>
      <c r="BX249" s="333">
        <f t="shared" si="914"/>
        <v>-146568.66348487957</v>
      </c>
      <c r="BY249" s="333">
        <f t="shared" si="978"/>
        <v>-69794.601659466469</v>
      </c>
      <c r="BZ249" s="319">
        <f t="shared" si="1094"/>
        <v>14430.461341227397</v>
      </c>
      <c r="CA249" s="319">
        <v>0</v>
      </c>
      <c r="CB249" s="467">
        <f t="shared" si="1095"/>
        <v>913216.58861465193</v>
      </c>
      <c r="CC249" s="335">
        <f t="shared" si="1096"/>
        <v>3.0714303320113143</v>
      </c>
      <c r="CD249" s="319">
        <f t="shared" si="915"/>
        <v>0.36818588678054864</v>
      </c>
      <c r="CE249" s="319">
        <f t="shared" si="979"/>
        <v>1.1308573004762608</v>
      </c>
      <c r="CF249" s="308">
        <f t="shared" si="1097"/>
        <v>4556.1824543685198</v>
      </c>
      <c r="CG249" s="308">
        <f t="shared" si="1098"/>
        <v>3417.1368407763898</v>
      </c>
      <c r="CH249" s="319">
        <v>0</v>
      </c>
      <c r="CI249" s="333">
        <f t="shared" si="980"/>
        <v>2099.9999999999995</v>
      </c>
      <c r="CJ249" s="333">
        <f t="shared" si="981"/>
        <v>0</v>
      </c>
      <c r="CK249" s="333">
        <f t="shared" si="1099"/>
        <v>67631.785136244012</v>
      </c>
      <c r="CL249" s="319">
        <f t="shared" si="1100"/>
        <v>50390.135921263922</v>
      </c>
      <c r="CM249" s="319">
        <f t="shared" si="900"/>
        <v>0</v>
      </c>
      <c r="CN249" s="391">
        <f t="shared" si="1101"/>
        <v>264866.58861465193</v>
      </c>
      <c r="CO249" s="429">
        <f t="shared" si="1102"/>
        <v>11508452.210413694</v>
      </c>
      <c r="CP249" s="322">
        <f t="shared" si="1103"/>
        <v>10.550331922864952</v>
      </c>
      <c r="CQ249" s="319">
        <f t="shared" si="916"/>
        <v>44.986465233740816</v>
      </c>
      <c r="CR249" s="319">
        <f t="shared" si="917"/>
        <v>474.62214025239007</v>
      </c>
      <c r="CS249" s="308">
        <f t="shared" si="918"/>
        <v>4556.1824543685198</v>
      </c>
      <c r="CT249" s="308">
        <f t="shared" si="919"/>
        <v>150213.60944837439</v>
      </c>
      <c r="CU249" s="319">
        <f t="shared" si="920"/>
        <v>-146796.472607598</v>
      </c>
      <c r="CV249" s="333">
        <f t="shared" si="982"/>
        <v>-69903.082194094284</v>
      </c>
      <c r="CW249" s="319">
        <f t="shared" si="1104"/>
        <v>14669.660920081747</v>
      </c>
      <c r="CX249" s="319">
        <v>0</v>
      </c>
      <c r="CY249" s="467">
        <f t="shared" si="1105"/>
        <v>888216.58861465193</v>
      </c>
      <c r="CZ249" s="335">
        <f t="shared" si="1106"/>
        <v>10.725214408812436</v>
      </c>
      <c r="DA249" s="319">
        <f t="shared" si="921"/>
        <v>44.901898349319033</v>
      </c>
      <c r="DB249" s="319">
        <f t="shared" si="922"/>
        <v>481.58248715914783</v>
      </c>
      <c r="DC249" s="308">
        <f t="shared" si="923"/>
        <v>4556.1824543685198</v>
      </c>
      <c r="DD249" s="308">
        <f t="shared" si="924"/>
        <v>150213.60944837439</v>
      </c>
      <c r="DE249" s="319">
        <f t="shared" si="925"/>
        <v>-146568.66348487957</v>
      </c>
      <c r="DF249" s="333">
        <f t="shared" si="983"/>
        <v>-69794.601659466469</v>
      </c>
      <c r="DG249" s="319">
        <f t="shared" si="1107"/>
        <v>14430.461341227397</v>
      </c>
      <c r="DH249" s="319">
        <v>0</v>
      </c>
      <c r="DI249" s="467">
        <f t="shared" si="1108"/>
        <v>895216.58861465193</v>
      </c>
      <c r="DJ249" s="335">
        <f t="shared" si="1109"/>
        <v>10.550331922864952</v>
      </c>
      <c r="DK249" s="319">
        <f t="shared" si="984"/>
        <v>45.241139261683969</v>
      </c>
      <c r="DL249" s="319">
        <f t="shared" si="926"/>
        <v>477.30903577932332</v>
      </c>
      <c r="DM249" s="308">
        <f t="shared" si="927"/>
        <v>4556.1824543685198</v>
      </c>
      <c r="DN249" s="308">
        <f t="shared" si="928"/>
        <v>150213.60944837439</v>
      </c>
      <c r="DO249" s="319">
        <f t="shared" si="929"/>
        <v>-146796.472607598</v>
      </c>
      <c r="DP249" s="333">
        <f t="shared" si="985"/>
        <v>-69903.082194094284</v>
      </c>
      <c r="DQ249" s="319">
        <f t="shared" si="1110"/>
        <v>14669.660920081747</v>
      </c>
      <c r="DR249" s="319">
        <v>0</v>
      </c>
      <c r="DS249" s="435">
        <f t="shared" si="1111"/>
        <v>883216.58861465193</v>
      </c>
      <c r="DT249" s="338">
        <f t="shared" si="1112"/>
        <v>16.174638537755627</v>
      </c>
      <c r="DU249" s="314">
        <f t="shared" si="930"/>
        <v>21.031654691269502</v>
      </c>
      <c r="DV249" s="314">
        <f t="shared" si="931"/>
        <v>340.17941248217659</v>
      </c>
      <c r="DW249" s="518">
        <f t="shared" si="932"/>
        <v>4556.1824543685198</v>
      </c>
      <c r="DX249" s="518">
        <f t="shared" si="933"/>
        <v>150213.60944837439</v>
      </c>
      <c r="DY249" s="314">
        <f t="shared" si="934"/>
        <v>-146113.04523944273</v>
      </c>
      <c r="DZ249" s="314">
        <f t="shared" si="986"/>
        <v>2343</v>
      </c>
      <c r="EA249" s="314">
        <f t="shared" si="987"/>
        <v>3347</v>
      </c>
      <c r="EB249" s="519">
        <f t="shared" si="988"/>
        <v>-69577.640590210824</v>
      </c>
      <c r="EC249" s="314">
        <f t="shared" si="1113"/>
        <v>9568.670826335423</v>
      </c>
      <c r="ED249" s="314">
        <v>0</v>
      </c>
      <c r="EE249" s="520">
        <f t="shared" si="994"/>
        <v>2142423.6675108429</v>
      </c>
      <c r="EF249" s="338">
        <f t="shared" si="1114"/>
        <v>2.878200957199573</v>
      </c>
      <c r="EG249" s="256">
        <f t="shared" si="1115"/>
        <v>7.6716183819142469E-2</v>
      </c>
      <c r="EH249" s="319">
        <f t="shared" si="935"/>
        <v>0.22080459370095426</v>
      </c>
      <c r="EI249" s="474">
        <f t="shared" si="1116"/>
        <v>1139.0456135921299</v>
      </c>
      <c r="EJ249" s="474">
        <f t="shared" si="1117"/>
        <v>525</v>
      </c>
      <c r="EK249" s="474">
        <f t="shared" si="936"/>
        <v>2100</v>
      </c>
      <c r="EL249" s="474">
        <f t="shared" si="1118"/>
        <v>68065.689245833055</v>
      </c>
      <c r="EM249" s="474">
        <f t="shared" si="1119"/>
        <v>50355.964552856167</v>
      </c>
      <c r="EN249" s="474">
        <f t="shared" si="1120"/>
        <v>3417.1368407763898</v>
      </c>
      <c r="EO249" s="435">
        <f t="shared" si="1121"/>
        <v>11135645.27933329</v>
      </c>
      <c r="EP249" s="338">
        <f t="shared" si="1122"/>
        <v>2.878200957199573</v>
      </c>
      <c r="EQ249" s="256">
        <f t="shared" si="1123"/>
        <v>1.1247981701041458</v>
      </c>
      <c r="ER249" s="256">
        <f t="shared" si="937"/>
        <v>3.2373951698500809</v>
      </c>
      <c r="ES249" s="474">
        <f t="shared" si="938"/>
        <v>4556.1824543685198</v>
      </c>
      <c r="ET249" s="474">
        <f t="shared" si="1124"/>
        <v>525</v>
      </c>
      <c r="EU249" s="474">
        <f t="shared" si="939"/>
        <v>2100</v>
      </c>
      <c r="EV249" s="474">
        <f t="shared" si="1125"/>
        <v>68065.689245833055</v>
      </c>
      <c r="EW249" s="474">
        <f t="shared" si="1126"/>
        <v>50355.964552856167</v>
      </c>
      <c r="EX249" s="474">
        <f t="shared" si="1127"/>
        <v>3417.1368407763898</v>
      </c>
      <c r="EY249" s="573">
        <f t="shared" si="1128"/>
        <v>759500</v>
      </c>
      <c r="EZ249" s="327">
        <f t="shared" si="1164"/>
        <v>3.0909940678031784</v>
      </c>
      <c r="FA249" s="573">
        <f t="shared" si="1165"/>
        <v>455.61824543685213</v>
      </c>
      <c r="FB249" s="256">
        <f t="shared" si="1166"/>
        <v>1408.3132938282024</v>
      </c>
      <c r="FC249" s="573">
        <f t="shared" si="1167"/>
        <v>4556.1824543685198</v>
      </c>
      <c r="FD249" s="573"/>
      <c r="FE249" s="573">
        <f t="shared" si="1168"/>
        <v>2100</v>
      </c>
      <c r="FF249" s="573">
        <f t="shared" si="1169"/>
        <v>68590.689245833055</v>
      </c>
      <c r="FG249" s="573">
        <f t="shared" si="1170"/>
        <v>50071.203149458132</v>
      </c>
      <c r="FH249" s="573">
        <f t="shared" si="1171"/>
        <v>0</v>
      </c>
      <c r="FI249" s="567">
        <f t="shared" si="1172"/>
        <v>10000</v>
      </c>
      <c r="FJ249" s="339">
        <f t="shared" si="1129"/>
        <v>2.8350397639092826</v>
      </c>
      <c r="FK249" s="256">
        <f t="shared" si="1130"/>
        <v>3.1940736497347829E-3</v>
      </c>
      <c r="FL249" s="256">
        <f t="shared" si="949"/>
        <v>9.0553258058529602E-3</v>
      </c>
      <c r="FM249" s="485">
        <f t="shared" si="1131"/>
        <v>36.449459634948155</v>
      </c>
      <c r="FN249" s="485">
        <f t="shared" si="1132"/>
        <v>54</v>
      </c>
      <c r="FO249" s="485">
        <f t="shared" si="950"/>
        <v>2100</v>
      </c>
      <c r="FP249" s="485">
        <f t="shared" si="951"/>
        <v>68590.689245833055</v>
      </c>
      <c r="FQ249" s="485">
        <f t="shared" si="989"/>
        <v>7700</v>
      </c>
      <c r="FR249" s="485">
        <f t="shared" si="1133"/>
        <v>50071.932138650831</v>
      </c>
      <c r="FS249" s="485">
        <f t="shared" si="1134"/>
        <v>4519.8213432574094</v>
      </c>
      <c r="FT249" s="486">
        <f t="shared" si="1135"/>
        <v>77</v>
      </c>
      <c r="FU249" s="435">
        <f t="shared" si="1136"/>
        <v>11155698.27933329</v>
      </c>
      <c r="FV249" s="339">
        <f t="shared" si="1137"/>
        <v>2.92479480526187</v>
      </c>
      <c r="FW249" s="256">
        <f t="shared" si="1138"/>
        <v>0.14418659070710166</v>
      </c>
      <c r="FX249" s="256">
        <f t="shared" si="952"/>
        <v>0.42171619148855033</v>
      </c>
      <c r="FY249" s="485">
        <f t="shared" si="1139"/>
        <v>1840.6977115648822</v>
      </c>
      <c r="FZ249" s="485">
        <f t="shared" si="1140"/>
        <v>965</v>
      </c>
      <c r="GA249" s="485">
        <f t="shared" si="953"/>
        <v>2100</v>
      </c>
      <c r="GB249" s="485">
        <f t="shared" si="954"/>
        <v>68590.689245833055</v>
      </c>
      <c r="GC249" s="485">
        <f t="shared" si="955"/>
        <v>3900</v>
      </c>
      <c r="GD249" s="485">
        <f t="shared" si="1141"/>
        <v>50200.976823766214</v>
      </c>
      <c r="GE249" s="485">
        <f t="shared" si="1142"/>
        <v>2715.4847428036378</v>
      </c>
      <c r="GF249" s="486">
        <f t="shared" si="1143"/>
        <v>1339</v>
      </c>
      <c r="GG249" s="494">
        <f t="shared" si="1144"/>
        <v>39</v>
      </c>
      <c r="GH249" s="494">
        <f t="shared" si="1145"/>
        <v>1378</v>
      </c>
      <c r="GI249" s="435">
        <f t="shared" si="1146"/>
        <v>11866041.27933329</v>
      </c>
      <c r="GJ249" s="314">
        <f t="shared" si="1147"/>
        <v>2.833190536065143</v>
      </c>
      <c r="GK249" s="319">
        <f t="shared" si="990"/>
        <v>-3.6606734279010236</v>
      </c>
      <c r="GL249" s="256">
        <f t="shared" si="956"/>
        <v>-10.371385311554326</v>
      </c>
      <c r="GM249" s="319">
        <f t="shared" si="957"/>
        <v>4556.1824543685198</v>
      </c>
      <c r="GN249" s="319">
        <f t="shared" si="958"/>
        <v>2100</v>
      </c>
      <c r="GO249" s="319">
        <f t="shared" si="959"/>
        <v>68590.689245833055</v>
      </c>
      <c r="GP249" s="319">
        <f t="shared" si="1148"/>
        <v>4556.1824543685198</v>
      </c>
      <c r="GQ249" s="319">
        <f t="shared" si="1149"/>
        <v>50071.203149458132</v>
      </c>
      <c r="GR249" s="435">
        <f t="shared" si="1150"/>
        <v>12433510.27933329</v>
      </c>
      <c r="GS249" s="314">
        <f t="shared" si="1151"/>
        <v>2.833190536065143</v>
      </c>
      <c r="GT249" s="319">
        <f t="shared" si="991"/>
        <v>-3.9014401082517383</v>
      </c>
      <c r="GU249" s="256">
        <f t="shared" si="960"/>
        <v>-11.053523191723793</v>
      </c>
      <c r="GV249" s="319">
        <f t="shared" si="961"/>
        <v>4556.1824543685198</v>
      </c>
      <c r="GW249" s="319">
        <f t="shared" si="962"/>
        <v>2100</v>
      </c>
      <c r="GX249" s="319">
        <f t="shared" si="963"/>
        <v>68590.689245833055</v>
      </c>
      <c r="GY249" s="319">
        <f t="shared" si="1152"/>
        <v>4556.1824543685198</v>
      </c>
      <c r="GZ249" s="319">
        <f t="shared" si="1153"/>
        <v>50071.203149458132</v>
      </c>
      <c r="HA249" s="435">
        <f t="shared" si="1154"/>
        <v>11666210.27933329</v>
      </c>
      <c r="HB249" s="314">
        <f t="shared" si="1155"/>
        <v>2.833190536065143</v>
      </c>
      <c r="HC249" s="319">
        <f t="shared" si="992"/>
        <v>-6.6281193532986296E-2</v>
      </c>
      <c r="HD249" s="256">
        <f t="shared" si="964"/>
        <v>-0.18778725023675893</v>
      </c>
      <c r="HE249" s="319">
        <f t="shared" si="965"/>
        <v>4556.1824543685198</v>
      </c>
      <c r="HF249" s="319">
        <f t="shared" si="966"/>
        <v>2100</v>
      </c>
      <c r="HG249" s="319">
        <f t="shared" si="967"/>
        <v>68590.689245833055</v>
      </c>
      <c r="HH249" s="319">
        <f t="shared" si="1156"/>
        <v>4556.1824543685198</v>
      </c>
      <c r="HI249" s="319">
        <f t="shared" si="1157"/>
        <v>50071.203149458132</v>
      </c>
      <c r="HJ249" s="435">
        <f t="shared" si="1158"/>
        <v>686695852.45833051</v>
      </c>
      <c r="HK249" s="314">
        <f t="shared" si="1159"/>
        <v>2.833190536065143</v>
      </c>
      <c r="HL249" s="319">
        <f t="shared" si="993"/>
        <v>-25.356557490300617</v>
      </c>
      <c r="HM249" s="256">
        <f t="shared" si="968"/>
        <v>-71.839958708711421</v>
      </c>
      <c r="HN249" s="319">
        <f t="shared" si="969"/>
        <v>4556.1824543685198</v>
      </c>
      <c r="HO249" s="319">
        <f t="shared" si="970"/>
        <v>2100</v>
      </c>
      <c r="HP249" s="319">
        <f t="shared" si="971"/>
        <v>68590.689245833055</v>
      </c>
      <c r="HQ249" s="319">
        <f t="shared" si="1160"/>
        <v>4556.1824543685198</v>
      </c>
      <c r="HR249" s="319">
        <f t="shared" si="1161"/>
        <v>50071.203149458132</v>
      </c>
      <c r="HS249" s="467">
        <f t="shared" si="1162"/>
        <v>1795000</v>
      </c>
    </row>
    <row r="250" spans="1:227" s="347" customFormat="1" hidden="1" outlineLevel="1" x14ac:dyDescent="0.3">
      <c r="B250" s="348" t="s">
        <v>253</v>
      </c>
      <c r="C250" s="348" t="s">
        <v>264</v>
      </c>
      <c r="D250" s="349">
        <v>5762</v>
      </c>
      <c r="E250" s="350">
        <v>13.11056014191472</v>
      </c>
      <c r="F250" s="351">
        <f t="shared" si="1071"/>
        <v>664.14929293572345</v>
      </c>
      <c r="G250" s="351">
        <f t="shared" si="1072"/>
        <v>17720.070734091853</v>
      </c>
      <c r="H250" s="393">
        <f t="shared" ref="H250" si="1173">ROUND($I250+$I250*0.55,1)</f>
        <v>375.1</v>
      </c>
      <c r="I250" s="533">
        <f t="shared" si="1163"/>
        <v>242.00399999999999</v>
      </c>
      <c r="J250" s="379">
        <f t="shared" si="1074"/>
        <v>8091.3564995853203</v>
      </c>
      <c r="K250" s="352">
        <v>8.0000000000000002E-3</v>
      </c>
      <c r="L250" s="353">
        <f t="shared" si="1075"/>
        <v>1770.5926231290948</v>
      </c>
      <c r="M250" s="378">
        <f t="shared" si="972"/>
        <v>2190</v>
      </c>
      <c r="N250" s="378">
        <f t="shared" si="973"/>
        <v>14.164740985032758</v>
      </c>
      <c r="O250" s="354">
        <v>2050.2222300233543</v>
      </c>
      <c r="P250" s="355">
        <v>0.5</v>
      </c>
      <c r="Q250" s="398">
        <f t="shared" si="1076"/>
        <v>-25.680854624965786</v>
      </c>
      <c r="S250" s="356">
        <f t="shared" si="1077"/>
        <v>2.7978494866197967</v>
      </c>
      <c r="T250" s="353">
        <f t="shared" si="902"/>
        <v>5906.6902446972845</v>
      </c>
      <c r="U250" s="385">
        <f t="shared" si="903"/>
        <v>664.14929293572345</v>
      </c>
      <c r="V250" s="446">
        <f t="shared" si="974"/>
        <v>1325872.0399336512</v>
      </c>
      <c r="W250" s="357"/>
      <c r="X250" s="358"/>
      <c r="Y250" s="358"/>
      <c r="Z250" s="358"/>
      <c r="AA250" s="359"/>
      <c r="AB250" s="359"/>
      <c r="AC250" s="359"/>
      <c r="AD250" s="359"/>
      <c r="AE250" s="359"/>
      <c r="AF250" s="359"/>
      <c r="AG250" s="359"/>
      <c r="AH250" s="463"/>
      <c r="AI250" s="356">
        <f t="shared" si="904"/>
        <v>2.924904659876332</v>
      </c>
      <c r="AJ250" s="360">
        <f t="shared" si="1078"/>
        <v>0.20008431831848561</v>
      </c>
      <c r="AK250" s="360">
        <f t="shared" si="1057"/>
        <v>0.5852275550179179</v>
      </c>
      <c r="AL250" s="393">
        <f t="shared" si="1079"/>
        <v>306.91530886657887</v>
      </c>
      <c r="AM250" s="393">
        <f t="shared" si="1080"/>
        <v>230.18648164993414</v>
      </c>
      <c r="AN250" s="393">
        <f t="shared" si="906"/>
        <v>0</v>
      </c>
      <c r="AO250" s="393">
        <f t="shared" si="975"/>
        <v>0</v>
      </c>
      <c r="AP250" s="393">
        <f t="shared" si="976"/>
        <v>0</v>
      </c>
      <c r="AQ250" s="393">
        <f t="shared" si="1081"/>
        <v>7986.2485170967666</v>
      </c>
      <c r="AR250" s="360">
        <f t="shared" si="1082"/>
        <v>5928.1743163179453</v>
      </c>
      <c r="AS250" s="360">
        <f t="shared" si="907"/>
        <v>357.23398406914458</v>
      </c>
      <c r="AT250" s="433">
        <f t="shared" si="1083"/>
        <v>1426554.7627354828</v>
      </c>
      <c r="AU250" s="362"/>
      <c r="AV250" s="360"/>
      <c r="AW250" s="360"/>
      <c r="AX250" s="351"/>
      <c r="AY250" s="351"/>
      <c r="AZ250" s="351"/>
      <c r="BA250" s="351"/>
      <c r="BB250" s="360"/>
      <c r="BC250" s="360"/>
      <c r="BD250" s="360"/>
      <c r="BE250" s="361"/>
      <c r="BF250" s="364">
        <f t="shared" si="1084"/>
        <v>3.1105748239434696</v>
      </c>
      <c r="BG250" s="360">
        <f t="shared" si="1085"/>
        <v>0.43378529450281333</v>
      </c>
      <c r="BH250" s="360">
        <f t="shared" si="908"/>
        <v>1.3493216160773547</v>
      </c>
      <c r="BI250" s="351">
        <f t="shared" si="1086"/>
        <v>664.14929293572345</v>
      </c>
      <c r="BJ250" s="351">
        <f t="shared" si="1087"/>
        <v>531.31943434857874</v>
      </c>
      <c r="BK250" s="360">
        <v>0</v>
      </c>
      <c r="BL250" s="393">
        <f t="shared" si="909"/>
        <v>375.09999999999997</v>
      </c>
      <c r="BM250" s="393">
        <f t="shared" si="977"/>
        <v>0</v>
      </c>
      <c r="BN250" s="393">
        <f t="shared" si="1088"/>
        <v>7920.0779607725362</v>
      </c>
      <c r="BO250" s="393">
        <f t="shared" si="1089"/>
        <v>5910.2323742596082</v>
      </c>
      <c r="BP250" s="393">
        <f t="shared" si="1090"/>
        <v>0</v>
      </c>
      <c r="BQ250" s="399">
        <f t="shared" si="1091"/>
        <v>169532.7409463221</v>
      </c>
      <c r="BR250" s="465">
        <f t="shared" si="1092"/>
        <v>1522889.714669928</v>
      </c>
      <c r="BS250" s="364"/>
      <c r="BT250" s="360"/>
      <c r="BU250" s="360"/>
      <c r="BV250" s="393">
        <f t="shared" si="912"/>
        <v>664.14929293572345</v>
      </c>
      <c r="BW250" s="393">
        <f t="shared" si="913"/>
        <v>17720.070734091853</v>
      </c>
      <c r="BX250" s="393">
        <f t="shared" si="914"/>
        <v>-17188.751299743275</v>
      </c>
      <c r="BY250" s="393">
        <f t="shared" si="978"/>
        <v>-45824.450279240933</v>
      </c>
      <c r="BZ250" s="360">
        <f t="shared" si="1094"/>
        <v>1727.6362246554113</v>
      </c>
      <c r="CA250" s="360">
        <v>0</v>
      </c>
      <c r="CB250" s="469">
        <f t="shared" si="1095"/>
        <v>287487.04094632214</v>
      </c>
      <c r="CC250" s="364">
        <f t="shared" si="1096"/>
        <v>3.0881340527496537</v>
      </c>
      <c r="CD250" s="360">
        <f t="shared" si="915"/>
        <v>0.41235268283174614</v>
      </c>
      <c r="CE250" s="360">
        <f t="shared" si="979"/>
        <v>1.2734003615953928</v>
      </c>
      <c r="CF250" s="351">
        <f t="shared" si="1097"/>
        <v>664.14929293572345</v>
      </c>
      <c r="CG250" s="351">
        <f t="shared" si="1098"/>
        <v>498.11196970179259</v>
      </c>
      <c r="CH250" s="360">
        <v>0</v>
      </c>
      <c r="CI250" s="393">
        <f t="shared" si="980"/>
        <v>375.09999999999997</v>
      </c>
      <c r="CJ250" s="393">
        <f t="shared" si="981"/>
        <v>0</v>
      </c>
      <c r="CK250" s="393">
        <f t="shared" si="1099"/>
        <v>7920.0779607725362</v>
      </c>
      <c r="CL250" s="360">
        <f t="shared" si="1100"/>
        <v>5953.1806952027846</v>
      </c>
      <c r="CM250" s="360">
        <f t="shared" si="900"/>
        <v>0</v>
      </c>
      <c r="CN250" s="399">
        <f t="shared" si="1101"/>
        <v>144532.7409463221</v>
      </c>
      <c r="CO250" s="465">
        <f t="shared" si="1102"/>
        <v>1497889.714669928</v>
      </c>
      <c r="CP250" s="363">
        <f t="shared" si="1103"/>
        <v>10.430739093214051</v>
      </c>
      <c r="CQ250" s="360">
        <f t="shared" si="916"/>
        <v>18.318372814762164</v>
      </c>
      <c r="CR250" s="360">
        <f t="shared" si="917"/>
        <v>191.0741674430092</v>
      </c>
      <c r="CS250" s="351">
        <f t="shared" si="918"/>
        <v>664.14929293572345</v>
      </c>
      <c r="CT250" s="351">
        <f t="shared" si="919"/>
        <v>17720.070734091853</v>
      </c>
      <c r="CU250" s="360">
        <f t="shared" si="920"/>
        <v>-17221.95876439006</v>
      </c>
      <c r="CV250" s="393">
        <f t="shared" si="982"/>
        <v>-45912.979910397386</v>
      </c>
      <c r="CW250" s="360">
        <f t="shared" si="1104"/>
        <v>1762.5040625345368</v>
      </c>
      <c r="CX250" s="360">
        <v>0</v>
      </c>
      <c r="CY250" s="469">
        <f t="shared" si="1105"/>
        <v>262487.04094632214</v>
      </c>
      <c r="CZ250" s="364">
        <f t="shared" si="1106"/>
        <v>10.641256396840388</v>
      </c>
      <c r="DA250" s="360">
        <f t="shared" si="921"/>
        <v>17.971933997161265</v>
      </c>
      <c r="DB250" s="360">
        <f t="shared" si="922"/>
        <v>191.24395761088556</v>
      </c>
      <c r="DC250" s="351">
        <f t="shared" si="923"/>
        <v>664.14929293572345</v>
      </c>
      <c r="DD250" s="351">
        <f t="shared" si="924"/>
        <v>17720.070734091853</v>
      </c>
      <c r="DE250" s="360">
        <f t="shared" si="925"/>
        <v>-17188.751299743275</v>
      </c>
      <c r="DF250" s="393">
        <f t="shared" si="983"/>
        <v>-45824.450279240933</v>
      </c>
      <c r="DG250" s="360">
        <f t="shared" si="1107"/>
        <v>1727.6362246554113</v>
      </c>
      <c r="DH250" s="360">
        <v>0</v>
      </c>
      <c r="DI250" s="469">
        <f t="shared" si="1108"/>
        <v>269487.04094632214</v>
      </c>
      <c r="DJ250" s="364">
        <f t="shared" si="1109"/>
        <v>10.430739093214051</v>
      </c>
      <c r="DK250" s="360">
        <f t="shared" si="984"/>
        <v>18.674087276108221</v>
      </c>
      <c r="DL250" s="360">
        <f t="shared" si="926"/>
        <v>194.7845321809931</v>
      </c>
      <c r="DM250" s="351">
        <f t="shared" si="927"/>
        <v>664.14929293572345</v>
      </c>
      <c r="DN250" s="351">
        <f t="shared" si="928"/>
        <v>17720.070734091853</v>
      </c>
      <c r="DO250" s="360">
        <f t="shared" si="929"/>
        <v>-17221.95876439006</v>
      </c>
      <c r="DP250" s="393">
        <f t="shared" si="985"/>
        <v>-45912.979910397386</v>
      </c>
      <c r="DQ250" s="360">
        <f t="shared" si="1110"/>
        <v>1762.5040625345368</v>
      </c>
      <c r="DR250" s="360">
        <v>0</v>
      </c>
      <c r="DS250" s="446">
        <f t="shared" si="1111"/>
        <v>257487.04094632214</v>
      </c>
      <c r="DT250" s="412">
        <f t="shared" si="1112"/>
        <v>16.066885741389115</v>
      </c>
      <c r="DU250" s="356">
        <f t="shared" si="930"/>
        <v>11.429268852702855</v>
      </c>
      <c r="DV250" s="356">
        <f t="shared" si="931"/>
        <v>183.63275676399422</v>
      </c>
      <c r="DW250" s="521">
        <f t="shared" si="932"/>
        <v>664.14929293572345</v>
      </c>
      <c r="DX250" s="521">
        <f t="shared" si="933"/>
        <v>17720.070734091853</v>
      </c>
      <c r="DY250" s="356">
        <f t="shared" si="934"/>
        <v>-17122.336370449702</v>
      </c>
      <c r="DZ250" s="356">
        <f t="shared" si="986"/>
        <v>342</v>
      </c>
      <c r="EA250" s="356">
        <f t="shared" si="987"/>
        <v>488</v>
      </c>
      <c r="EB250" s="522">
        <f t="shared" si="988"/>
        <v>-45647.391016928028</v>
      </c>
      <c r="EC250" s="356">
        <f t="shared" si="1113"/>
        <v>1144.2304577836694</v>
      </c>
      <c r="ED250" s="356">
        <v>0</v>
      </c>
      <c r="EE250" s="523">
        <f t="shared" si="994"/>
        <v>474799.32004277123</v>
      </c>
      <c r="EF250" s="412">
        <f t="shared" si="1114"/>
        <v>2.8518975383209835</v>
      </c>
      <c r="EG250" s="256">
        <f t="shared" si="1115"/>
        <v>9.312835518836389E-2</v>
      </c>
      <c r="EH250" s="360">
        <f t="shared" si="935"/>
        <v>0.26559252690957719</v>
      </c>
      <c r="EI250" s="476">
        <f t="shared" si="1116"/>
        <v>166.03732323393086</v>
      </c>
      <c r="EJ250" s="476">
        <f t="shared" si="1117"/>
        <v>93.775000000000006</v>
      </c>
      <c r="EK250" s="476">
        <f t="shared" si="936"/>
        <v>375.1</v>
      </c>
      <c r="EL250" s="476">
        <f t="shared" si="1118"/>
        <v>7997.5814995853207</v>
      </c>
      <c r="EM250" s="476">
        <f t="shared" si="1119"/>
        <v>5948.1995755057669</v>
      </c>
      <c r="EN250" s="476">
        <f t="shared" si="1120"/>
        <v>498.11196970179259</v>
      </c>
      <c r="EO250" s="446">
        <f t="shared" si="1121"/>
        <v>1337165.1649336512</v>
      </c>
      <c r="EP250" s="412">
        <f t="shared" si="1122"/>
        <v>2.8518975383209835</v>
      </c>
      <c r="EQ250" s="256">
        <f t="shared" si="1123"/>
        <v>0.91793396360379398</v>
      </c>
      <c r="ER250" s="256">
        <f t="shared" si="937"/>
        <v>2.6178536111428832</v>
      </c>
      <c r="ES250" s="476">
        <f t="shared" si="938"/>
        <v>664.14929293572345</v>
      </c>
      <c r="ET250" s="476">
        <f t="shared" si="1124"/>
        <v>93.775000000000006</v>
      </c>
      <c r="EU250" s="476">
        <f t="shared" si="939"/>
        <v>375.1</v>
      </c>
      <c r="EV250" s="476">
        <f t="shared" si="1125"/>
        <v>7997.5814995853207</v>
      </c>
      <c r="EW250" s="476">
        <f t="shared" si="1126"/>
        <v>5948.1995755057669</v>
      </c>
      <c r="EX250" s="476">
        <f t="shared" si="1127"/>
        <v>498.11196970179259</v>
      </c>
      <c r="EY250" s="575">
        <f t="shared" si="1128"/>
        <v>135661.16666666669</v>
      </c>
      <c r="EZ250" s="276">
        <f t="shared" si="1164"/>
        <v>3.1124401763799887</v>
      </c>
      <c r="FA250" s="575">
        <f t="shared" si="1165"/>
        <v>66.414929293572371</v>
      </c>
      <c r="FB250" s="256">
        <f t="shared" si="1166"/>
        <v>206.71249424475087</v>
      </c>
      <c r="FC250" s="575">
        <f t="shared" si="1167"/>
        <v>664.14929293572345</v>
      </c>
      <c r="FD250" s="575"/>
      <c r="FE250" s="575">
        <f t="shared" si="1168"/>
        <v>375.1</v>
      </c>
      <c r="FF250" s="575">
        <f t="shared" si="1169"/>
        <v>8091.3564995853203</v>
      </c>
      <c r="FG250" s="575">
        <f t="shared" si="1170"/>
        <v>5906.6902446972845</v>
      </c>
      <c r="FH250" s="575">
        <f t="shared" si="1171"/>
        <v>0</v>
      </c>
      <c r="FI250" s="568">
        <f t="shared" si="1172"/>
        <v>10000</v>
      </c>
      <c r="FJ250" s="414">
        <f t="shared" si="1129"/>
        <v>2.8000177020435348</v>
      </c>
      <c r="FK250" s="256">
        <f t="shared" si="1130"/>
        <v>3.8077031455235411E-3</v>
      </c>
      <c r="FL250" s="256">
        <f t="shared" si="949"/>
        <v>1.0661636211592765E-2</v>
      </c>
      <c r="FM250" s="489">
        <f t="shared" si="1131"/>
        <v>5.3131943434857876</v>
      </c>
      <c r="FN250" s="489">
        <f t="shared" si="1132"/>
        <v>8</v>
      </c>
      <c r="FO250" s="489">
        <f t="shared" si="950"/>
        <v>375.1</v>
      </c>
      <c r="FP250" s="489">
        <f t="shared" si="951"/>
        <v>8091.3564995853203</v>
      </c>
      <c r="FQ250" s="489">
        <f t="shared" si="989"/>
        <v>1100</v>
      </c>
      <c r="FR250" s="489">
        <f t="shared" si="1133"/>
        <v>5906.7965085841543</v>
      </c>
      <c r="FS250" s="489">
        <f t="shared" si="1134"/>
        <v>658.95484849127899</v>
      </c>
      <c r="FT250" s="490">
        <f t="shared" si="1135"/>
        <v>11</v>
      </c>
      <c r="FU250" s="446">
        <f t="shared" si="1136"/>
        <v>1336286.0399336512</v>
      </c>
      <c r="FV250" s="414">
        <f t="shared" si="1137"/>
        <v>2.9082510356522171</v>
      </c>
      <c r="FW250" s="256">
        <f t="shared" si="1138"/>
        <v>0.17319425354057605</v>
      </c>
      <c r="FX250" s="256">
        <f t="shared" si="952"/>
        <v>0.50369236722839295</v>
      </c>
      <c r="FY250" s="489">
        <f t="shared" si="1139"/>
        <v>268.31631434603224</v>
      </c>
      <c r="FZ250" s="489">
        <f t="shared" si="1140"/>
        <v>141</v>
      </c>
      <c r="GA250" s="489">
        <f t="shared" si="953"/>
        <v>375.1</v>
      </c>
      <c r="GB250" s="489">
        <f t="shared" si="954"/>
        <v>8091.3564995853203</v>
      </c>
      <c r="GC250" s="489">
        <f t="shared" si="955"/>
        <v>600</v>
      </c>
      <c r="GD250" s="489">
        <f t="shared" si="1141"/>
        <v>5925.5676851273083</v>
      </c>
      <c r="GE250" s="489">
        <f t="shared" si="1142"/>
        <v>395.83297858969121</v>
      </c>
      <c r="GF250" s="490">
        <f t="shared" si="1143"/>
        <v>195</v>
      </c>
      <c r="GG250" s="496">
        <f t="shared" si="1144"/>
        <v>6</v>
      </c>
      <c r="GH250" s="496">
        <f t="shared" si="1145"/>
        <v>201</v>
      </c>
      <c r="GI250" s="446">
        <f t="shared" si="1146"/>
        <v>1440226.0399336512</v>
      </c>
      <c r="GJ250" s="356">
        <f t="shared" si="1147"/>
        <v>2.7978494866197967</v>
      </c>
      <c r="GK250" s="360">
        <f t="shared" si="990"/>
        <v>-3.3532174120688958</v>
      </c>
      <c r="GL250" s="256">
        <f t="shared" si="956"/>
        <v>-9.3817976148815241</v>
      </c>
      <c r="GM250" s="360">
        <f t="shared" si="957"/>
        <v>664.14929293572345</v>
      </c>
      <c r="GN250" s="360">
        <f t="shared" si="958"/>
        <v>375.1</v>
      </c>
      <c r="GO250" s="360">
        <f t="shared" si="959"/>
        <v>8091.3564995853203</v>
      </c>
      <c r="GP250" s="360">
        <f t="shared" si="1148"/>
        <v>664.14929293572345</v>
      </c>
      <c r="GQ250" s="360">
        <f t="shared" si="1149"/>
        <v>5906.6902446972845</v>
      </c>
      <c r="GR250" s="446">
        <f t="shared" si="1150"/>
        <v>1563436.0399336512</v>
      </c>
      <c r="GS250" s="356">
        <f t="shared" si="1151"/>
        <v>2.7978494866197967</v>
      </c>
      <c r="GT250" s="360">
        <f t="shared" si="991"/>
        <v>-3.5859982435479951</v>
      </c>
      <c r="GU250" s="256">
        <f t="shared" si="960"/>
        <v>-10.033083344730251</v>
      </c>
      <c r="GV250" s="360">
        <f t="shared" si="961"/>
        <v>664.14929293572345</v>
      </c>
      <c r="GW250" s="360">
        <f t="shared" si="962"/>
        <v>375.1</v>
      </c>
      <c r="GX250" s="360">
        <f t="shared" si="963"/>
        <v>8091.3564995853203</v>
      </c>
      <c r="GY250" s="360">
        <f t="shared" si="1152"/>
        <v>664.14929293572345</v>
      </c>
      <c r="GZ250" s="360">
        <f t="shared" si="1153"/>
        <v>5906.6902446972845</v>
      </c>
      <c r="HA250" s="446">
        <f t="shared" si="1154"/>
        <v>1461947.4399336511</v>
      </c>
      <c r="HB250" s="356">
        <f t="shared" si="1155"/>
        <v>2.7978494866197967</v>
      </c>
      <c r="HC250" s="360">
        <f t="shared" si="992"/>
        <v>-6.4613636213468481E-2</v>
      </c>
      <c r="HD250" s="256">
        <f t="shared" si="964"/>
        <v>-0.1807792289084911</v>
      </c>
      <c r="HE250" s="360">
        <f t="shared" si="965"/>
        <v>664.14929293572345</v>
      </c>
      <c r="HF250" s="360">
        <f t="shared" si="966"/>
        <v>375.1</v>
      </c>
      <c r="HG250" s="360">
        <f t="shared" si="967"/>
        <v>8091.3564995853203</v>
      </c>
      <c r="HH250" s="360">
        <f t="shared" si="1156"/>
        <v>664.14929293572345</v>
      </c>
      <c r="HI250" s="360">
        <f t="shared" si="1157"/>
        <v>5906.6902446972845</v>
      </c>
      <c r="HJ250" s="446">
        <f t="shared" si="1158"/>
        <v>81136757.795853198</v>
      </c>
      <c r="HK250" s="356">
        <f t="shared" si="1159"/>
        <v>2.7978494866197967</v>
      </c>
      <c r="HL250" s="360">
        <f t="shared" si="993"/>
        <v>-15.942770543772896</v>
      </c>
      <c r="HM250" s="256">
        <f t="shared" si="968"/>
        <v>-44.605472381192214</v>
      </c>
      <c r="HN250" s="360">
        <f t="shared" si="969"/>
        <v>664.14929293572345</v>
      </c>
      <c r="HO250" s="360">
        <f t="shared" si="970"/>
        <v>375.1</v>
      </c>
      <c r="HP250" s="360">
        <f t="shared" si="971"/>
        <v>8091.3564995853203</v>
      </c>
      <c r="HQ250" s="360">
        <f t="shared" si="1160"/>
        <v>664.14929293572345</v>
      </c>
      <c r="HR250" s="360">
        <f t="shared" si="1161"/>
        <v>5906.6902446972845</v>
      </c>
      <c r="HS250" s="469">
        <f t="shared" si="1162"/>
        <v>328835</v>
      </c>
    </row>
    <row r="251" spans="1:227" s="72" customFormat="1" hidden="1" outlineLevel="1" x14ac:dyDescent="0.3">
      <c r="B251" s="40" t="s">
        <v>253</v>
      </c>
      <c r="C251" s="40" t="s">
        <v>265</v>
      </c>
      <c r="D251" s="125">
        <v>5762</v>
      </c>
      <c r="E251" s="123">
        <v>10</v>
      </c>
      <c r="F251" s="120">
        <f t="shared" si="1071"/>
        <v>506.57583333333338</v>
      </c>
      <c r="G251" s="120">
        <f t="shared" si="1072"/>
        <v>14514.903601193284</v>
      </c>
      <c r="H251" s="170">
        <f t="shared" ref="H251" si="1174">ROUND($I251+$I251*0.35,1)</f>
        <v>326.7</v>
      </c>
      <c r="I251" s="531">
        <f t="shared" si="1163"/>
        <v>242.00399999999999</v>
      </c>
      <c r="J251" s="377">
        <f t="shared" si="1074"/>
        <v>6627.8098635585775</v>
      </c>
      <c r="K251" s="171">
        <v>8.0000000000000002E-3</v>
      </c>
      <c r="L251" s="168">
        <f t="shared" si="1075"/>
        <v>1550.5841240689729</v>
      </c>
      <c r="M251" s="373">
        <f t="shared" si="972"/>
        <v>2190</v>
      </c>
      <c r="N251" s="373">
        <f t="shared" si="973"/>
        <v>12.404672992551781</v>
      </c>
      <c r="O251" s="159">
        <v>1679.3825756326835</v>
      </c>
      <c r="P251" s="160">
        <v>0.5</v>
      </c>
      <c r="Q251" s="395">
        <f t="shared" si="1076"/>
        <v>-27.652972854396491</v>
      </c>
      <c r="S251" s="189">
        <f t="shared" si="1077"/>
        <v>2.8104443450667347</v>
      </c>
      <c r="T251" s="168">
        <f t="shared" si="902"/>
        <v>4838.301200397761</v>
      </c>
      <c r="U251" s="382">
        <f t="shared" si="903"/>
        <v>506.57583333333338</v>
      </c>
      <c r="V251" s="427">
        <f t="shared" si="974"/>
        <v>1089284.5781693724</v>
      </c>
      <c r="W251" s="132"/>
      <c r="X251" s="255"/>
      <c r="Y251" s="255"/>
      <c r="Z251" s="255"/>
      <c r="AA251" s="111"/>
      <c r="AB251" s="111"/>
      <c r="AC251" s="111"/>
      <c r="AD251" s="111"/>
      <c r="AE251" s="111"/>
      <c r="AF251" s="111"/>
      <c r="AG251" s="111"/>
      <c r="AH251" s="460"/>
      <c r="AI251" s="189">
        <f t="shared" si="904"/>
        <v>2.9450369932687921</v>
      </c>
      <c r="AJ251" s="256">
        <f t="shared" si="1078"/>
        <v>0.20485617235500342</v>
      </c>
      <c r="AK251" s="256">
        <f t="shared" si="1057"/>
        <v>0.60330900588493275</v>
      </c>
      <c r="AL251" s="170">
        <f t="shared" si="1079"/>
        <v>262.6548069359564</v>
      </c>
      <c r="AM251" s="170">
        <f t="shared" si="1080"/>
        <v>196.99110520196729</v>
      </c>
      <c r="AN251" s="170">
        <f t="shared" si="906"/>
        <v>0</v>
      </c>
      <c r="AO251" s="170">
        <f t="shared" si="975"/>
        <v>0</v>
      </c>
      <c r="AP251" s="170">
        <f t="shared" si="976"/>
        <v>0</v>
      </c>
      <c r="AQ251" s="170">
        <f t="shared" si="1081"/>
        <v>6537.8595872106471</v>
      </c>
      <c r="AR251" s="256">
        <f t="shared" si="1082"/>
        <v>4856.6870368832779</v>
      </c>
      <c r="AS251" s="256">
        <f t="shared" si="907"/>
        <v>243.92102639737698</v>
      </c>
      <c r="AT251" s="431">
        <f t="shared" si="1083"/>
        <v>1192392.5339537035</v>
      </c>
      <c r="AU251" s="112"/>
      <c r="AV251" s="256"/>
      <c r="AW251" s="256"/>
      <c r="AX251" s="120"/>
      <c r="AY251" s="120"/>
      <c r="AZ251" s="120"/>
      <c r="BA251" s="120"/>
      <c r="BB251" s="256"/>
      <c r="BC251" s="256"/>
      <c r="BD251" s="256"/>
      <c r="BE251" s="263"/>
      <c r="BF251" s="149">
        <f t="shared" si="1084"/>
        <v>3.102968460537201</v>
      </c>
      <c r="BG251" s="256">
        <f t="shared" si="1085"/>
        <v>0.39576367225027087</v>
      </c>
      <c r="BH251" s="256">
        <f t="shared" si="908"/>
        <v>1.2280421928189724</v>
      </c>
      <c r="BI251" s="120">
        <f t="shared" si="1086"/>
        <v>506.57583333333338</v>
      </c>
      <c r="BJ251" s="120">
        <f t="shared" si="1087"/>
        <v>405.26066666666674</v>
      </c>
      <c r="BK251" s="256">
        <v>0</v>
      </c>
      <c r="BL251" s="170">
        <f t="shared" si="909"/>
        <v>326.69999999999993</v>
      </c>
      <c r="BM251" s="170">
        <f t="shared" si="977"/>
        <v>0</v>
      </c>
      <c r="BN251" s="170">
        <f t="shared" si="1088"/>
        <v>6478.6317813667965</v>
      </c>
      <c r="BO251" s="170">
        <f t="shared" si="1089"/>
        <v>4841.0029381755385</v>
      </c>
      <c r="BP251" s="170">
        <f t="shared" si="1090"/>
        <v>0</v>
      </c>
      <c r="BQ251" s="390">
        <f t="shared" si="1091"/>
        <v>159881.55830005225</v>
      </c>
      <c r="BR251" s="428">
        <f t="shared" si="1092"/>
        <v>1273169.1433187397</v>
      </c>
      <c r="BS251" s="149"/>
      <c r="BT251" s="256"/>
      <c r="BU251" s="256"/>
      <c r="BV251" s="170">
        <f t="shared" si="912"/>
        <v>506.57583333333338</v>
      </c>
      <c r="BW251" s="170">
        <f t="shared" si="913"/>
        <v>14514.903601193284</v>
      </c>
      <c r="BX251" s="170">
        <f t="shared" si="914"/>
        <v>-14109.642934526617</v>
      </c>
      <c r="BY251" s="170">
        <f t="shared" si="978"/>
        <v>-43188.37751615126</v>
      </c>
      <c r="BZ251" s="256">
        <f t="shared" si="1094"/>
        <v>1407.6564907740621</v>
      </c>
      <c r="CA251" s="256">
        <v>0</v>
      </c>
      <c r="CB251" s="466">
        <f t="shared" si="1095"/>
        <v>263654.65830005222</v>
      </c>
      <c r="CC251" s="149">
        <f t="shared" si="1096"/>
        <v>3.0821121237911226</v>
      </c>
      <c r="CD251" s="256">
        <f t="shared" si="915"/>
        <v>0.37744525853872463</v>
      </c>
      <c r="CE251" s="256">
        <f t="shared" si="979"/>
        <v>1.163328607409678</v>
      </c>
      <c r="CF251" s="120">
        <f t="shared" si="1097"/>
        <v>506.57583333333338</v>
      </c>
      <c r="CG251" s="120">
        <f t="shared" si="1098"/>
        <v>379.93187500000005</v>
      </c>
      <c r="CH251" s="256">
        <v>0</v>
      </c>
      <c r="CI251" s="170">
        <f t="shared" si="980"/>
        <v>326.69999999999993</v>
      </c>
      <c r="CJ251" s="170">
        <f t="shared" si="981"/>
        <v>0</v>
      </c>
      <c r="CK251" s="170">
        <f t="shared" si="1099"/>
        <v>6478.6317813667965</v>
      </c>
      <c r="CL251" s="256">
        <f t="shared" si="1100"/>
        <v>4873.7615087310942</v>
      </c>
      <c r="CM251" s="256">
        <f t="shared" si="900"/>
        <v>0</v>
      </c>
      <c r="CN251" s="390">
        <f t="shared" si="1101"/>
        <v>134881.55830005225</v>
      </c>
      <c r="CO251" s="428">
        <f t="shared" si="1102"/>
        <v>1248169.1433187397</v>
      </c>
      <c r="CP251" s="146">
        <f t="shared" si="1103"/>
        <v>10.473391249151035</v>
      </c>
      <c r="CQ251" s="256">
        <f t="shared" si="916"/>
        <v>16.38612604322325</v>
      </c>
      <c r="CR251" s="256">
        <f t="shared" si="917"/>
        <v>171.61830910858026</v>
      </c>
      <c r="CS251" s="120">
        <f t="shared" si="918"/>
        <v>506.57583333333338</v>
      </c>
      <c r="CT251" s="120">
        <f t="shared" si="919"/>
        <v>14514.903601193284</v>
      </c>
      <c r="CU251" s="256">
        <f t="shared" si="920"/>
        <v>-14134.971726193284</v>
      </c>
      <c r="CV251" s="170">
        <f t="shared" si="982"/>
        <v>-43265.906722354717</v>
      </c>
      <c r="CW251" s="256">
        <f t="shared" si="1104"/>
        <v>1434.2517220240625</v>
      </c>
      <c r="CX251" s="256">
        <v>0</v>
      </c>
      <c r="CY251" s="466">
        <f t="shared" si="1105"/>
        <v>238654.65830005225</v>
      </c>
      <c r="CZ251" s="149">
        <f t="shared" si="1106"/>
        <v>10.671267836279002</v>
      </c>
      <c r="DA251" s="256">
        <f t="shared" si="921"/>
        <v>16.027461356535547</v>
      </c>
      <c r="DB251" s="256">
        <f t="shared" si="922"/>
        <v>171.03333287120239</v>
      </c>
      <c r="DC251" s="120">
        <f t="shared" si="923"/>
        <v>506.57583333333338</v>
      </c>
      <c r="DD251" s="120">
        <f t="shared" si="924"/>
        <v>14514.903601193284</v>
      </c>
      <c r="DE251" s="256">
        <f t="shared" si="925"/>
        <v>-14109.642934526617</v>
      </c>
      <c r="DF251" s="170">
        <f t="shared" si="983"/>
        <v>-43188.37751615126</v>
      </c>
      <c r="DG251" s="256">
        <f t="shared" si="1107"/>
        <v>1407.6564907740621</v>
      </c>
      <c r="DH251" s="256">
        <v>0</v>
      </c>
      <c r="DI251" s="466">
        <f t="shared" si="1108"/>
        <v>245654.65830005225</v>
      </c>
      <c r="DJ251" s="149">
        <f t="shared" si="1109"/>
        <v>10.473391249151035</v>
      </c>
      <c r="DK251" s="256">
        <f t="shared" si="984"/>
        <v>16.736774435222795</v>
      </c>
      <c r="DL251" s="256">
        <f t="shared" si="926"/>
        <v>175.29078690887718</v>
      </c>
      <c r="DM251" s="120">
        <f t="shared" si="927"/>
        <v>506.57583333333338</v>
      </c>
      <c r="DN251" s="120">
        <f t="shared" si="928"/>
        <v>14514.903601193284</v>
      </c>
      <c r="DO251" s="256">
        <f t="shared" si="929"/>
        <v>-14134.971726193284</v>
      </c>
      <c r="DP251" s="170">
        <f t="shared" si="985"/>
        <v>-43265.906722354717</v>
      </c>
      <c r="DQ251" s="256">
        <f t="shared" si="1110"/>
        <v>1434.2517220240625</v>
      </c>
      <c r="DR251" s="256">
        <v>0</v>
      </c>
      <c r="DS251" s="427">
        <f t="shared" si="1111"/>
        <v>233654.65830005225</v>
      </c>
      <c r="DT251" s="277">
        <f t="shared" si="1112"/>
        <v>16.105431889275682</v>
      </c>
      <c r="DU251" s="189">
        <f t="shared" si="930"/>
        <v>10.875978924724961</v>
      </c>
      <c r="DV251" s="189">
        <f t="shared" si="931"/>
        <v>175.16233780135565</v>
      </c>
      <c r="DW251" s="515">
        <f t="shared" si="932"/>
        <v>506.57583333333338</v>
      </c>
      <c r="DX251" s="515">
        <f t="shared" si="933"/>
        <v>14514.903601193284</v>
      </c>
      <c r="DY251" s="189">
        <f t="shared" si="934"/>
        <v>-14058.985351193283</v>
      </c>
      <c r="DZ251" s="189">
        <f t="shared" si="986"/>
        <v>260</v>
      </c>
      <c r="EA251" s="189">
        <f t="shared" si="987"/>
        <v>372</v>
      </c>
      <c r="EB251" s="516">
        <f t="shared" si="988"/>
        <v>-43033.319103744361</v>
      </c>
      <c r="EC251" s="189">
        <f t="shared" si="1113"/>
        <v>932.69646773826366</v>
      </c>
      <c r="ED251" s="189">
        <v>0</v>
      </c>
      <c r="EE251" s="517">
        <f t="shared" si="994"/>
        <v>405681.23536561639</v>
      </c>
      <c r="EF251" s="277">
        <f t="shared" si="1114"/>
        <v>2.8612919134361068</v>
      </c>
      <c r="EG251" s="256">
        <f t="shared" si="1115"/>
        <v>8.6374049670754086E-2</v>
      </c>
      <c r="EH251" s="256">
        <f t="shared" si="935"/>
        <v>0.24714136985365728</v>
      </c>
      <c r="EI251" s="473">
        <f t="shared" si="1116"/>
        <v>126.64395833333334</v>
      </c>
      <c r="EJ251" s="473">
        <f t="shared" si="1117"/>
        <v>81.674999999999997</v>
      </c>
      <c r="EK251" s="473">
        <f t="shared" si="936"/>
        <v>326.7</v>
      </c>
      <c r="EL251" s="473">
        <f t="shared" si="1118"/>
        <v>6546.1348635585773</v>
      </c>
      <c r="EM251" s="473">
        <f t="shared" si="1119"/>
        <v>4869.9621899810945</v>
      </c>
      <c r="EN251" s="473">
        <f t="shared" si="1120"/>
        <v>379.93187500000005</v>
      </c>
      <c r="EO251" s="427">
        <f t="shared" si="1121"/>
        <v>1099670.2031693724</v>
      </c>
      <c r="EP251" s="277">
        <f t="shared" si="1122"/>
        <v>2.8612919134361068</v>
      </c>
      <c r="EQ251" s="256">
        <f t="shared" si="1123"/>
        <v>0.80387425786985567</v>
      </c>
      <c r="ER251" s="256">
        <f t="shared" si="937"/>
        <v>2.3001189134624695</v>
      </c>
      <c r="ES251" s="473">
        <f t="shared" si="938"/>
        <v>506.57583333333338</v>
      </c>
      <c r="ET251" s="473">
        <f t="shared" si="1124"/>
        <v>81.674999999999997</v>
      </c>
      <c r="EU251" s="473">
        <f t="shared" si="939"/>
        <v>326.7</v>
      </c>
      <c r="EV251" s="473">
        <f t="shared" si="1125"/>
        <v>6546.1348635585773</v>
      </c>
      <c r="EW251" s="473">
        <f t="shared" si="1126"/>
        <v>4869.9621899810945</v>
      </c>
      <c r="EX251" s="473">
        <f t="shared" si="1127"/>
        <v>379.93187500000005</v>
      </c>
      <c r="EY251" s="572">
        <f t="shared" si="1128"/>
        <v>118156.5</v>
      </c>
      <c r="EZ251" s="276">
        <f t="shared" si="1164"/>
        <v>3.1047011776140949</v>
      </c>
      <c r="FA251" s="572">
        <f t="shared" si="1165"/>
        <v>50.657583333333335</v>
      </c>
      <c r="FB251" s="256">
        <f t="shared" si="1166"/>
        <v>157.27665863008414</v>
      </c>
      <c r="FC251" s="572">
        <f t="shared" si="1167"/>
        <v>506.57583333333338</v>
      </c>
      <c r="FD251" s="572"/>
      <c r="FE251" s="572">
        <f t="shared" si="1168"/>
        <v>326.7</v>
      </c>
      <c r="FF251" s="572">
        <f t="shared" si="1169"/>
        <v>6627.8098635585775</v>
      </c>
      <c r="FG251" s="572">
        <f t="shared" si="1170"/>
        <v>4838.301200397761</v>
      </c>
      <c r="FH251" s="572">
        <f t="shared" si="1171"/>
        <v>0</v>
      </c>
      <c r="FI251" s="566">
        <f t="shared" si="1172"/>
        <v>10000</v>
      </c>
      <c r="FJ251" s="278">
        <f t="shared" si="1129"/>
        <v>2.8126381732573753</v>
      </c>
      <c r="FK251" s="256">
        <f t="shared" si="1130"/>
        <v>3.7978224600827941E-3</v>
      </c>
      <c r="FL251" s="256">
        <f t="shared" si="949"/>
        <v>1.0681900426483102E-2</v>
      </c>
      <c r="FM251" s="483">
        <f t="shared" si="1131"/>
        <v>4.0526066666666667</v>
      </c>
      <c r="FN251" s="483">
        <f t="shared" si="1132"/>
        <v>6</v>
      </c>
      <c r="FO251" s="483">
        <f t="shared" si="950"/>
        <v>326.7</v>
      </c>
      <c r="FP251" s="483">
        <f t="shared" si="951"/>
        <v>6627.8098635585775</v>
      </c>
      <c r="FQ251" s="483">
        <f t="shared" si="989"/>
        <v>900</v>
      </c>
      <c r="FR251" s="483">
        <f t="shared" si="1133"/>
        <v>4838.3822525310943</v>
      </c>
      <c r="FS251" s="483">
        <f t="shared" si="1134"/>
        <v>502.32583333333338</v>
      </c>
      <c r="FT251" s="484">
        <f t="shared" si="1135"/>
        <v>9</v>
      </c>
      <c r="FU251" s="427">
        <f t="shared" si="1136"/>
        <v>1097720.5781693724</v>
      </c>
      <c r="FV251" s="278">
        <f t="shared" si="1137"/>
        <v>2.9141250943598127</v>
      </c>
      <c r="FW251" s="256">
        <f t="shared" si="1138"/>
        <v>0.16168038816272459</v>
      </c>
      <c r="FX251" s="256">
        <f t="shared" si="952"/>
        <v>0.47115687641083093</v>
      </c>
      <c r="FY251" s="483">
        <f t="shared" si="1139"/>
        <v>204.65663666666671</v>
      </c>
      <c r="FZ251" s="483">
        <f t="shared" si="1140"/>
        <v>107</v>
      </c>
      <c r="GA251" s="483">
        <f t="shared" si="953"/>
        <v>326.7</v>
      </c>
      <c r="GB251" s="483">
        <f t="shared" si="954"/>
        <v>6627.8098635585775</v>
      </c>
      <c r="GC251" s="483">
        <f t="shared" si="955"/>
        <v>400</v>
      </c>
      <c r="GD251" s="483">
        <f t="shared" si="1141"/>
        <v>4852.7941214404273</v>
      </c>
      <c r="GE251" s="483">
        <f t="shared" si="1142"/>
        <v>301.91919666666672</v>
      </c>
      <c r="GF251" s="484">
        <f t="shared" si="1143"/>
        <v>149</v>
      </c>
      <c r="GG251" s="493">
        <f t="shared" si="1144"/>
        <v>4</v>
      </c>
      <c r="GH251" s="493">
        <f t="shared" si="1145"/>
        <v>153</v>
      </c>
      <c r="GI251" s="427">
        <f t="shared" si="1146"/>
        <v>1176170.5781693724</v>
      </c>
      <c r="GJ251" s="189">
        <f t="shared" si="1147"/>
        <v>2.8104443450667347</v>
      </c>
      <c r="GK251" s="256">
        <f t="shared" si="990"/>
        <v>-3.3427093373514269</v>
      </c>
      <c r="GL251" s="256">
        <f t="shared" si="956"/>
        <v>-9.394498554361089</v>
      </c>
      <c r="GM251" s="256">
        <f t="shared" si="957"/>
        <v>506.57583333333338</v>
      </c>
      <c r="GN251" s="256">
        <f t="shared" si="958"/>
        <v>326.7</v>
      </c>
      <c r="GO251" s="256">
        <f t="shared" si="959"/>
        <v>6627.8098635585775</v>
      </c>
      <c r="GP251" s="256">
        <f t="shared" si="1148"/>
        <v>506.57583333333338</v>
      </c>
      <c r="GQ251" s="256">
        <f t="shared" si="1149"/>
        <v>4838.301200397761</v>
      </c>
      <c r="GR251" s="427">
        <f t="shared" si="1150"/>
        <v>1295872.5781693724</v>
      </c>
      <c r="GS251" s="189">
        <f t="shared" si="1151"/>
        <v>2.8104443450667347</v>
      </c>
      <c r="GT251" s="256">
        <f t="shared" si="991"/>
        <v>-3.57088898432862</v>
      </c>
      <c r="GU251" s="256">
        <f t="shared" si="960"/>
        <v>-10.035784752867466</v>
      </c>
      <c r="GV251" s="256">
        <f t="shared" si="961"/>
        <v>506.57583333333338</v>
      </c>
      <c r="GW251" s="256">
        <f t="shared" si="962"/>
        <v>326.7</v>
      </c>
      <c r="GX251" s="256">
        <f t="shared" si="963"/>
        <v>6627.8098635585775</v>
      </c>
      <c r="GY251" s="256">
        <f t="shared" si="1152"/>
        <v>506.57583333333338</v>
      </c>
      <c r="GZ251" s="256">
        <f t="shared" si="1153"/>
        <v>4838.301200397761</v>
      </c>
      <c r="HA251" s="427">
        <f t="shared" si="1154"/>
        <v>1213066.3781693724</v>
      </c>
      <c r="HB251" s="189">
        <f t="shared" si="1155"/>
        <v>2.8104443450667347</v>
      </c>
      <c r="HC251" s="256">
        <f t="shared" si="992"/>
        <v>-6.515301568866326E-2</v>
      </c>
      <c r="HD251" s="256">
        <f t="shared" si="964"/>
        <v>-0.18310892450624791</v>
      </c>
      <c r="HE251" s="256">
        <f t="shared" si="965"/>
        <v>506.57583333333338</v>
      </c>
      <c r="HF251" s="256">
        <f t="shared" si="966"/>
        <v>326.7</v>
      </c>
      <c r="HG251" s="256">
        <f t="shared" si="967"/>
        <v>6627.8098635585775</v>
      </c>
      <c r="HH251" s="256">
        <f t="shared" si="1156"/>
        <v>506.57583333333338</v>
      </c>
      <c r="HI251" s="256">
        <f t="shared" si="1157"/>
        <v>4838.301200397761</v>
      </c>
      <c r="HJ251" s="427">
        <f t="shared" si="1158"/>
        <v>66485416.235585779</v>
      </c>
      <c r="HK251" s="189">
        <f t="shared" si="1159"/>
        <v>2.8104443450667347</v>
      </c>
      <c r="HL251" s="256">
        <f t="shared" si="993"/>
        <v>-15.056658499676489</v>
      </c>
      <c r="HM251" s="256">
        <f t="shared" si="968"/>
        <v>-42.315900736016772</v>
      </c>
      <c r="HN251" s="256">
        <f t="shared" si="969"/>
        <v>506.57583333333338</v>
      </c>
      <c r="HO251" s="256">
        <f t="shared" si="970"/>
        <v>326.7</v>
      </c>
      <c r="HP251" s="256">
        <f t="shared" si="971"/>
        <v>6627.8098635585775</v>
      </c>
      <c r="HQ251" s="256">
        <f t="shared" si="1160"/>
        <v>506.57583333333338</v>
      </c>
      <c r="HR251" s="256">
        <f t="shared" si="1161"/>
        <v>4838.301200397761</v>
      </c>
      <c r="HS251" s="466">
        <f t="shared" si="1162"/>
        <v>287695</v>
      </c>
    </row>
    <row r="252" spans="1:227" s="72" customFormat="1" hidden="1" outlineLevel="1" x14ac:dyDescent="0.3">
      <c r="B252" s="40" t="s">
        <v>253</v>
      </c>
      <c r="C252" s="305" t="s">
        <v>266</v>
      </c>
      <c r="D252" s="125">
        <v>5762</v>
      </c>
      <c r="E252" s="123">
        <v>8</v>
      </c>
      <c r="F252" s="120">
        <f t="shared" si="1071"/>
        <v>405.26066666666668</v>
      </c>
      <c r="G252" s="120">
        <f t="shared" si="1072"/>
        <v>9221.540395660104</v>
      </c>
      <c r="H252" s="170">
        <f t="shared" ref="H252" si="1175">ROUND($I252+$I252*0.2,1)</f>
        <v>290.39999999999998</v>
      </c>
      <c r="I252" s="531">
        <f t="shared" si="1163"/>
        <v>242.00399999999999</v>
      </c>
      <c r="J252" s="377">
        <f t="shared" si="1074"/>
        <v>4210.7490391142028</v>
      </c>
      <c r="K252" s="171">
        <v>8.0000000000000002E-3</v>
      </c>
      <c r="L252" s="168">
        <f t="shared" si="1075"/>
        <v>1395.5257116620753</v>
      </c>
      <c r="M252" s="373">
        <f t="shared" si="972"/>
        <v>2190</v>
      </c>
      <c r="N252" s="373">
        <f t="shared" si="973"/>
        <v>11.164205693296605</v>
      </c>
      <c r="O252" s="159">
        <v>1066.9374517713877</v>
      </c>
      <c r="P252" s="160">
        <v>0.5</v>
      </c>
      <c r="Q252" s="395">
        <f t="shared" si="1076"/>
        <v>-21.754590203655187</v>
      </c>
      <c r="S252" s="189">
        <f t="shared" si="1077"/>
        <v>2.7670318202481647</v>
      </c>
      <c r="T252" s="168">
        <f t="shared" si="902"/>
        <v>3073.846798553368</v>
      </c>
      <c r="U252" s="382">
        <f t="shared" si="903"/>
        <v>405.26066666666668</v>
      </c>
      <c r="V252" s="427">
        <f t="shared" si="974"/>
        <v>700739.84625827242</v>
      </c>
      <c r="W252" s="132"/>
      <c r="X252" s="255"/>
      <c r="Y252" s="255"/>
      <c r="Z252" s="255"/>
      <c r="AA252" s="111"/>
      <c r="AB252" s="111"/>
      <c r="AC252" s="111"/>
      <c r="AD252" s="111"/>
      <c r="AE252" s="111"/>
      <c r="AF252" s="111"/>
      <c r="AG252" s="111"/>
      <c r="AH252" s="460"/>
      <c r="AI252" s="189">
        <f t="shared" si="904"/>
        <v>2.9491787656510184</v>
      </c>
      <c r="AJ252" s="256">
        <f t="shared" si="1078"/>
        <v>0.26673511217728235</v>
      </c>
      <c r="AK252" s="256">
        <f t="shared" si="1057"/>
        <v>0.78664952888678352</v>
      </c>
      <c r="AL252" s="170">
        <f t="shared" si="1079"/>
        <v>231.04984923110391</v>
      </c>
      <c r="AM252" s="170">
        <f t="shared" si="1080"/>
        <v>173.28738692332792</v>
      </c>
      <c r="AN252" s="170">
        <f t="shared" si="906"/>
        <v>0</v>
      </c>
      <c r="AO252" s="170">
        <f t="shared" si="975"/>
        <v>0</v>
      </c>
      <c r="AP252" s="170">
        <f t="shared" si="976"/>
        <v>0</v>
      </c>
      <c r="AQ252" s="170">
        <f t="shared" si="1081"/>
        <v>4131.6223784186195</v>
      </c>
      <c r="AR252" s="256">
        <f t="shared" si="1082"/>
        <v>3090.0202879995454</v>
      </c>
      <c r="AS252" s="256">
        <f t="shared" si="907"/>
        <v>174.21081743556277</v>
      </c>
      <c r="AT252" s="431">
        <f t="shared" si="1083"/>
        <v>805579.58054697909</v>
      </c>
      <c r="AU252" s="112"/>
      <c r="AV252" s="256"/>
      <c r="AW252" s="256"/>
      <c r="AX252" s="120"/>
      <c r="AY252" s="120"/>
      <c r="AZ252" s="120"/>
      <c r="BA252" s="120"/>
      <c r="BB252" s="256"/>
      <c r="BC252" s="256"/>
      <c r="BD252" s="256"/>
      <c r="BE252" s="263"/>
      <c r="BF252" s="149">
        <f t="shared" si="1084"/>
        <v>3.1296409084524357</v>
      </c>
      <c r="BG252" s="256">
        <f t="shared" si="1085"/>
        <v>0.46132565904073741</v>
      </c>
      <c r="BH252" s="256">
        <f t="shared" si="908"/>
        <v>1.4437836546526721</v>
      </c>
      <c r="BI252" s="120">
        <f t="shared" si="1086"/>
        <v>405.26066666666668</v>
      </c>
      <c r="BJ252" s="120">
        <f t="shared" si="1087"/>
        <v>324.20853333333338</v>
      </c>
      <c r="BK252" s="256">
        <v>0</v>
      </c>
      <c r="BL252" s="170">
        <f t="shared" si="909"/>
        <v>290.39999999999998</v>
      </c>
      <c r="BM252" s="170">
        <f t="shared" si="977"/>
        <v>0</v>
      </c>
      <c r="BN252" s="170">
        <f t="shared" si="1088"/>
        <v>4078.146299388176</v>
      </c>
      <c r="BO252" s="170">
        <f t="shared" si="1089"/>
        <v>3076.0081887755905</v>
      </c>
      <c r="BP252" s="170">
        <f t="shared" si="1090"/>
        <v>0</v>
      </c>
      <c r="BQ252" s="390">
        <f t="shared" si="1091"/>
        <v>151653.23542909729</v>
      </c>
      <c r="BR252" s="428">
        <f t="shared" si="1092"/>
        <v>873784.64333120547</v>
      </c>
      <c r="BS252" s="149"/>
      <c r="BT252" s="256"/>
      <c r="BU252" s="256"/>
      <c r="BV252" s="170">
        <f t="shared" si="912"/>
        <v>405.26066666666668</v>
      </c>
      <c r="BW252" s="170">
        <f t="shared" si="913"/>
        <v>9221.540395660104</v>
      </c>
      <c r="BX252" s="170">
        <f t="shared" si="914"/>
        <v>-8897.3318623267714</v>
      </c>
      <c r="BY252" s="170">
        <f t="shared" si="978"/>
        <v>-30638.195118205138</v>
      </c>
      <c r="BZ252" s="256">
        <f t="shared" si="1094"/>
        <v>910.99076894274276</v>
      </c>
      <c r="CA252" s="256">
        <v>0</v>
      </c>
      <c r="CB252" s="466">
        <f t="shared" si="1095"/>
        <v>244790.43542909727</v>
      </c>
      <c r="CC252" s="149">
        <f t="shared" si="1096"/>
        <v>3.1032023641172044</v>
      </c>
      <c r="CD252" s="256">
        <f t="shared" si="915"/>
        <v>0.44403774615999075</v>
      </c>
      <c r="CE252" s="256">
        <f t="shared" si="979"/>
        <v>1.3779389836409583</v>
      </c>
      <c r="CF252" s="120">
        <f t="shared" si="1097"/>
        <v>405.26066666666668</v>
      </c>
      <c r="CG252" s="120">
        <f t="shared" si="1098"/>
        <v>303.94550000000004</v>
      </c>
      <c r="CH252" s="256">
        <v>0</v>
      </c>
      <c r="CI252" s="170">
        <f t="shared" si="980"/>
        <v>290.39999999999998</v>
      </c>
      <c r="CJ252" s="170">
        <f t="shared" si="981"/>
        <v>0</v>
      </c>
      <c r="CK252" s="170">
        <f t="shared" si="1099"/>
        <v>4078.146299388176</v>
      </c>
      <c r="CL252" s="256">
        <f t="shared" si="1100"/>
        <v>3102.2150452200344</v>
      </c>
      <c r="CM252" s="256">
        <f t="shared" si="900"/>
        <v>0</v>
      </c>
      <c r="CN252" s="390">
        <f t="shared" si="1101"/>
        <v>126653.23542909729</v>
      </c>
      <c r="CO252" s="428">
        <f t="shared" si="1102"/>
        <v>848784.64333120547</v>
      </c>
      <c r="CP252" s="146">
        <f t="shared" si="1103"/>
        <v>10.326227934620134</v>
      </c>
      <c r="CQ252" s="256">
        <f t="shared" si="916"/>
        <v>11.58758572139452</v>
      </c>
      <c r="CR252" s="256">
        <f t="shared" si="917"/>
        <v>119.65605137106948</v>
      </c>
      <c r="CS252" s="120">
        <f t="shared" si="918"/>
        <v>405.26066666666668</v>
      </c>
      <c r="CT252" s="120">
        <f t="shared" si="919"/>
        <v>9221.540395660104</v>
      </c>
      <c r="CU252" s="256">
        <f t="shared" si="920"/>
        <v>-8917.5948956601042</v>
      </c>
      <c r="CV252" s="170">
        <f t="shared" si="982"/>
        <v>-30707.97140378824</v>
      </c>
      <c r="CW252" s="256">
        <f t="shared" si="1104"/>
        <v>932.2669539427427</v>
      </c>
      <c r="CX252" s="256">
        <v>0</v>
      </c>
      <c r="CY252" s="466">
        <f t="shared" si="1105"/>
        <v>219790.43542909727</v>
      </c>
      <c r="CZ252" s="149">
        <f t="shared" si="1106"/>
        <v>10.567396938060336</v>
      </c>
      <c r="DA252" s="256">
        <f t="shared" si="921"/>
        <v>11.323743399576372</v>
      </c>
      <c r="DB252" s="256">
        <f t="shared" si="922"/>
        <v>119.66249132806429</v>
      </c>
      <c r="DC252" s="120">
        <f t="shared" si="923"/>
        <v>405.26066666666668</v>
      </c>
      <c r="DD252" s="120">
        <f t="shared" si="924"/>
        <v>9221.540395660104</v>
      </c>
      <c r="DE252" s="256">
        <f t="shared" si="925"/>
        <v>-8897.3318623267714</v>
      </c>
      <c r="DF252" s="170">
        <f t="shared" si="983"/>
        <v>-30638.195118205138</v>
      </c>
      <c r="DG252" s="256">
        <f t="shared" si="1107"/>
        <v>910.99076894274276</v>
      </c>
      <c r="DH252" s="256">
        <v>0</v>
      </c>
      <c r="DI252" s="466">
        <f t="shared" si="1108"/>
        <v>226790.43542909727</v>
      </c>
      <c r="DJ252" s="149">
        <f t="shared" si="1109"/>
        <v>10.326227934620134</v>
      </c>
      <c r="DK252" s="256">
        <f t="shared" si="984"/>
        <v>11.857327381404785</v>
      </c>
      <c r="DL252" s="256">
        <f t="shared" si="926"/>
        <v>122.44146523579829</v>
      </c>
      <c r="DM252" s="120">
        <f t="shared" si="927"/>
        <v>405.26066666666668</v>
      </c>
      <c r="DN252" s="120">
        <f t="shared" si="928"/>
        <v>9221.540395660104</v>
      </c>
      <c r="DO252" s="256">
        <f t="shared" si="929"/>
        <v>-8917.5948956601042</v>
      </c>
      <c r="DP252" s="170">
        <f t="shared" si="985"/>
        <v>-30707.97140378824</v>
      </c>
      <c r="DQ252" s="256">
        <f t="shared" si="1110"/>
        <v>932.2669539427427</v>
      </c>
      <c r="DR252" s="256">
        <v>0</v>
      </c>
      <c r="DS252" s="427">
        <f t="shared" si="1111"/>
        <v>214790.43542909727</v>
      </c>
      <c r="DT252" s="277">
        <f t="shared" si="1112"/>
        <v>15.971883894865583</v>
      </c>
      <c r="DU252" s="189">
        <f t="shared" si="930"/>
        <v>8.0106707613882389</v>
      </c>
      <c r="DV252" s="189">
        <f t="shared" si="931"/>
        <v>127.94550332088743</v>
      </c>
      <c r="DW252" s="515">
        <f t="shared" si="932"/>
        <v>405.26066666666668</v>
      </c>
      <c r="DX252" s="515">
        <f t="shared" si="933"/>
        <v>9221.540395660104</v>
      </c>
      <c r="DY252" s="189">
        <f t="shared" si="934"/>
        <v>-8856.8057956601042</v>
      </c>
      <c r="DZ252" s="189">
        <f t="shared" si="986"/>
        <v>209</v>
      </c>
      <c r="EA252" s="189">
        <f t="shared" si="987"/>
        <v>298</v>
      </c>
      <c r="EB252" s="516">
        <f t="shared" si="988"/>
        <v>-30498.642547038929</v>
      </c>
      <c r="EC252" s="189">
        <f t="shared" si="1113"/>
        <v>602.73422507293958</v>
      </c>
      <c r="ED252" s="189">
        <v>0</v>
      </c>
      <c r="EE252" s="517">
        <f t="shared" si="994"/>
        <v>359067.71428072319</v>
      </c>
      <c r="EF252" s="277">
        <f t="shared" si="1114"/>
        <v>2.8288153160322409</v>
      </c>
      <c r="EG252" s="256">
        <f t="shared" si="1115"/>
        <v>0.10695605070569568</v>
      </c>
      <c r="EH252" s="256">
        <f t="shared" si="935"/>
        <v>0.30255891437859289</v>
      </c>
      <c r="EI252" s="473">
        <f t="shared" si="1116"/>
        <v>101.31516666666667</v>
      </c>
      <c r="EJ252" s="473">
        <f t="shared" si="1117"/>
        <v>72.599999999999994</v>
      </c>
      <c r="EK252" s="473">
        <f t="shared" si="936"/>
        <v>290.39999999999998</v>
      </c>
      <c r="EL252" s="473">
        <f t="shared" si="1118"/>
        <v>4138.1490391142024</v>
      </c>
      <c r="EM252" s="473">
        <f t="shared" si="1119"/>
        <v>3099.1755902200348</v>
      </c>
      <c r="EN252" s="473">
        <f t="shared" si="1120"/>
        <v>303.94550000000004</v>
      </c>
      <c r="EO252" s="427">
        <f t="shared" si="1121"/>
        <v>710444.84625827242</v>
      </c>
      <c r="EP252" s="277">
        <f t="shared" si="1122"/>
        <v>2.8288153160322409</v>
      </c>
      <c r="EQ252" s="256">
        <f t="shared" si="1123"/>
        <v>0.72348683208287279</v>
      </c>
      <c r="ER252" s="256">
        <f t="shared" si="937"/>
        <v>2.0466106315436767</v>
      </c>
      <c r="ES252" s="473">
        <f t="shared" si="938"/>
        <v>405.26066666666668</v>
      </c>
      <c r="ET252" s="473">
        <f t="shared" si="1124"/>
        <v>72.599999999999994</v>
      </c>
      <c r="EU252" s="473">
        <f t="shared" si="939"/>
        <v>290.39999999999998</v>
      </c>
      <c r="EV252" s="473">
        <f t="shared" si="1125"/>
        <v>4138.1490391142024</v>
      </c>
      <c r="EW252" s="473">
        <f t="shared" si="1126"/>
        <v>3099.1755902200348</v>
      </c>
      <c r="EX252" s="473">
        <f t="shared" si="1127"/>
        <v>303.94550000000004</v>
      </c>
      <c r="EY252" s="572">
        <f t="shared" si="1128"/>
        <v>105027.99999999999</v>
      </c>
      <c r="EZ252" s="276">
        <f t="shared" si="1164"/>
        <v>3.1318415305725038</v>
      </c>
      <c r="FA252" s="572">
        <f t="shared" si="1165"/>
        <v>40.526066666666658</v>
      </c>
      <c r="FB252" s="256">
        <f t="shared" si="1166"/>
        <v>126.92121865741663</v>
      </c>
      <c r="FC252" s="572">
        <f t="shared" si="1167"/>
        <v>405.26066666666668</v>
      </c>
      <c r="FD252" s="572"/>
      <c r="FE252" s="572">
        <f t="shared" si="1168"/>
        <v>290.39999999999998</v>
      </c>
      <c r="FF252" s="572">
        <f t="shared" si="1169"/>
        <v>4210.7490391142028</v>
      </c>
      <c r="FG252" s="572">
        <f t="shared" si="1170"/>
        <v>3073.846798553368</v>
      </c>
      <c r="FH252" s="572">
        <f t="shared" si="1171"/>
        <v>0</v>
      </c>
      <c r="FI252" s="566">
        <f t="shared" si="1172"/>
        <v>10000</v>
      </c>
      <c r="FJ252" s="278">
        <f t="shared" si="1129"/>
        <v>2.7696116539937066</v>
      </c>
      <c r="FK252" s="256">
        <f t="shared" si="1130"/>
        <v>4.5785867617719796E-3</v>
      </c>
      <c r="FL252" s="256">
        <f t="shared" si="949"/>
        <v>1.2680907254224981E-2</v>
      </c>
      <c r="FM252" s="483">
        <f t="shared" si="1131"/>
        <v>3.2420853333333337</v>
      </c>
      <c r="FN252" s="483">
        <f t="shared" si="1132"/>
        <v>5</v>
      </c>
      <c r="FO252" s="483">
        <f t="shared" si="950"/>
        <v>290.39999999999998</v>
      </c>
      <c r="FP252" s="483">
        <f t="shared" si="951"/>
        <v>4210.7490391142028</v>
      </c>
      <c r="FQ252" s="483">
        <f t="shared" si="989"/>
        <v>700</v>
      </c>
      <c r="FR252" s="483">
        <f t="shared" si="1133"/>
        <v>3073.9116402600348</v>
      </c>
      <c r="FS252" s="483">
        <f t="shared" si="1134"/>
        <v>401.95511111111108</v>
      </c>
      <c r="FT252" s="484">
        <f t="shared" si="1135"/>
        <v>7</v>
      </c>
      <c r="FU252" s="427">
        <f t="shared" si="1136"/>
        <v>707797.84625827242</v>
      </c>
      <c r="FV252" s="278">
        <f t="shared" si="1137"/>
        <v>2.8934532179025609</v>
      </c>
      <c r="FW252" s="256">
        <f t="shared" si="1138"/>
        <v>0.19742399719923859</v>
      </c>
      <c r="FX252" s="256">
        <f t="shared" si="952"/>
        <v>0.57123709998732308</v>
      </c>
      <c r="FY252" s="483">
        <f t="shared" si="1139"/>
        <v>163.72530933333334</v>
      </c>
      <c r="FZ252" s="483">
        <f t="shared" si="1140"/>
        <v>85</v>
      </c>
      <c r="GA252" s="483">
        <f t="shared" si="953"/>
        <v>290.39999999999998</v>
      </c>
      <c r="GB252" s="483">
        <f t="shared" si="954"/>
        <v>4210.7490391142028</v>
      </c>
      <c r="GC252" s="483">
        <f t="shared" si="955"/>
        <v>300</v>
      </c>
      <c r="GD252" s="483">
        <f t="shared" si="1141"/>
        <v>3085.5621753875016</v>
      </c>
      <c r="GE252" s="483">
        <f t="shared" si="1142"/>
        <v>241.53535733333334</v>
      </c>
      <c r="GF252" s="484">
        <f t="shared" si="1143"/>
        <v>119</v>
      </c>
      <c r="GG252" s="493">
        <f t="shared" si="1144"/>
        <v>3</v>
      </c>
      <c r="GH252" s="493">
        <f t="shared" si="1145"/>
        <v>122</v>
      </c>
      <c r="GI252" s="427">
        <f t="shared" si="1146"/>
        <v>769966.84625827242</v>
      </c>
      <c r="GJ252" s="189">
        <f t="shared" si="1147"/>
        <v>2.7670318202481647</v>
      </c>
      <c r="GK252" s="256">
        <f t="shared" si="990"/>
        <v>-3.0184353237048498</v>
      </c>
      <c r="GL252" s="256">
        <f t="shared" si="956"/>
        <v>-8.3521065880523881</v>
      </c>
      <c r="GM252" s="256">
        <f t="shared" si="957"/>
        <v>405.26066666666668</v>
      </c>
      <c r="GN252" s="256">
        <f t="shared" si="958"/>
        <v>290.39999999999998</v>
      </c>
      <c r="GO252" s="256">
        <f t="shared" si="959"/>
        <v>4210.7490391142028</v>
      </c>
      <c r="GP252" s="256">
        <f t="shared" si="1148"/>
        <v>405.26066666666668</v>
      </c>
      <c r="GQ252" s="256">
        <f t="shared" si="1149"/>
        <v>3073.846798553368</v>
      </c>
      <c r="GR252" s="427">
        <f t="shared" si="1150"/>
        <v>884095.84625827242</v>
      </c>
      <c r="GS252" s="189">
        <f t="shared" si="1151"/>
        <v>2.7670318202481647</v>
      </c>
      <c r="GT252" s="256">
        <f t="shared" si="991"/>
        <v>-3.2731281713455256</v>
      </c>
      <c r="GU252" s="256">
        <f t="shared" si="960"/>
        <v>-9.0568498018637573</v>
      </c>
      <c r="GV252" s="256">
        <f t="shared" si="961"/>
        <v>405.26066666666668</v>
      </c>
      <c r="GW252" s="256">
        <f t="shared" si="962"/>
        <v>290.39999999999998</v>
      </c>
      <c r="GX252" s="256">
        <f t="shared" si="963"/>
        <v>4210.7490391142028</v>
      </c>
      <c r="GY252" s="256">
        <f t="shared" si="1152"/>
        <v>405.26066666666668</v>
      </c>
      <c r="GZ252" s="256">
        <f t="shared" si="1153"/>
        <v>3073.846798553368</v>
      </c>
      <c r="HA252" s="427">
        <f t="shared" si="1154"/>
        <v>815301.44625827239</v>
      </c>
      <c r="HB252" s="189">
        <f t="shared" si="1155"/>
        <v>2.7670318202481647</v>
      </c>
      <c r="HC252" s="256">
        <f t="shared" si="992"/>
        <v>-6.3082815398305611E-2</v>
      </c>
      <c r="HD252" s="256">
        <f t="shared" si="964"/>
        <v>-0.17455215751795253</v>
      </c>
      <c r="HE252" s="256">
        <f t="shared" si="965"/>
        <v>405.26066666666668</v>
      </c>
      <c r="HF252" s="256">
        <f t="shared" si="966"/>
        <v>290.39999999999998</v>
      </c>
      <c r="HG252" s="256">
        <f t="shared" si="967"/>
        <v>4210.7490391142028</v>
      </c>
      <c r="HH252" s="256">
        <f t="shared" si="1156"/>
        <v>405.26066666666668</v>
      </c>
      <c r="HI252" s="256">
        <f t="shared" si="1157"/>
        <v>3073.846798553368</v>
      </c>
      <c r="HJ252" s="427">
        <f t="shared" si="1158"/>
        <v>42302901.591142029</v>
      </c>
      <c r="HK252" s="189">
        <f t="shared" si="1159"/>
        <v>2.7670318202481647</v>
      </c>
      <c r="HL252" s="256">
        <f t="shared" si="993"/>
        <v>-10.39007215342899</v>
      </c>
      <c r="HM252" s="256">
        <f t="shared" si="968"/>
        <v>-28.749660263212387</v>
      </c>
      <c r="HN252" s="256">
        <f t="shared" si="969"/>
        <v>405.26066666666668</v>
      </c>
      <c r="HO252" s="256">
        <f t="shared" si="970"/>
        <v>290.39999999999998</v>
      </c>
      <c r="HP252" s="256">
        <f t="shared" si="971"/>
        <v>4210.7490391142028</v>
      </c>
      <c r="HQ252" s="256">
        <f t="shared" si="1160"/>
        <v>405.26066666666668</v>
      </c>
      <c r="HR252" s="256">
        <f t="shared" si="1161"/>
        <v>3073.846798553368</v>
      </c>
      <c r="HS252" s="466">
        <f t="shared" si="1162"/>
        <v>256839.99999999997</v>
      </c>
    </row>
    <row r="253" spans="1:227" s="72" customFormat="1" hidden="1" outlineLevel="1" x14ac:dyDescent="0.3">
      <c r="B253" s="40" t="s">
        <v>253</v>
      </c>
      <c r="C253" s="40" t="s">
        <v>267</v>
      </c>
      <c r="D253" s="125">
        <v>5762</v>
      </c>
      <c r="E253" s="123">
        <v>6.6989477037054916</v>
      </c>
      <c r="F253" s="120">
        <f t="shared" si="1071"/>
        <v>339.35250154610287</v>
      </c>
      <c r="G253" s="120">
        <f t="shared" si="1072"/>
        <v>19100.331082856184</v>
      </c>
      <c r="H253" s="170">
        <f t="shared" ref="H253" si="1176">ROUND($I253+$I253*0.1,1)</f>
        <v>266.2</v>
      </c>
      <c r="I253" s="531">
        <f t="shared" si="1163"/>
        <v>242.00399999999999</v>
      </c>
      <c r="J253" s="377">
        <f t="shared" si="1074"/>
        <v>8721.6123666009989</v>
      </c>
      <c r="K253" s="171">
        <v>8.0000000000000002E-3</v>
      </c>
      <c r="L253" s="168">
        <f t="shared" si="1075"/>
        <v>1274.8027856728133</v>
      </c>
      <c r="M253" s="373">
        <f t="shared" si="972"/>
        <v>2190</v>
      </c>
      <c r="N253" s="373">
        <f t="shared" si="973"/>
        <v>10.198422285382506</v>
      </c>
      <c r="O253" s="159">
        <v>2209.9191348902218</v>
      </c>
      <c r="P253" s="160">
        <v>0.5</v>
      </c>
      <c r="Q253" s="395">
        <f t="shared" si="1076"/>
        <v>-55.284633223077336</v>
      </c>
      <c r="S253" s="189">
        <f t="shared" si="1077"/>
        <v>2.8987933352404642</v>
      </c>
      <c r="T253" s="168">
        <f t="shared" si="902"/>
        <v>6366.7770276187284</v>
      </c>
      <c r="U253" s="382">
        <f t="shared" si="903"/>
        <v>339.35250154610287</v>
      </c>
      <c r="V253" s="427">
        <f t="shared" si="974"/>
        <v>1421267.9786561597</v>
      </c>
      <c r="W253" s="132"/>
      <c r="X253" s="255"/>
      <c r="Y253" s="255"/>
      <c r="Z253" s="255"/>
      <c r="AA253" s="111"/>
      <c r="AB253" s="111"/>
      <c r="AC253" s="111"/>
      <c r="AD253" s="111"/>
      <c r="AE253" s="111"/>
      <c r="AF253" s="111"/>
      <c r="AG253" s="111"/>
      <c r="AH253" s="460"/>
      <c r="AI253" s="189">
        <f t="shared" si="904"/>
        <v>2.9844976913012036</v>
      </c>
      <c r="AJ253" s="256">
        <f t="shared" si="1078"/>
        <v>0.12607955355499903</v>
      </c>
      <c r="AK253" s="256">
        <f t="shared" si="1057"/>
        <v>0.37628413650518105</v>
      </c>
      <c r="AL253" s="170">
        <f t="shared" si="1079"/>
        <v>207.07164707923536</v>
      </c>
      <c r="AM253" s="170">
        <f t="shared" si="1080"/>
        <v>155.30373530942651</v>
      </c>
      <c r="AN253" s="170">
        <f t="shared" si="906"/>
        <v>0</v>
      </c>
      <c r="AO253" s="170">
        <f t="shared" si="975"/>
        <v>0</v>
      </c>
      <c r="AP253" s="170">
        <f t="shared" si="976"/>
        <v>0</v>
      </c>
      <c r="AQ253" s="170">
        <f t="shared" si="1081"/>
        <v>8650.6974189711218</v>
      </c>
      <c r="AR253" s="256">
        <f t="shared" si="1082"/>
        <v>6381.2720429142746</v>
      </c>
      <c r="AS253" s="256">
        <f t="shared" si="907"/>
        <v>132.28085446686751</v>
      </c>
      <c r="AT253" s="431">
        <f t="shared" si="1083"/>
        <v>1527421.5870353794</v>
      </c>
      <c r="AU253" s="112"/>
      <c r="AV253" s="256"/>
      <c r="AW253" s="256"/>
      <c r="AX253" s="120"/>
      <c r="AY253" s="120"/>
      <c r="AZ253" s="120"/>
      <c r="BA253" s="120"/>
      <c r="BB253" s="256"/>
      <c r="BC253" s="256"/>
      <c r="BD253" s="256"/>
      <c r="BE253" s="263"/>
      <c r="BF253" s="149">
        <f t="shared" si="1084"/>
        <v>3.0524328028124201</v>
      </c>
      <c r="BG253" s="256">
        <f t="shared" si="1085"/>
        <v>0.21276020727840741</v>
      </c>
      <c r="BH253" s="256">
        <f t="shared" si="908"/>
        <v>0.64943623582978061</v>
      </c>
      <c r="BI253" s="120">
        <f t="shared" si="1086"/>
        <v>339.35250154610287</v>
      </c>
      <c r="BJ253" s="120">
        <f t="shared" si="1087"/>
        <v>271.4820012368823</v>
      </c>
      <c r="BK253" s="256">
        <v>0</v>
      </c>
      <c r="BL253" s="170">
        <f t="shared" si="909"/>
        <v>266.2</v>
      </c>
      <c r="BM253" s="170">
        <f t="shared" si="977"/>
        <v>0</v>
      </c>
      <c r="BN253" s="170">
        <f t="shared" si="1088"/>
        <v>8600.0598551854728</v>
      </c>
      <c r="BO253" s="170">
        <f t="shared" si="1089"/>
        <v>6368.5869076269737</v>
      </c>
      <c r="BP253" s="170">
        <f t="shared" si="1090"/>
        <v>0</v>
      </c>
      <c r="BQ253" s="390">
        <f t="shared" si="1091"/>
        <v>145574.62063260176</v>
      </c>
      <c r="BR253" s="428">
        <f t="shared" si="1092"/>
        <v>1586493.1974622773</v>
      </c>
      <c r="BS253" s="149"/>
      <c r="BT253" s="256"/>
      <c r="BU253" s="256"/>
      <c r="BV253" s="170">
        <f t="shared" si="912"/>
        <v>339.35250154610287</v>
      </c>
      <c r="BW253" s="170">
        <f t="shared" si="913"/>
        <v>19100.331082856184</v>
      </c>
      <c r="BX253" s="170">
        <f t="shared" si="914"/>
        <v>-18828.849081619301</v>
      </c>
      <c r="BY253" s="170">
        <f t="shared" si="978"/>
        <v>-70731.964994813316</v>
      </c>
      <c r="BZ253" s="256">
        <f t="shared" si="1094"/>
        <v>1786.9002977662772</v>
      </c>
      <c r="CA253" s="256">
        <v>0</v>
      </c>
      <c r="CB253" s="466">
        <f t="shared" si="1095"/>
        <v>231621.22063260176</v>
      </c>
      <c r="CC253" s="149">
        <f t="shared" si="1096"/>
        <v>3.0419508874522947</v>
      </c>
      <c r="CD253" s="256">
        <f t="shared" si="915"/>
        <v>0.20211284106186425</v>
      </c>
      <c r="CE253" s="256">
        <f t="shared" si="979"/>
        <v>0.61481733623364254</v>
      </c>
      <c r="CF253" s="120">
        <f t="shared" si="1097"/>
        <v>339.35250154610287</v>
      </c>
      <c r="CG253" s="120">
        <f t="shared" si="1098"/>
        <v>254.51437615957715</v>
      </c>
      <c r="CH253" s="256">
        <v>0</v>
      </c>
      <c r="CI253" s="170">
        <f t="shared" si="980"/>
        <v>266.2</v>
      </c>
      <c r="CJ253" s="170">
        <f t="shared" si="981"/>
        <v>0</v>
      </c>
      <c r="CK253" s="170">
        <f t="shared" si="1099"/>
        <v>8600.0598551854728</v>
      </c>
      <c r="CL253" s="256">
        <f t="shared" si="1100"/>
        <v>6390.5317027269557</v>
      </c>
      <c r="CM253" s="256">
        <f t="shared" si="900"/>
        <v>0</v>
      </c>
      <c r="CN253" s="390">
        <f t="shared" si="1101"/>
        <v>120574.62063260176</v>
      </c>
      <c r="CO253" s="428">
        <f t="shared" si="1102"/>
        <v>1561493.1974622773</v>
      </c>
      <c r="CP253" s="146">
        <f t="shared" si="1103"/>
        <v>10.77160079967484</v>
      </c>
      <c r="CQ253" s="256">
        <f t="shared" si="916"/>
        <v>23.721732017945563</v>
      </c>
      <c r="CR253" s="256">
        <f t="shared" si="917"/>
        <v>255.52102757417467</v>
      </c>
      <c r="CS253" s="120">
        <f t="shared" si="918"/>
        <v>339.35250154610287</v>
      </c>
      <c r="CT253" s="120">
        <f t="shared" si="919"/>
        <v>19100.331082856184</v>
      </c>
      <c r="CU253" s="256">
        <f t="shared" si="920"/>
        <v>-18845.816706696609</v>
      </c>
      <c r="CV253" s="170">
        <f t="shared" si="982"/>
        <v>-70795.705134096963</v>
      </c>
      <c r="CW253" s="256">
        <f t="shared" si="1104"/>
        <v>1804.7163040974476</v>
      </c>
      <c r="CX253" s="256">
        <v>0</v>
      </c>
      <c r="CY253" s="466">
        <f t="shared" si="1105"/>
        <v>206621.22063260176</v>
      </c>
      <c r="CZ253" s="149">
        <f t="shared" si="1106"/>
        <v>10.878997338969024</v>
      </c>
      <c r="DA253" s="256">
        <f t="shared" si="921"/>
        <v>23.02781164170451</v>
      </c>
      <c r="DB253" s="256">
        <f t="shared" si="922"/>
        <v>250.51950157238326</v>
      </c>
      <c r="DC253" s="120">
        <f t="shared" si="923"/>
        <v>339.35250154610287</v>
      </c>
      <c r="DD253" s="120">
        <f t="shared" si="924"/>
        <v>19100.331082856184</v>
      </c>
      <c r="DE253" s="256">
        <f t="shared" si="925"/>
        <v>-18828.849081619301</v>
      </c>
      <c r="DF253" s="170">
        <f t="shared" si="983"/>
        <v>-70731.964994813316</v>
      </c>
      <c r="DG253" s="256">
        <f t="shared" si="1107"/>
        <v>1786.9002977662772</v>
      </c>
      <c r="DH253" s="256">
        <v>0</v>
      </c>
      <c r="DI253" s="466">
        <f t="shared" si="1108"/>
        <v>213621.22063260176</v>
      </c>
      <c r="DJ253" s="149">
        <f t="shared" si="1109"/>
        <v>10.77160079967484</v>
      </c>
      <c r="DK253" s="256">
        <f t="shared" si="984"/>
        <v>24.310006703108087</v>
      </c>
      <c r="DL253" s="256">
        <f t="shared" si="926"/>
        <v>261.85768764329976</v>
      </c>
      <c r="DM253" s="120">
        <f t="shared" si="927"/>
        <v>339.35250154610287</v>
      </c>
      <c r="DN253" s="120">
        <f t="shared" si="928"/>
        <v>19100.331082856184</v>
      </c>
      <c r="DO253" s="256">
        <f t="shared" si="929"/>
        <v>-18845.816706696609</v>
      </c>
      <c r="DP253" s="170">
        <f t="shared" si="985"/>
        <v>-70795.705134096963</v>
      </c>
      <c r="DQ253" s="256">
        <f t="shared" si="1110"/>
        <v>1804.7163040974476</v>
      </c>
      <c r="DR253" s="256">
        <v>0</v>
      </c>
      <c r="DS253" s="427">
        <f t="shared" si="1111"/>
        <v>201621.22063260176</v>
      </c>
      <c r="DT253" s="277">
        <f t="shared" si="1112"/>
        <v>16.371350776227256</v>
      </c>
      <c r="DU253" s="189">
        <f t="shared" si="930"/>
        <v>16.889799269365469</v>
      </c>
      <c r="DV253" s="189">
        <f t="shared" si="931"/>
        <v>276.50882837884893</v>
      </c>
      <c r="DW253" s="515">
        <f t="shared" si="932"/>
        <v>339.35250154610287</v>
      </c>
      <c r="DX253" s="515">
        <f t="shared" si="933"/>
        <v>19100.331082856184</v>
      </c>
      <c r="DY253" s="189">
        <f t="shared" si="934"/>
        <v>-18794.913831464692</v>
      </c>
      <c r="DZ253" s="189">
        <f t="shared" si="986"/>
        <v>174</v>
      </c>
      <c r="EA253" s="189">
        <f t="shared" si="987"/>
        <v>249</v>
      </c>
      <c r="EB253" s="516">
        <f t="shared" si="988"/>
        <v>-70604.484716246021</v>
      </c>
      <c r="EC253" s="189">
        <f t="shared" si="1113"/>
        <v>1187.4208701599955</v>
      </c>
      <c r="ED253" s="189">
        <v>0</v>
      </c>
      <c r="EE253" s="517">
        <f t="shared" si="994"/>
        <v>326748.03122228984</v>
      </c>
      <c r="EF253" s="277">
        <f t="shared" si="1114"/>
        <v>2.926560910455732</v>
      </c>
      <c r="EG253" s="256">
        <f t="shared" si="1115"/>
        <v>4.4479369983489864E-2</v>
      </c>
      <c r="EH253" s="256">
        <f t="shared" si="935"/>
        <v>0.13017158551537944</v>
      </c>
      <c r="EI253" s="473">
        <f t="shared" si="1116"/>
        <v>84.838125386525718</v>
      </c>
      <c r="EJ253" s="473">
        <f t="shared" si="1117"/>
        <v>66.55</v>
      </c>
      <c r="EK253" s="473">
        <f t="shared" si="936"/>
        <v>266.2</v>
      </c>
      <c r="EL253" s="473">
        <f t="shared" si="1118"/>
        <v>8655.0623666009997</v>
      </c>
      <c r="EM253" s="473">
        <f t="shared" si="1119"/>
        <v>6387.98655896536</v>
      </c>
      <c r="EN253" s="473">
        <f t="shared" si="1120"/>
        <v>254.51437615957715</v>
      </c>
      <c r="EO253" s="427">
        <f t="shared" si="1121"/>
        <v>1430519.2286561599</v>
      </c>
      <c r="EP253" s="277">
        <f t="shared" si="1122"/>
        <v>2.926560910455732</v>
      </c>
      <c r="EQ253" s="256">
        <f t="shared" si="1123"/>
        <v>0.66090006169673066</v>
      </c>
      <c r="ER253" s="256">
        <f t="shared" si="937"/>
        <v>1.9341642862794335</v>
      </c>
      <c r="ES253" s="473">
        <f t="shared" si="938"/>
        <v>339.35250154610287</v>
      </c>
      <c r="ET253" s="473">
        <f t="shared" si="1124"/>
        <v>66.55</v>
      </c>
      <c r="EU253" s="473">
        <f t="shared" si="939"/>
        <v>266.2</v>
      </c>
      <c r="EV253" s="473">
        <f t="shared" si="1125"/>
        <v>8655.0623666009997</v>
      </c>
      <c r="EW253" s="473">
        <f t="shared" si="1126"/>
        <v>6387.98655896536</v>
      </c>
      <c r="EX253" s="473">
        <f t="shared" si="1127"/>
        <v>254.51437615957715</v>
      </c>
      <c r="EY253" s="572">
        <f t="shared" si="1128"/>
        <v>96275.666666666657</v>
      </c>
      <c r="EZ253" s="276">
        <f t="shared" si="1164"/>
        <v>3.0533005161126279</v>
      </c>
      <c r="FA253" s="572">
        <f t="shared" si="1165"/>
        <v>33.935250154610273</v>
      </c>
      <c r="FB253" s="256">
        <f t="shared" si="1166"/>
        <v>103.61451681148269</v>
      </c>
      <c r="FC253" s="572">
        <f t="shared" si="1167"/>
        <v>339.35250154610287</v>
      </c>
      <c r="FD253" s="572"/>
      <c r="FE253" s="572">
        <f t="shared" si="1168"/>
        <v>266.2</v>
      </c>
      <c r="FF253" s="572">
        <f t="shared" si="1169"/>
        <v>8721.6123666009989</v>
      </c>
      <c r="FG253" s="572">
        <f t="shared" si="1170"/>
        <v>6366.7770276187284</v>
      </c>
      <c r="FH253" s="572">
        <f t="shared" si="1171"/>
        <v>0</v>
      </c>
      <c r="FI253" s="566">
        <f t="shared" si="1172"/>
        <v>10000</v>
      </c>
      <c r="FJ253" s="278">
        <f t="shared" si="1129"/>
        <v>2.8999951004993978</v>
      </c>
      <c r="FK253" s="256">
        <f t="shared" si="1130"/>
        <v>1.9470082921150536E-3</v>
      </c>
      <c r="FL253" s="256">
        <f t="shared" si="949"/>
        <v>5.6463145077653553E-3</v>
      </c>
      <c r="FM253" s="483">
        <f t="shared" si="1131"/>
        <v>2.7148200123688229</v>
      </c>
      <c r="FN253" s="483">
        <f t="shared" si="1132"/>
        <v>4</v>
      </c>
      <c r="FO253" s="483">
        <f t="shared" si="950"/>
        <v>266.2</v>
      </c>
      <c r="FP253" s="483">
        <f t="shared" si="951"/>
        <v>8721.6123666009989</v>
      </c>
      <c r="FQ253" s="483">
        <f t="shared" si="989"/>
        <v>600</v>
      </c>
      <c r="FR253" s="483">
        <f t="shared" si="1133"/>
        <v>6366.8313240189755</v>
      </c>
      <c r="FS253" s="483">
        <f t="shared" si="1134"/>
        <v>336.51916821276956</v>
      </c>
      <c r="FT253" s="484">
        <f t="shared" si="1135"/>
        <v>6</v>
      </c>
      <c r="FU253" s="427">
        <f t="shared" si="1136"/>
        <v>1427336.9786561597</v>
      </c>
      <c r="FV253" s="278">
        <f t="shared" si="1137"/>
        <v>2.9549939002324774</v>
      </c>
      <c r="FW253" s="256">
        <f t="shared" si="1138"/>
        <v>8.6160702531320355E-2</v>
      </c>
      <c r="FX253" s="256">
        <f t="shared" si="952"/>
        <v>0.25460435041979662</v>
      </c>
      <c r="FY253" s="483">
        <f t="shared" si="1139"/>
        <v>137.09841062462556</v>
      </c>
      <c r="FZ253" s="483">
        <f t="shared" si="1140"/>
        <v>72</v>
      </c>
      <c r="GA253" s="483">
        <f t="shared" si="953"/>
        <v>266.2</v>
      </c>
      <c r="GB253" s="483">
        <f t="shared" si="954"/>
        <v>8721.6123666009989</v>
      </c>
      <c r="GC253" s="483">
        <f t="shared" si="955"/>
        <v>300</v>
      </c>
      <c r="GD253" s="483">
        <f t="shared" si="1141"/>
        <v>6376.3326137322656</v>
      </c>
      <c r="GE253" s="483">
        <f t="shared" si="1142"/>
        <v>202.25409092147731</v>
      </c>
      <c r="GF253" s="484">
        <f t="shared" si="1143"/>
        <v>100</v>
      </c>
      <c r="GG253" s="493">
        <f t="shared" si="1144"/>
        <v>3</v>
      </c>
      <c r="GH253" s="493">
        <f t="shared" si="1145"/>
        <v>103</v>
      </c>
      <c r="GI253" s="427">
        <f t="shared" si="1146"/>
        <v>1480289.9786561597</v>
      </c>
      <c r="GJ253" s="189">
        <f t="shared" si="1147"/>
        <v>2.8987933352404642</v>
      </c>
      <c r="GK253" s="256">
        <f t="shared" si="990"/>
        <v>-3.7928941305385773</v>
      </c>
      <c r="GL253" s="256">
        <f t="shared" si="956"/>
        <v>-10.994816226877903</v>
      </c>
      <c r="GM253" s="256">
        <f t="shared" si="957"/>
        <v>339.35250154610287</v>
      </c>
      <c r="GN253" s="256">
        <f t="shared" si="958"/>
        <v>266.2</v>
      </c>
      <c r="GO253" s="256">
        <f t="shared" si="959"/>
        <v>8721.6123666009989</v>
      </c>
      <c r="GP253" s="256">
        <f t="shared" si="1148"/>
        <v>339.35250154610287</v>
      </c>
      <c r="GQ253" s="256">
        <f t="shared" si="1149"/>
        <v>6366.7770276187284</v>
      </c>
      <c r="GR253" s="427">
        <f t="shared" si="1150"/>
        <v>1589135.9786561597</v>
      </c>
      <c r="GS253" s="189">
        <f t="shared" si="1151"/>
        <v>2.8987933352404642</v>
      </c>
      <c r="GT253" s="256">
        <f t="shared" si="991"/>
        <v>-3.9403101153873044</v>
      </c>
      <c r="GU253" s="256">
        <f t="shared" si="960"/>
        <v>-11.422144701265303</v>
      </c>
      <c r="GV253" s="256">
        <f t="shared" si="961"/>
        <v>339.35250154610287</v>
      </c>
      <c r="GW253" s="256">
        <f t="shared" si="962"/>
        <v>266.2</v>
      </c>
      <c r="GX253" s="256">
        <f t="shared" si="963"/>
        <v>8721.6123666009989</v>
      </c>
      <c r="GY253" s="256">
        <f t="shared" si="1152"/>
        <v>339.35250154610287</v>
      </c>
      <c r="GZ253" s="256">
        <f t="shared" si="1153"/>
        <v>6366.7770276187284</v>
      </c>
      <c r="HA253" s="427">
        <f t="shared" si="1154"/>
        <v>1529682.7786561598</v>
      </c>
      <c r="HB253" s="189">
        <f t="shared" si="1155"/>
        <v>2.8987933352404642</v>
      </c>
      <c r="HC253" s="256">
        <f t="shared" si="992"/>
        <v>-6.8960829011743718E-2</v>
      </c>
      <c r="HD253" s="256">
        <f t="shared" si="964"/>
        <v>-0.19990319153189995</v>
      </c>
      <c r="HE253" s="256">
        <f t="shared" si="965"/>
        <v>339.35250154610287</v>
      </c>
      <c r="HF253" s="256">
        <f t="shared" si="966"/>
        <v>266.2</v>
      </c>
      <c r="HG253" s="256">
        <f t="shared" si="967"/>
        <v>8721.6123666009989</v>
      </c>
      <c r="HH253" s="256">
        <f t="shared" si="1156"/>
        <v>339.35250154610287</v>
      </c>
      <c r="HI253" s="256">
        <f t="shared" si="1157"/>
        <v>6366.7770276187284</v>
      </c>
      <c r="HJ253" s="427">
        <f t="shared" si="1158"/>
        <v>87403597.266009986</v>
      </c>
      <c r="HK253" s="189">
        <f t="shared" si="1159"/>
        <v>2.8987933352404642</v>
      </c>
      <c r="HL253" s="256">
        <f t="shared" si="993"/>
        <v>-25.510748406791492</v>
      </c>
      <c r="HM253" s="256">
        <f t="shared" si="968"/>
        <v>-73.950387458603473</v>
      </c>
      <c r="HN253" s="256">
        <f t="shared" si="969"/>
        <v>339.35250154610287</v>
      </c>
      <c r="HO253" s="256">
        <f t="shared" si="970"/>
        <v>266.2</v>
      </c>
      <c r="HP253" s="256">
        <f t="shared" si="971"/>
        <v>8721.6123666009989</v>
      </c>
      <c r="HQ253" s="256">
        <f t="shared" si="1160"/>
        <v>339.35250154610287</v>
      </c>
      <c r="HR253" s="256">
        <f t="shared" si="1161"/>
        <v>6366.7770276187284</v>
      </c>
      <c r="HS253" s="466">
        <f t="shared" si="1162"/>
        <v>236270</v>
      </c>
    </row>
    <row r="254" spans="1:227" s="109" customFormat="1" collapsed="1" x14ac:dyDescent="0.3">
      <c r="A254" s="109" t="s">
        <v>368</v>
      </c>
      <c r="B254" s="105" t="s">
        <v>124</v>
      </c>
      <c r="C254" s="105" t="s">
        <v>309</v>
      </c>
      <c r="D254" s="127">
        <v>5762</v>
      </c>
      <c r="E254" s="129">
        <v>10.4</v>
      </c>
      <c r="F254" s="127">
        <f t="shared" si="1071"/>
        <v>526.83886666666672</v>
      </c>
      <c r="G254" s="127">
        <f t="shared" si="1072"/>
        <v>17310.200399999998</v>
      </c>
      <c r="H254" s="169">
        <f t="shared" ref="H254:H255" si="1177">I254</f>
        <v>242.00399999999999</v>
      </c>
      <c r="I254" s="130">
        <f t="shared" si="1163"/>
        <v>242.00399999999999</v>
      </c>
      <c r="J254" s="375">
        <f t="shared" si="1074"/>
        <v>7904.2010958904102</v>
      </c>
      <c r="K254" s="131">
        <v>8.0000000000000002E-3</v>
      </c>
      <c r="L254" s="169">
        <f t="shared" si="1075"/>
        <v>2176.9841269841272</v>
      </c>
      <c r="M254" s="375">
        <f t="shared" si="972"/>
        <v>2190</v>
      </c>
      <c r="N254" s="375">
        <f t="shared" si="973"/>
        <v>17.415873015873018</v>
      </c>
      <c r="O254" s="166">
        <v>2002.8</v>
      </c>
      <c r="P254" s="167">
        <v>0.5</v>
      </c>
      <c r="Q254" s="397">
        <f t="shared" si="1076"/>
        <v>-31.856726212176444</v>
      </c>
      <c r="S254" s="285">
        <f t="shared" si="1077"/>
        <v>2.8326673783742562</v>
      </c>
      <c r="T254" s="383">
        <f t="shared" si="902"/>
        <v>5770.0667999999996</v>
      </c>
      <c r="U254" s="384">
        <f t="shared" si="903"/>
        <v>526.83886666666672</v>
      </c>
      <c r="V254" s="436">
        <f t="shared" si="974"/>
        <v>1289272.3753424657</v>
      </c>
      <c r="W254" s="192"/>
      <c r="X254" s="286"/>
      <c r="Y254" s="286"/>
      <c r="Z254" s="286"/>
      <c r="AA254" s="69"/>
      <c r="AB254" s="69"/>
      <c r="AC254" s="69"/>
      <c r="AD254" s="69"/>
      <c r="AE254" s="69"/>
      <c r="AF254" s="69"/>
      <c r="AG254" s="69"/>
      <c r="AH254" s="462"/>
      <c r="AI254" s="285">
        <f t="shared" si="904"/>
        <v>2.9849557152704747</v>
      </c>
      <c r="AJ254" s="287">
        <f t="shared" si="1078"/>
        <v>0.23148094289111243</v>
      </c>
      <c r="AK254" s="287">
        <f t="shared" si="1057"/>
        <v>0.69096036345902434</v>
      </c>
      <c r="AL254" s="173">
        <f t="shared" si="1079"/>
        <v>345.44029050549608</v>
      </c>
      <c r="AM254" s="173">
        <f t="shared" si="1080"/>
        <v>259.08021787912207</v>
      </c>
      <c r="AN254" s="173">
        <f t="shared" si="906"/>
        <v>0</v>
      </c>
      <c r="AO254" s="173">
        <f t="shared" si="975"/>
        <v>0</v>
      </c>
      <c r="AP254" s="173">
        <f t="shared" si="976"/>
        <v>0</v>
      </c>
      <c r="AQ254" s="173">
        <f t="shared" si="1081"/>
        <v>7785.8996265392125</v>
      </c>
      <c r="AR254" s="287">
        <f t="shared" si="1082"/>
        <v>5794.2476203353835</v>
      </c>
      <c r="AS254" s="287">
        <f t="shared" si="907"/>
        <v>181.39857616117064</v>
      </c>
      <c r="AT254" s="434">
        <f t="shared" si="1083"/>
        <v>1387844.1402462739</v>
      </c>
      <c r="AU254" s="113"/>
      <c r="AV254" s="287"/>
      <c r="AW254" s="287"/>
      <c r="AX254" s="172"/>
      <c r="AY254" s="172"/>
      <c r="AZ254" s="172"/>
      <c r="BA254" s="172"/>
      <c r="BB254" s="287"/>
      <c r="BC254" s="287"/>
      <c r="BD254" s="287"/>
      <c r="BE254" s="297"/>
      <c r="BF254" s="298">
        <f t="shared" si="1084"/>
        <v>3.0898008878529377</v>
      </c>
      <c r="BG254" s="287">
        <f t="shared" si="1085"/>
        <v>0.36237408661049181</v>
      </c>
      <c r="BH254" s="287">
        <f t="shared" si="908"/>
        <v>1.119663774543995</v>
      </c>
      <c r="BI254" s="172">
        <f t="shared" si="1086"/>
        <v>526.83886666666672</v>
      </c>
      <c r="BJ254" s="172">
        <f t="shared" si="1087"/>
        <v>421.47109333333339</v>
      </c>
      <c r="BK254" s="287">
        <v>0</v>
      </c>
      <c r="BL254" s="173">
        <f t="shared" si="909"/>
        <v>242.00399999999999</v>
      </c>
      <c r="BM254" s="173">
        <f t="shared" si="977"/>
        <v>0</v>
      </c>
      <c r="BN254" s="173">
        <f t="shared" si="1088"/>
        <v>7793.6969863013683</v>
      </c>
      <c r="BO254" s="173">
        <f t="shared" si="1089"/>
        <v>5772.8766072888884</v>
      </c>
      <c r="BP254" s="173">
        <f t="shared" si="1090"/>
        <v>0</v>
      </c>
      <c r="BQ254" s="392">
        <f t="shared" si="1091"/>
        <v>138917.40617267246</v>
      </c>
      <c r="BR254" s="430">
        <f t="shared" si="1092"/>
        <v>1446099.7039808915</v>
      </c>
      <c r="BS254" s="298"/>
      <c r="BT254" s="287"/>
      <c r="BU254" s="287"/>
      <c r="BV254" s="173">
        <f t="shared" si="912"/>
        <v>526.83886666666672</v>
      </c>
      <c r="BW254" s="173">
        <f t="shared" si="913"/>
        <v>17310.200399999998</v>
      </c>
      <c r="BX254" s="173">
        <f t="shared" si="914"/>
        <v>-16888.729306666664</v>
      </c>
      <c r="BY254" s="173">
        <f t="shared" si="978"/>
        <v>-69786.984126984127</v>
      </c>
      <c r="BZ254" s="287">
        <f t="shared" si="1094"/>
        <v>1663.285809333333</v>
      </c>
      <c r="CA254" s="287">
        <v>0</v>
      </c>
      <c r="CB254" s="468">
        <f t="shared" si="1095"/>
        <v>217874.57817267245</v>
      </c>
      <c r="CC254" s="298">
        <f t="shared" si="1096"/>
        <v>3.071673258029616</v>
      </c>
      <c r="CD254" s="287">
        <f t="shared" si="915"/>
        <v>0.34477534871584808</v>
      </c>
      <c r="CE254" s="287">
        <f t="shared" si="979"/>
        <v>1.0590372186783061</v>
      </c>
      <c r="CF254" s="172">
        <f t="shared" si="1097"/>
        <v>526.83886666666672</v>
      </c>
      <c r="CG254" s="172">
        <f t="shared" si="1098"/>
        <v>395.12915000000004</v>
      </c>
      <c r="CH254" s="287">
        <v>0</v>
      </c>
      <c r="CI254" s="173">
        <f t="shared" si="980"/>
        <v>242.00399999999999</v>
      </c>
      <c r="CJ254" s="173">
        <f t="shared" si="981"/>
        <v>0</v>
      </c>
      <c r="CK254" s="173">
        <f t="shared" si="1099"/>
        <v>7793.6969863013683</v>
      </c>
      <c r="CL254" s="287">
        <f t="shared" si="1100"/>
        <v>5806.9455206666662</v>
      </c>
      <c r="CM254" s="287">
        <f t="shared" si="900"/>
        <v>0</v>
      </c>
      <c r="CN254" s="392">
        <f t="shared" si="1101"/>
        <v>113917.40617267246</v>
      </c>
      <c r="CO254" s="430">
        <f t="shared" si="1102"/>
        <v>1421099.7039808915</v>
      </c>
      <c r="CP254" s="295">
        <f t="shared" si="1103"/>
        <v>10.548563584687436</v>
      </c>
      <c r="CQ254" s="287">
        <f t="shared" si="916"/>
        <v>23.880600857152942</v>
      </c>
      <c r="CR254" s="287">
        <f t="shared" si="917"/>
        <v>251.90603658221909</v>
      </c>
      <c r="CS254" s="172">
        <f t="shared" si="918"/>
        <v>526.83886666666672</v>
      </c>
      <c r="CT254" s="172">
        <f t="shared" si="919"/>
        <v>17310.200399999998</v>
      </c>
      <c r="CU254" s="287">
        <f t="shared" si="920"/>
        <v>-16915.071249999997</v>
      </c>
      <c r="CV254" s="173">
        <f t="shared" si="982"/>
        <v>-69895.833333333328</v>
      </c>
      <c r="CW254" s="287">
        <f t="shared" si="1104"/>
        <v>1690.9448498333331</v>
      </c>
      <c r="CX254" s="287">
        <v>0</v>
      </c>
      <c r="CY254" s="468">
        <f t="shared" si="1105"/>
        <v>192874.57817267245</v>
      </c>
      <c r="CZ254" s="298">
        <f t="shared" si="1106"/>
        <v>10.723977302383158</v>
      </c>
      <c r="DA254" s="287">
        <f t="shared" si="921"/>
        <v>23.182637330347887</v>
      </c>
      <c r="DB254" s="287">
        <f t="shared" si="922"/>
        <v>248.61007654003123</v>
      </c>
      <c r="DC254" s="172">
        <f t="shared" si="923"/>
        <v>526.83886666666672</v>
      </c>
      <c r="DD254" s="172">
        <f t="shared" si="924"/>
        <v>17310.200399999998</v>
      </c>
      <c r="DE254" s="287">
        <f t="shared" si="925"/>
        <v>-16888.729306666664</v>
      </c>
      <c r="DF254" s="173">
        <f t="shared" si="983"/>
        <v>-69786.984126984127</v>
      </c>
      <c r="DG254" s="287">
        <f t="shared" si="1107"/>
        <v>1663.285809333333</v>
      </c>
      <c r="DH254" s="287">
        <v>0</v>
      </c>
      <c r="DI254" s="468">
        <f t="shared" si="1108"/>
        <v>199874.57817267245</v>
      </c>
      <c r="DJ254" s="298">
        <f t="shared" si="1109"/>
        <v>10.548563584687436</v>
      </c>
      <c r="DK254" s="287">
        <f t="shared" si="984"/>
        <v>24.516147217108159</v>
      </c>
      <c r="DL254" s="287">
        <f t="shared" si="926"/>
        <v>258.61013777122332</v>
      </c>
      <c r="DM254" s="172">
        <f t="shared" si="927"/>
        <v>526.83886666666672</v>
      </c>
      <c r="DN254" s="172">
        <f t="shared" si="928"/>
        <v>17310.200399999998</v>
      </c>
      <c r="DO254" s="287">
        <f t="shared" si="929"/>
        <v>-16915.071249999997</v>
      </c>
      <c r="DP254" s="173">
        <f t="shared" si="985"/>
        <v>-69895.833333333328</v>
      </c>
      <c r="DQ254" s="287">
        <f t="shared" si="1110"/>
        <v>1690.9448498333331</v>
      </c>
      <c r="DR254" s="287">
        <v>0</v>
      </c>
      <c r="DS254" s="436">
        <f t="shared" si="1111"/>
        <v>187874.57817267245</v>
      </c>
      <c r="DT254" s="413">
        <f t="shared" si="1112"/>
        <v>16.17305265606981</v>
      </c>
      <c r="DU254" s="285">
        <f t="shared" si="930"/>
        <v>13.92495355388356</v>
      </c>
      <c r="DV254" s="285">
        <f t="shared" si="931"/>
        <v>225.20900706028524</v>
      </c>
      <c r="DW254" s="524">
        <f t="shared" si="932"/>
        <v>526.83886666666672</v>
      </c>
      <c r="DX254" s="524">
        <f t="shared" si="933"/>
        <v>17310.200399999998</v>
      </c>
      <c r="DY254" s="285">
        <f t="shared" si="934"/>
        <v>-16836.045419999999</v>
      </c>
      <c r="DZ254" s="285">
        <f t="shared" si="986"/>
        <v>271</v>
      </c>
      <c r="EA254" s="285">
        <f t="shared" si="987"/>
        <v>387</v>
      </c>
      <c r="EB254" s="525">
        <f t="shared" si="988"/>
        <v>-69569.28571428571</v>
      </c>
      <c r="EC254" s="285">
        <f t="shared" si="1113"/>
        <v>1102.8863657333332</v>
      </c>
      <c r="ED254" s="285">
        <v>0</v>
      </c>
      <c r="EE254" s="526">
        <f t="shared" si="994"/>
        <v>373000.83485626872</v>
      </c>
      <c r="EF254" s="413">
        <f t="shared" si="1114"/>
        <v>2.8778128758490187</v>
      </c>
      <c r="EG254" s="287">
        <f t="shared" si="1115"/>
        <v>7.6099356181798028E-2</v>
      </c>
      <c r="EH254" s="287">
        <f t="shared" si="935"/>
        <v>0.21899970706379898</v>
      </c>
      <c r="EI254" s="475">
        <f t="shared" si="1116"/>
        <v>131.70971666666668</v>
      </c>
      <c r="EJ254" s="475">
        <f t="shared" si="1117"/>
        <v>60.500999999999998</v>
      </c>
      <c r="EK254" s="475">
        <f t="shared" si="936"/>
        <v>242.00399999999999</v>
      </c>
      <c r="EL254" s="475">
        <f t="shared" si="1118"/>
        <v>7843.70009589041</v>
      </c>
      <c r="EM254" s="475">
        <f t="shared" si="1119"/>
        <v>5802.9942291666666</v>
      </c>
      <c r="EN254" s="475">
        <f t="shared" si="1120"/>
        <v>395.12915000000004</v>
      </c>
      <c r="EO254" s="436">
        <f t="shared" si="1121"/>
        <v>1298069.9503424657</v>
      </c>
      <c r="EP254" s="413">
        <f t="shared" si="1122"/>
        <v>2.8778128758490187</v>
      </c>
      <c r="EQ254" s="287">
        <f t="shared" si="1123"/>
        <v>1.1286208031599756</v>
      </c>
      <c r="ER254" s="287">
        <f t="shared" si="937"/>
        <v>3.2479594792848387</v>
      </c>
      <c r="ES254" s="475">
        <f t="shared" si="938"/>
        <v>526.83886666666672</v>
      </c>
      <c r="ET254" s="475">
        <f t="shared" si="1124"/>
        <v>60.500999999999998</v>
      </c>
      <c r="EU254" s="475">
        <f t="shared" si="939"/>
        <v>242.00399999999999</v>
      </c>
      <c r="EV254" s="475">
        <f t="shared" si="1125"/>
        <v>7843.70009589041</v>
      </c>
      <c r="EW254" s="475">
        <f t="shared" si="1126"/>
        <v>5802.9942291666666</v>
      </c>
      <c r="EX254" s="475">
        <f t="shared" si="1127"/>
        <v>395.12915000000004</v>
      </c>
      <c r="EY254" s="574">
        <f t="shared" si="1128"/>
        <v>87524.779999999984</v>
      </c>
      <c r="EZ254" s="290">
        <f>($F254+$G254)/(FG254+FH254)</f>
        <v>3.0913055056254573</v>
      </c>
      <c r="FA254" s="287">
        <f t="shared" ref="FA254" si="1178">+(($T254+$U254)-(FH254+FG254))/FI254*1000</f>
        <v>52.683886666666695</v>
      </c>
      <c r="FB254" s="287">
        <f t="shared" ref="FB254" si="1179">FA254*EZ254</f>
        <v>162.86198891041437</v>
      </c>
      <c r="FC254" s="475">
        <f>IF($F254&lt;$G254*$FF$8,$F254,$G254*$FF$8)</f>
        <v>526.83886666666672</v>
      </c>
      <c r="FD254" s="475"/>
      <c r="FE254" s="475">
        <f t="shared" ref="FE254" si="1180">$H254</f>
        <v>242.00399999999999</v>
      </c>
      <c r="FF254" s="475">
        <f>$J254</f>
        <v>7904.2010958904102</v>
      </c>
      <c r="FG254" s="475">
        <f t="shared" si="1170"/>
        <v>5770.0667999999996</v>
      </c>
      <c r="FH254" s="475">
        <f t="shared" si="1171"/>
        <v>0</v>
      </c>
      <c r="FI254" s="592">
        <f>($FE254*$FG$4+$FH$4)+($FF254*$FG$5+$FH$5)+($FD254*$FG$6+$FH$6)</f>
        <v>10000</v>
      </c>
      <c r="FJ254" s="415">
        <f t="shared" si="1129"/>
        <v>2.8345425645329145</v>
      </c>
      <c r="FK254" s="287">
        <f t="shared" si="1130"/>
        <v>3.210047696759504E-3</v>
      </c>
      <c r="FL254" s="287">
        <f t="shared" si="949"/>
        <v>9.0990168306456596E-3</v>
      </c>
      <c r="FM254" s="487">
        <f t="shared" si="1131"/>
        <v>4.2147109333333335</v>
      </c>
      <c r="FN254" s="487">
        <f t="shared" si="1132"/>
        <v>6</v>
      </c>
      <c r="FO254" s="487">
        <f t="shared" si="950"/>
        <v>242.00399999999999</v>
      </c>
      <c r="FP254" s="487">
        <f t="shared" si="951"/>
        <v>7904.2010958904102</v>
      </c>
      <c r="FQ254" s="487">
        <f t="shared" si="989"/>
        <v>900</v>
      </c>
      <c r="FR254" s="487">
        <f t="shared" si="1133"/>
        <v>5770.151094218666</v>
      </c>
      <c r="FS254" s="487">
        <f t="shared" si="1134"/>
        <v>522.58886666666672</v>
      </c>
      <c r="FT254" s="488">
        <f t="shared" si="1135"/>
        <v>9</v>
      </c>
      <c r="FU254" s="436">
        <f t="shared" si="1136"/>
        <v>1297708.3753424657</v>
      </c>
      <c r="FV254" s="415">
        <f t="shared" si="1137"/>
        <v>2.9245018999058594</v>
      </c>
      <c r="FW254" s="287">
        <f t="shared" si="1138"/>
        <v>0.14335835942666422</v>
      </c>
      <c r="FX254" s="287">
        <f t="shared" si="952"/>
        <v>0.41925179451066658</v>
      </c>
      <c r="FY254" s="487">
        <f t="shared" si="1139"/>
        <v>212.84290213333335</v>
      </c>
      <c r="FZ254" s="487">
        <f t="shared" si="1140"/>
        <v>111</v>
      </c>
      <c r="GA254" s="487">
        <f t="shared" si="953"/>
        <v>242.00399999999999</v>
      </c>
      <c r="GB254" s="487">
        <f t="shared" si="954"/>
        <v>7904.2010958904102</v>
      </c>
      <c r="GC254" s="487">
        <f t="shared" si="955"/>
        <v>400</v>
      </c>
      <c r="GD254" s="487">
        <f t="shared" si="1141"/>
        <v>5785.1757498843735</v>
      </c>
      <c r="GE254" s="487">
        <f t="shared" si="1142"/>
        <v>313.99596453333334</v>
      </c>
      <c r="GF254" s="488">
        <f t="shared" si="1143"/>
        <v>155</v>
      </c>
      <c r="GG254" s="495">
        <f t="shared" si="1144"/>
        <v>4</v>
      </c>
      <c r="GH254" s="495">
        <f t="shared" si="1145"/>
        <v>159</v>
      </c>
      <c r="GI254" s="436">
        <f t="shared" si="1146"/>
        <v>1379298.3753424657</v>
      </c>
      <c r="GJ254" s="285">
        <f t="shared" si="1147"/>
        <v>2.8326673783742562</v>
      </c>
      <c r="GK254" s="287">
        <f t="shared" si="990"/>
        <v>-3.6369507049117837</v>
      </c>
      <c r="GL254" s="287">
        <f t="shared" si="956"/>
        <v>-10.302271618558866</v>
      </c>
      <c r="GM254" s="287">
        <f t="shared" si="957"/>
        <v>526.83886666666672</v>
      </c>
      <c r="GN254" s="287">
        <f t="shared" si="958"/>
        <v>242.00399999999999</v>
      </c>
      <c r="GO254" s="287">
        <f t="shared" si="959"/>
        <v>7904.2010958904102</v>
      </c>
      <c r="GP254" s="287">
        <f t="shared" si="1148"/>
        <v>526.83886666666672</v>
      </c>
      <c r="GQ254" s="287">
        <f t="shared" si="1149"/>
        <v>5770.0667999999996</v>
      </c>
      <c r="GR254" s="436">
        <f t="shared" si="1150"/>
        <v>1441654.9353424658</v>
      </c>
      <c r="GS254" s="285">
        <f t="shared" si="1151"/>
        <v>2.8326673783742562</v>
      </c>
      <c r="GT254" s="287">
        <f t="shared" si="991"/>
        <v>-3.7679281162272997</v>
      </c>
      <c r="GU254" s="287">
        <f t="shared" si="960"/>
        <v>-10.673287058896236</v>
      </c>
      <c r="GV254" s="287">
        <f t="shared" si="961"/>
        <v>526.83886666666672</v>
      </c>
      <c r="GW254" s="287">
        <f t="shared" si="962"/>
        <v>242.00399999999999</v>
      </c>
      <c r="GX254" s="287">
        <f t="shared" si="963"/>
        <v>7904.2010958904102</v>
      </c>
      <c r="GY254" s="287">
        <f t="shared" si="1152"/>
        <v>526.83886666666672</v>
      </c>
      <c r="GZ254" s="287">
        <f t="shared" si="1153"/>
        <v>5770.0667999999996</v>
      </c>
      <c r="HA254" s="436">
        <f t="shared" si="1154"/>
        <v>1391541.3913424658</v>
      </c>
      <c r="HB254" s="285">
        <f t="shared" si="1155"/>
        <v>2.8326673783742562</v>
      </c>
      <c r="HC254" s="287">
        <f t="shared" si="992"/>
        <v>-6.6184365842027165E-2</v>
      </c>
      <c r="HD254" s="287">
        <f t="shared" si="964"/>
        <v>-0.18747829407909777</v>
      </c>
      <c r="HE254" s="287">
        <f t="shared" si="965"/>
        <v>526.83886666666672</v>
      </c>
      <c r="HF254" s="287">
        <f t="shared" si="966"/>
        <v>242.00399999999999</v>
      </c>
      <c r="HG254" s="287">
        <f t="shared" si="967"/>
        <v>7904.2010958904102</v>
      </c>
      <c r="HH254" s="287">
        <f t="shared" si="1156"/>
        <v>526.83886666666672</v>
      </c>
      <c r="HI254" s="287">
        <f t="shared" si="1157"/>
        <v>5770.0667999999996</v>
      </c>
      <c r="HJ254" s="436">
        <f t="shared" si="1158"/>
        <v>79221548.270904109</v>
      </c>
      <c r="HK254" s="285">
        <f t="shared" si="1159"/>
        <v>2.8326673783742562</v>
      </c>
      <c r="HL254" s="287">
        <f t="shared" si="993"/>
        <v>-24.307581305317086</v>
      </c>
      <c r="HM254" s="287">
        <f t="shared" si="968"/>
        <v>-68.855292610751633</v>
      </c>
      <c r="HN254" s="287">
        <f t="shared" si="969"/>
        <v>526.83886666666672</v>
      </c>
      <c r="HO254" s="287">
        <f t="shared" si="970"/>
        <v>242.00399999999999</v>
      </c>
      <c r="HP254" s="287">
        <f t="shared" si="971"/>
        <v>7904.2010958904102</v>
      </c>
      <c r="HQ254" s="287">
        <f t="shared" si="1160"/>
        <v>526.83886666666672</v>
      </c>
      <c r="HR254" s="287">
        <f t="shared" si="1161"/>
        <v>5770.0667999999996</v>
      </c>
      <c r="HS254" s="468">
        <f t="shared" si="1162"/>
        <v>215703.39999999997</v>
      </c>
    </row>
    <row r="255" spans="1:227" s="72" customFormat="1" hidden="1" outlineLevel="1" x14ac:dyDescent="0.3">
      <c r="B255" s="40" t="s">
        <v>252</v>
      </c>
      <c r="C255" s="40" t="s">
        <v>254</v>
      </c>
      <c r="D255" s="117">
        <v>500</v>
      </c>
      <c r="E255" s="132">
        <v>18.669301463258602</v>
      </c>
      <c r="F255" s="125">
        <f t="shared" si="1071"/>
        <v>82.067137682240926</v>
      </c>
      <c r="G255" s="125">
        <f t="shared" si="1072"/>
        <v>2.0568695631349159</v>
      </c>
      <c r="H255" s="168">
        <f t="shared" si="1177"/>
        <v>31.5</v>
      </c>
      <c r="I255" s="528">
        <f t="shared" ref="I255:I266" si="1181">$N$7*$P$10*$D255/1000</f>
        <v>31.5</v>
      </c>
      <c r="J255" s="373">
        <f t="shared" si="1074"/>
        <v>18.78419692360654</v>
      </c>
      <c r="K255" s="114">
        <v>2.4E-2</v>
      </c>
      <c r="L255" s="168">
        <f t="shared" si="1075"/>
        <v>2605.3059581663788</v>
      </c>
      <c r="M255" s="373">
        <f t="shared" si="972"/>
        <v>109.5</v>
      </c>
      <c r="N255" s="373">
        <f t="shared" si="973"/>
        <v>62.527342995993081</v>
      </c>
      <c r="O255" s="121">
        <v>54.849855016931095</v>
      </c>
      <c r="P255" s="116">
        <v>2.5000000000000001E-2</v>
      </c>
      <c r="Q255" s="395">
        <f t="shared" si="1076"/>
        <v>0.97493674543519493</v>
      </c>
      <c r="S255" s="189">
        <f t="shared" si="1077"/>
        <v>1.0165704003226939</v>
      </c>
      <c r="T255" s="168">
        <f t="shared" si="902"/>
        <v>0.68562318771163866</v>
      </c>
      <c r="U255" s="382">
        <f t="shared" si="903"/>
        <v>82.067137682240926</v>
      </c>
      <c r="V255" s="427">
        <f t="shared" si="974"/>
        <v>17080.471507777045</v>
      </c>
      <c r="W255" s="132"/>
      <c r="X255" s="255"/>
      <c r="Y255" s="255"/>
      <c r="Z255" s="255"/>
      <c r="AA255" s="111"/>
      <c r="AB255" s="111"/>
      <c r="AC255" s="111"/>
      <c r="AD255" s="111"/>
      <c r="AE255" s="111"/>
      <c r="AF255" s="111"/>
      <c r="AG255" s="111"/>
      <c r="AH255" s="460"/>
      <c r="AI255" s="188">
        <f t="shared" si="904"/>
        <v>3.1323613015319007</v>
      </c>
      <c r="AJ255" s="256">
        <f t="shared" si="1078"/>
        <v>0.89195104279969706</v>
      </c>
      <c r="AK255" s="256">
        <f t="shared" si="1057"/>
        <v>2.7939129293267952</v>
      </c>
      <c r="AL255" s="170">
        <f t="shared" si="1079"/>
        <v>82.067137682240926</v>
      </c>
      <c r="AM255" s="170">
        <f t="shared" si="1080"/>
        <v>2.0568695631349159</v>
      </c>
      <c r="AN255" s="170">
        <f t="shared" si="906"/>
        <v>59.493483698545781</v>
      </c>
      <c r="AO255" s="170">
        <f t="shared" si="975"/>
        <v>31</v>
      </c>
      <c r="AP255" s="170">
        <f t="shared" si="976"/>
        <v>44</v>
      </c>
      <c r="AQ255" s="170">
        <f t="shared" si="1081"/>
        <v>0</v>
      </c>
      <c r="AR255" s="256">
        <f t="shared" si="1082"/>
        <v>26.856418895302554</v>
      </c>
      <c r="AS255" s="256">
        <f t="shared" si="907"/>
        <v>0</v>
      </c>
      <c r="AT255" s="428">
        <f t="shared" si="1083"/>
        <v>62667.5</v>
      </c>
      <c r="AU255" s="112"/>
      <c r="AV255" s="256"/>
      <c r="AW255" s="256"/>
      <c r="AX255" s="120"/>
      <c r="AY255" s="120"/>
      <c r="AZ255" s="120"/>
      <c r="BA255" s="120"/>
      <c r="BB255" s="256"/>
      <c r="BC255" s="256"/>
      <c r="BD255" s="256"/>
      <c r="BE255" s="257"/>
      <c r="BF255" s="146">
        <f t="shared" si="1084"/>
        <v>1.0574911050498614</v>
      </c>
      <c r="BG255" s="256">
        <f t="shared" si="1085"/>
        <v>0.17835203712154116</v>
      </c>
      <c r="BH255" s="256">
        <f t="shared" si="908"/>
        <v>0.18860569282355247</v>
      </c>
      <c r="BI255" s="120">
        <f t="shared" si="1086"/>
        <v>3.4195456487117979</v>
      </c>
      <c r="BJ255" s="120">
        <f t="shared" si="1087"/>
        <v>2.0568695631349159</v>
      </c>
      <c r="BK255" s="256">
        <v>0</v>
      </c>
      <c r="BL255" s="170">
        <f t="shared" si="909"/>
        <v>1.3125313124906386</v>
      </c>
      <c r="BM255" s="170">
        <f t="shared" si="977"/>
        <v>30.187468687509362</v>
      </c>
      <c r="BN255" s="170">
        <f t="shared" si="1088"/>
        <v>0</v>
      </c>
      <c r="BO255" s="170">
        <f t="shared" si="1089"/>
        <v>0.90296573821622816</v>
      </c>
      <c r="BP255" s="170">
        <f t="shared" si="1090"/>
        <v>78.647592033529122</v>
      </c>
      <c r="BQ255" s="390">
        <f t="shared" si="1091"/>
        <v>10689.078939057585</v>
      </c>
      <c r="BR255" s="428">
        <f t="shared" si="1092"/>
        <v>17954.395979368728</v>
      </c>
      <c r="BS255" s="146">
        <f t="shared" ref="BS255:BS302" si="1182">($F255+$G255)/(BZ255+CA255)</f>
        <v>3.6642200977704427</v>
      </c>
      <c r="BT255" s="256">
        <f t="shared" ref="BT255:BT302" si="1183">+(($T255+$U255)-(BZ255+CA255))/CB255*1000</f>
        <v>1.3646422852901032</v>
      </c>
      <c r="BU255" s="256">
        <f t="shared" si="911"/>
        <v>5.0003496880273826</v>
      </c>
      <c r="BV255" s="170">
        <f t="shared" si="912"/>
        <v>82.067137682240926</v>
      </c>
      <c r="BW255" s="170">
        <f t="shared" si="913"/>
        <v>2.0568695631349159</v>
      </c>
      <c r="BX255" s="170">
        <f t="shared" si="914"/>
        <v>63.596840582657826</v>
      </c>
      <c r="BY255" s="170">
        <f t="shared" si="978"/>
        <v>2018.9473200843752</v>
      </c>
      <c r="BZ255" s="256">
        <f t="shared" si="1094"/>
        <v>22.958229855396112</v>
      </c>
      <c r="CA255" s="256">
        <v>0</v>
      </c>
      <c r="CB255" s="466">
        <f t="shared" si="1095"/>
        <v>43817</v>
      </c>
      <c r="CC255" s="146">
        <f t="shared" si="1096"/>
        <v>1.0573698999616168</v>
      </c>
      <c r="CD255" s="256">
        <f t="shared" si="915"/>
        <v>0.39848688287456119</v>
      </c>
      <c r="CE255" s="256">
        <f t="shared" si="979"/>
        <v>0.42134803548109129</v>
      </c>
      <c r="CF255" s="120">
        <f t="shared" si="1097"/>
        <v>3.6475153586259177</v>
      </c>
      <c r="CG255" s="120">
        <f t="shared" si="1098"/>
        <v>2.0568695631349159</v>
      </c>
      <c r="CH255" s="256">
        <v>0</v>
      </c>
      <c r="CI255" s="170">
        <f t="shared" si="980"/>
        <v>1.4000333999900143</v>
      </c>
      <c r="CJ255" s="170">
        <f t="shared" si="981"/>
        <v>30.099966600009985</v>
      </c>
      <c r="CK255" s="170">
        <f t="shared" si="1099"/>
        <v>0</v>
      </c>
      <c r="CL255" s="256">
        <f t="shared" si="1100"/>
        <v>1.1400542365269128</v>
      </c>
      <c r="CM255" s="256">
        <f t="shared" si="900"/>
        <v>78.419622323615002</v>
      </c>
      <c r="CN255" s="390">
        <f t="shared" si="1101"/>
        <v>735.01753499475751</v>
      </c>
      <c r="CO255" s="428">
        <f t="shared" si="1102"/>
        <v>8013.0223779933094</v>
      </c>
      <c r="CP255" s="146">
        <f t="shared" si="1103"/>
        <v>3.1323613015319007</v>
      </c>
      <c r="CQ255" s="256">
        <f t="shared" si="916"/>
        <v>1.6529065846955677</v>
      </c>
      <c r="CR255" s="256">
        <f t="shared" si="917"/>
        <v>5.1775006209476571</v>
      </c>
      <c r="CS255" s="120">
        <f t="shared" si="918"/>
        <v>82.067137682240926</v>
      </c>
      <c r="CT255" s="120">
        <f t="shared" si="919"/>
        <v>2.0568695631349159</v>
      </c>
      <c r="CU255" s="256">
        <f t="shared" si="920"/>
        <v>59.493483698545781</v>
      </c>
      <c r="CV255" s="170">
        <f t="shared" si="982"/>
        <v>1888.6820221760565</v>
      </c>
      <c r="CW255" s="256">
        <f t="shared" si="1104"/>
        <v>26.856418895302554</v>
      </c>
      <c r="CX255" s="256">
        <v>0</v>
      </c>
      <c r="CY255" s="466">
        <f t="shared" si="1105"/>
        <v>33817</v>
      </c>
      <c r="CZ255" s="146">
        <f t="shared" si="1106"/>
        <v>3.6642200977704427</v>
      </c>
      <c r="DA255" s="256">
        <f t="shared" si="921"/>
        <v>1.4472137622420906</v>
      </c>
      <c r="DB255" s="256">
        <f t="shared" si="922"/>
        <v>5.3029097533774436</v>
      </c>
      <c r="DC255" s="120">
        <f t="shared" si="923"/>
        <v>82.067137682240926</v>
      </c>
      <c r="DD255" s="120">
        <f t="shared" si="924"/>
        <v>2.0568695631349159</v>
      </c>
      <c r="DE255" s="256">
        <f t="shared" si="925"/>
        <v>63.596840582657826</v>
      </c>
      <c r="DF255" s="170">
        <f t="shared" si="983"/>
        <v>2018.9473200843752</v>
      </c>
      <c r="DG255" s="256">
        <f t="shared" si="1107"/>
        <v>22.958229855396112</v>
      </c>
      <c r="DH255" s="256">
        <v>0</v>
      </c>
      <c r="DI255" s="466">
        <f t="shared" si="1108"/>
        <v>41317</v>
      </c>
      <c r="DJ255" s="146">
        <f t="shared" si="1109"/>
        <v>3.1323613015319007</v>
      </c>
      <c r="DK255" s="256">
        <f t="shared" si="984"/>
        <v>1.9739499938076075</v>
      </c>
      <c r="DL255" s="256">
        <f t="shared" si="926"/>
        <v>6.1831245717620851</v>
      </c>
      <c r="DM255" s="120">
        <f t="shared" si="927"/>
        <v>82.067137682240926</v>
      </c>
      <c r="DN255" s="120">
        <f t="shared" si="928"/>
        <v>2.0568695631349159</v>
      </c>
      <c r="DO255" s="256">
        <f t="shared" si="929"/>
        <v>59.493483698545781</v>
      </c>
      <c r="DP255" s="170">
        <f t="shared" si="985"/>
        <v>1888.6820221760565</v>
      </c>
      <c r="DQ255" s="256">
        <f t="shared" si="1110"/>
        <v>26.856418895302554</v>
      </c>
      <c r="DR255" s="256">
        <v>0</v>
      </c>
      <c r="DS255" s="427">
        <f t="shared" si="1111"/>
        <v>28317</v>
      </c>
      <c r="DT255" s="176">
        <f t="shared" si="1112"/>
        <v>6.467224434924054</v>
      </c>
      <c r="DU255" s="256">
        <f t="shared" si="930"/>
        <v>1.145614581552165</v>
      </c>
      <c r="DV255" s="256">
        <f t="shared" si="931"/>
        <v>7.4089466148194569</v>
      </c>
      <c r="DW255" s="120">
        <f t="shared" si="932"/>
        <v>82.067137682240926</v>
      </c>
      <c r="DX255" s="120">
        <f t="shared" si="933"/>
        <v>2.0568695631349159</v>
      </c>
      <c r="DY255" s="256">
        <f t="shared" si="934"/>
        <v>71.803554350881925</v>
      </c>
      <c r="DZ255" s="256">
        <f t="shared" si="986"/>
        <v>42</v>
      </c>
      <c r="EA255" s="256">
        <f t="shared" si="987"/>
        <v>60</v>
      </c>
      <c r="EB255" s="170">
        <f t="shared" si="988"/>
        <v>2279.4779159010136</v>
      </c>
      <c r="EC255" s="256">
        <f t="shared" si="1113"/>
        <v>13.007745145056765</v>
      </c>
      <c r="ED255" s="256">
        <v>0</v>
      </c>
      <c r="EE255" s="427">
        <f t="shared" si="994"/>
        <v>60880</v>
      </c>
      <c r="EF255" s="275">
        <f t="shared" si="1114"/>
        <v>1.248775948391984</v>
      </c>
      <c r="EG255" s="256">
        <f t="shared" si="1115"/>
        <v>0.70163333192043276</v>
      </c>
      <c r="EH255" s="256">
        <f t="shared" si="935"/>
        <v>0.87618282949236614</v>
      </c>
      <c r="EI255" s="473">
        <f t="shared" si="1116"/>
        <v>20.516784420560231</v>
      </c>
      <c r="EJ255" s="473">
        <f t="shared" si="1117"/>
        <v>7.875</v>
      </c>
      <c r="EK255" s="473">
        <f t="shared" si="936"/>
        <v>31.5</v>
      </c>
      <c r="EL255" s="473">
        <f t="shared" si="1118"/>
        <v>10.90919692360654</v>
      </c>
      <c r="EM255" s="473">
        <f t="shared" si="1119"/>
        <v>5.8148192928516966</v>
      </c>
      <c r="EN255" s="473">
        <f t="shared" si="1120"/>
        <v>61.550353261680698</v>
      </c>
      <c r="EO255" s="427">
        <f t="shared" si="1121"/>
        <v>21931.096507777045</v>
      </c>
      <c r="EP255" s="261">
        <f t="shared" si="1122"/>
        <v>1.248775948391984</v>
      </c>
      <c r="EQ255" s="256">
        <f t="shared" si="1123"/>
        <v>1.3506770520447817</v>
      </c>
      <c r="ER255" s="256">
        <f t="shared" si="937"/>
        <v>1.6866930166385115</v>
      </c>
      <c r="ES255" s="473">
        <f t="shared" si="938"/>
        <v>82.067137682240926</v>
      </c>
      <c r="ET255" s="473">
        <f t="shared" si="1124"/>
        <v>7.875</v>
      </c>
      <c r="EU255" s="473">
        <f t="shared" si="939"/>
        <v>31.5</v>
      </c>
      <c r="EV255" s="473">
        <f t="shared" si="1125"/>
        <v>10.90919692360654</v>
      </c>
      <c r="EW255" s="473">
        <f t="shared" si="1126"/>
        <v>5.8148192928516966</v>
      </c>
      <c r="EX255" s="473">
        <f t="shared" si="1127"/>
        <v>61.550353261680698</v>
      </c>
      <c r="EY255" s="572">
        <f t="shared" si="1128"/>
        <v>11392.5</v>
      </c>
      <c r="EZ255" s="572"/>
      <c r="FA255" s="572"/>
      <c r="FB255" s="572"/>
      <c r="FC255" s="572"/>
      <c r="FD255" s="572"/>
      <c r="FE255" s="572"/>
      <c r="FF255" s="572"/>
      <c r="FG255" s="572"/>
      <c r="FH255" s="572"/>
      <c r="FI255" s="566"/>
      <c r="FJ255" s="276">
        <f t="shared" si="1129"/>
        <v>1.0398098033470942</v>
      </c>
      <c r="FK255" s="256">
        <f t="shared" si="1130"/>
        <v>8.4950466583792947E-2</v>
      </c>
      <c r="FL255" s="256">
        <f t="shared" si="949"/>
        <v>8.8332327952737641E-2</v>
      </c>
      <c r="FM255" s="483">
        <f t="shared" si="1131"/>
        <v>1.9696113043737822</v>
      </c>
      <c r="FN255" s="483">
        <f t="shared" si="1132"/>
        <v>3</v>
      </c>
      <c r="FO255" s="483">
        <f t="shared" si="950"/>
        <v>31.5</v>
      </c>
      <c r="FP255" s="483">
        <f t="shared" si="951"/>
        <v>18.78419692360654</v>
      </c>
      <c r="FQ255" s="483">
        <f t="shared" si="989"/>
        <v>400</v>
      </c>
      <c r="FR255" s="483">
        <f t="shared" si="1133"/>
        <v>0.72501541379911427</v>
      </c>
      <c r="FS255" s="483">
        <f t="shared" si="1134"/>
        <v>80.17824879335204</v>
      </c>
      <c r="FT255" s="484">
        <f t="shared" si="1135"/>
        <v>4</v>
      </c>
      <c r="FU255" s="427">
        <f t="shared" si="1136"/>
        <v>21771.471507777045</v>
      </c>
      <c r="FV255" s="276">
        <f t="shared" si="1137"/>
        <v>1.6520057757115705</v>
      </c>
      <c r="FW255" s="256">
        <f t="shared" si="1138"/>
        <v>0.95519508978120771</v>
      </c>
      <c r="FX255" s="256">
        <f t="shared" si="952"/>
        <v>1.5779878052498872</v>
      </c>
      <c r="FY255" s="483">
        <f t="shared" si="1139"/>
        <v>33.811660725083264</v>
      </c>
      <c r="FZ255" s="483">
        <f t="shared" si="1140"/>
        <v>18</v>
      </c>
      <c r="GA255" s="483">
        <f t="shared" si="953"/>
        <v>31.5</v>
      </c>
      <c r="GB255" s="483">
        <f t="shared" si="954"/>
        <v>18.78419692360654</v>
      </c>
      <c r="GC255" s="483">
        <f t="shared" si="955"/>
        <v>200</v>
      </c>
      <c r="GD255" s="483">
        <f t="shared" si="1141"/>
        <v>2.6668675541022973</v>
      </c>
      <c r="GE255" s="483">
        <f t="shared" si="1142"/>
        <v>48.255476957157661</v>
      </c>
      <c r="GF255" s="484">
        <f t="shared" si="1143"/>
        <v>24</v>
      </c>
      <c r="GG255" s="493">
        <f t="shared" si="1144"/>
        <v>2</v>
      </c>
      <c r="GH255" s="493">
        <f t="shared" si="1145"/>
        <v>26</v>
      </c>
      <c r="GI255" s="427">
        <f t="shared" si="1146"/>
        <v>33323.471507777045</v>
      </c>
      <c r="GJ255" s="185">
        <f t="shared" si="1147"/>
        <v>1.0165704003226939</v>
      </c>
      <c r="GK255" s="256">
        <f t="shared" si="990"/>
        <v>2.3425564179896381</v>
      </c>
      <c r="GL255" s="256">
        <f t="shared" si="956"/>
        <v>2.3813735156142219</v>
      </c>
      <c r="GM255" s="256">
        <f t="shared" si="957"/>
        <v>82.067137682240926</v>
      </c>
      <c r="GN255" s="256">
        <f t="shared" si="958"/>
        <v>31.5</v>
      </c>
      <c r="GO255" s="256">
        <f t="shared" si="959"/>
        <v>18.78419692360654</v>
      </c>
      <c r="GP255" s="256">
        <f t="shared" si="1148"/>
        <v>82.067137682240926</v>
      </c>
      <c r="GQ255" s="256">
        <f t="shared" si="1149"/>
        <v>0.68562318771163866</v>
      </c>
      <c r="GR255" s="427">
        <f t="shared" si="1150"/>
        <v>34740.471507777045</v>
      </c>
      <c r="GS255" s="185">
        <f t="shared" si="1151"/>
        <v>1.0165704003226939</v>
      </c>
      <c r="GT255" s="256">
        <f t="shared" si="991"/>
        <v>1.2352716572962783</v>
      </c>
      <c r="GU255" s="256">
        <f t="shared" si="960"/>
        <v>1.2557406031649552</v>
      </c>
      <c r="GV255" s="256">
        <f t="shared" si="961"/>
        <v>82.067137682240926</v>
      </c>
      <c r="GW255" s="256">
        <f t="shared" si="962"/>
        <v>31.5</v>
      </c>
      <c r="GX255" s="256">
        <f t="shared" si="963"/>
        <v>18.78419692360654</v>
      </c>
      <c r="GY255" s="256">
        <f t="shared" si="1152"/>
        <v>82.067137682240926</v>
      </c>
      <c r="GZ255" s="256">
        <f t="shared" si="1153"/>
        <v>0.68562318771163866</v>
      </c>
      <c r="HA255" s="427">
        <f t="shared" si="1154"/>
        <v>65881.471507777052</v>
      </c>
      <c r="HB255" s="185">
        <f t="shared" si="1155"/>
        <v>1.0165704003226939</v>
      </c>
      <c r="HC255" s="256">
        <f t="shared" si="992"/>
        <v>0.27278661797354298</v>
      </c>
      <c r="HD255" s="256">
        <f t="shared" si="964"/>
        <v>0.27730680143603836</v>
      </c>
      <c r="HE255" s="256">
        <f t="shared" si="965"/>
        <v>82.067137682240926</v>
      </c>
      <c r="HF255" s="256">
        <f t="shared" si="966"/>
        <v>31.5</v>
      </c>
      <c r="HG255" s="256">
        <f t="shared" si="967"/>
        <v>18.78419692360654</v>
      </c>
      <c r="HH255" s="256">
        <f t="shared" si="1156"/>
        <v>82.067137682240926</v>
      </c>
      <c r="HI255" s="256">
        <f t="shared" si="1157"/>
        <v>0.68562318771163866</v>
      </c>
      <c r="HJ255" s="427">
        <f t="shared" si="1158"/>
        <v>298333.9692360654</v>
      </c>
      <c r="HK255" s="185">
        <f t="shared" si="1159"/>
        <v>1.0165704003226939</v>
      </c>
      <c r="HL255" s="256">
        <f t="shared" si="993"/>
        <v>2.2129575661326797</v>
      </c>
      <c r="HM255" s="256">
        <f t="shared" si="968"/>
        <v>2.2496271589006325</v>
      </c>
      <c r="HN255" s="256">
        <f t="shared" si="969"/>
        <v>82.067137682240926</v>
      </c>
      <c r="HO255" s="256">
        <f t="shared" si="970"/>
        <v>31.5</v>
      </c>
      <c r="HP255" s="256">
        <f t="shared" si="971"/>
        <v>18.78419692360654</v>
      </c>
      <c r="HQ255" s="256">
        <f t="shared" si="1160"/>
        <v>82.067137682240926</v>
      </c>
      <c r="HR255" s="256">
        <f t="shared" si="1161"/>
        <v>0.68562318771163866</v>
      </c>
      <c r="HS255" s="466">
        <f t="shared" si="1162"/>
        <v>36775</v>
      </c>
    </row>
    <row r="256" spans="1:227" s="72" customFormat="1" hidden="1" outlineLevel="1" x14ac:dyDescent="0.3">
      <c r="B256" s="40" t="s">
        <v>252</v>
      </c>
      <c r="C256" s="40" t="s">
        <v>254</v>
      </c>
      <c r="D256" s="117">
        <v>1000</v>
      </c>
      <c r="E256" s="132">
        <v>9.6376142834836731</v>
      </c>
      <c r="F256" s="125">
        <f t="shared" si="1071"/>
        <v>84.730692242293955</v>
      </c>
      <c r="G256" s="125">
        <f t="shared" si="1072"/>
        <v>3.0228812685655231</v>
      </c>
      <c r="H256" s="168">
        <f t="shared" si="1059"/>
        <v>63</v>
      </c>
      <c r="I256" s="528">
        <f t="shared" si="1181"/>
        <v>63</v>
      </c>
      <c r="J256" s="373">
        <f t="shared" si="1074"/>
        <v>27.606221630735369</v>
      </c>
      <c r="K256" s="114">
        <v>2.4E-2</v>
      </c>
      <c r="L256" s="168">
        <f t="shared" si="1075"/>
        <v>1344.9316228935547</v>
      </c>
      <c r="M256" s="373">
        <f t="shared" si="972"/>
        <v>109.5</v>
      </c>
      <c r="N256" s="373">
        <f t="shared" si="973"/>
        <v>32.27835894944532</v>
      </c>
      <c r="O256" s="121">
        <v>40.305083580873635</v>
      </c>
      <c r="P256" s="116">
        <v>2.5000000000000001E-2</v>
      </c>
      <c r="Q256" s="395">
        <f t="shared" si="1076"/>
        <v>0.96432365665181441</v>
      </c>
      <c r="S256" s="189">
        <f t="shared" si="1077"/>
        <v>1.0235047082185555</v>
      </c>
      <c r="T256" s="168">
        <f t="shared" si="902"/>
        <v>1.0076270895218411</v>
      </c>
      <c r="U256" s="382">
        <f t="shared" si="903"/>
        <v>84.730692242293955</v>
      </c>
      <c r="V256" s="427">
        <f t="shared" si="974"/>
        <v>20066.99546091766</v>
      </c>
      <c r="W256" s="132"/>
      <c r="X256" s="255"/>
      <c r="Y256" s="255"/>
      <c r="Z256" s="255"/>
      <c r="AA256" s="111"/>
      <c r="AB256" s="111"/>
      <c r="AC256" s="111"/>
      <c r="AD256" s="111"/>
      <c r="AE256" s="111"/>
      <c r="AF256" s="111"/>
      <c r="AG256" s="111"/>
      <c r="AH256" s="460"/>
      <c r="AI256" s="188">
        <f t="shared" si="904"/>
        <v>3.165819211847289</v>
      </c>
      <c r="AJ256" s="256">
        <f t="shared" si="1078"/>
        <v>0.58762593239631522</v>
      </c>
      <c r="AK256" s="256">
        <f t="shared" si="1057"/>
        <v>1.8603174661599309</v>
      </c>
      <c r="AL256" s="170">
        <f t="shared" si="1079"/>
        <v>84.730692242293955</v>
      </c>
      <c r="AM256" s="170">
        <f t="shared" si="1080"/>
        <v>3.0228812685655231</v>
      </c>
      <c r="AN256" s="170">
        <f t="shared" si="906"/>
        <v>60.525137913154943</v>
      </c>
      <c r="AO256" s="170">
        <f t="shared" si="975"/>
        <v>31</v>
      </c>
      <c r="AP256" s="170">
        <f t="shared" si="976"/>
        <v>44</v>
      </c>
      <c r="AQ256" s="170">
        <f t="shared" si="1081"/>
        <v>0</v>
      </c>
      <c r="AR256" s="256">
        <f t="shared" si="1082"/>
        <v>27.719072896665615</v>
      </c>
      <c r="AS256" s="256">
        <f t="shared" si="907"/>
        <v>0</v>
      </c>
      <c r="AT256" s="428">
        <f t="shared" si="1083"/>
        <v>98735</v>
      </c>
      <c r="AU256" s="112"/>
      <c r="AV256" s="256"/>
      <c r="AW256" s="256"/>
      <c r="AX256" s="120"/>
      <c r="AY256" s="120"/>
      <c r="AZ256" s="120"/>
      <c r="BA256" s="120"/>
      <c r="BB256" s="256"/>
      <c r="BC256" s="256"/>
      <c r="BD256" s="256"/>
      <c r="BE256" s="257"/>
      <c r="BF256" s="146">
        <f t="shared" si="1084"/>
        <v>1.0829469858729002</v>
      </c>
      <c r="BG256" s="256">
        <f t="shared" si="1085"/>
        <v>0.22247428669143504</v>
      </c>
      <c r="BH256" s="256">
        <f t="shared" si="908"/>
        <v>0.24092785820671306</v>
      </c>
      <c r="BI256" s="120">
        <f t="shared" si="1086"/>
        <v>5.0255401089901826</v>
      </c>
      <c r="BJ256" s="120">
        <f t="shared" si="1087"/>
        <v>3.0228812685655231</v>
      </c>
      <c r="BK256" s="256">
        <v>0</v>
      </c>
      <c r="BL256" s="170">
        <f t="shared" si="909"/>
        <v>3.7366510114305873</v>
      </c>
      <c r="BM256" s="170">
        <f t="shared" si="977"/>
        <v>59.263348988569412</v>
      </c>
      <c r="BN256" s="170">
        <f t="shared" si="1088"/>
        <v>0</v>
      </c>
      <c r="BO256" s="170">
        <f t="shared" si="1089"/>
        <v>1.327044876900265</v>
      </c>
      <c r="BP256" s="170">
        <f t="shared" si="1090"/>
        <v>79.70515213330377</v>
      </c>
      <c r="BQ256" s="390">
        <f t="shared" si="1091"/>
        <v>11961.741781001059</v>
      </c>
      <c r="BR256" s="428">
        <f t="shared" si="1092"/>
        <v>21153.556177658495</v>
      </c>
      <c r="BS256" s="146">
        <f t="shared" si="1182"/>
        <v>3.7035629971398634</v>
      </c>
      <c r="BT256" s="256">
        <f t="shared" si="1183"/>
        <v>0.89164110020491993</v>
      </c>
      <c r="BU256" s="256">
        <f t="shared" si="911"/>
        <v>3.3022489854480184</v>
      </c>
      <c r="BV256" s="170">
        <f t="shared" si="912"/>
        <v>84.730692242293955</v>
      </c>
      <c r="BW256" s="170">
        <f t="shared" si="913"/>
        <v>3.0228812685655231</v>
      </c>
      <c r="BX256" s="170">
        <f t="shared" si="914"/>
        <v>64.761672525269645</v>
      </c>
      <c r="BY256" s="170">
        <f t="shared" si="978"/>
        <v>1027.963055956661</v>
      </c>
      <c r="BZ256" s="256">
        <f t="shared" si="1094"/>
        <v>23.694365015156649</v>
      </c>
      <c r="CA256" s="256">
        <v>0</v>
      </c>
      <c r="CB256" s="466">
        <f t="shared" si="1095"/>
        <v>69584</v>
      </c>
      <c r="CC256" s="146">
        <f t="shared" si="1096"/>
        <v>1.0827679132317378</v>
      </c>
      <c r="CD256" s="256">
        <f t="shared" si="915"/>
        <v>0.41453447238967089</v>
      </c>
      <c r="CE256" s="256">
        <f t="shared" si="979"/>
        <v>0.44884462563198341</v>
      </c>
      <c r="CF256" s="120">
        <f t="shared" si="1097"/>
        <v>5.3605761162561949</v>
      </c>
      <c r="CG256" s="120">
        <f t="shared" si="1098"/>
        <v>3.0228812685655231</v>
      </c>
      <c r="CH256" s="256">
        <v>0</v>
      </c>
      <c r="CI256" s="170">
        <f t="shared" si="980"/>
        <v>3.9857610788592934</v>
      </c>
      <c r="CJ256" s="170">
        <f t="shared" si="981"/>
        <v>59.014238921140709</v>
      </c>
      <c r="CK256" s="170">
        <f t="shared" si="1099"/>
        <v>0</v>
      </c>
      <c r="CL256" s="256">
        <f t="shared" si="1100"/>
        <v>1.6754823244569175</v>
      </c>
      <c r="CM256" s="256">
        <f t="shared" si="900"/>
        <v>79.370116126037757</v>
      </c>
      <c r="CN256" s="390">
        <f t="shared" si="1101"/>
        <v>2092.5245664011291</v>
      </c>
      <c r="CO256" s="428">
        <f t="shared" si="1102"/>
        <v>11320.459922835727</v>
      </c>
      <c r="CP256" s="146">
        <f t="shared" si="1103"/>
        <v>3.165819211847289</v>
      </c>
      <c r="CQ256" s="256">
        <f t="shared" si="916"/>
        <v>0.97373869554159143</v>
      </c>
      <c r="CR256" s="256">
        <f t="shared" si="917"/>
        <v>3.0826806696646885</v>
      </c>
      <c r="CS256" s="120">
        <f t="shared" si="918"/>
        <v>84.730692242293955</v>
      </c>
      <c r="CT256" s="120">
        <f t="shared" si="919"/>
        <v>3.0228812685655231</v>
      </c>
      <c r="CU256" s="256">
        <f t="shared" si="920"/>
        <v>60.525137913154943</v>
      </c>
      <c r="CV256" s="170">
        <f t="shared" si="982"/>
        <v>960.71647481198318</v>
      </c>
      <c r="CW256" s="256">
        <f t="shared" si="1104"/>
        <v>27.719072896665615</v>
      </c>
      <c r="CX256" s="256">
        <v>0</v>
      </c>
      <c r="CY256" s="466">
        <f t="shared" si="1105"/>
        <v>59584</v>
      </c>
      <c r="CZ256" s="146">
        <f t="shared" si="1106"/>
        <v>3.7035629971398634</v>
      </c>
      <c r="DA256" s="256">
        <f t="shared" si="921"/>
        <v>0.92486963086069929</v>
      </c>
      <c r="DB256" s="256">
        <f t="shared" si="922"/>
        <v>3.4253129420340906</v>
      </c>
      <c r="DC256" s="120">
        <f t="shared" si="923"/>
        <v>84.730692242293955</v>
      </c>
      <c r="DD256" s="120">
        <f t="shared" si="924"/>
        <v>3.0228812685655231</v>
      </c>
      <c r="DE256" s="256">
        <f t="shared" si="925"/>
        <v>64.761672525269645</v>
      </c>
      <c r="DF256" s="170">
        <f t="shared" si="983"/>
        <v>1027.963055956661</v>
      </c>
      <c r="DG256" s="256">
        <f t="shared" si="1107"/>
        <v>23.694365015156649</v>
      </c>
      <c r="DH256" s="256">
        <v>0</v>
      </c>
      <c r="DI256" s="466">
        <f t="shared" si="1108"/>
        <v>67084</v>
      </c>
      <c r="DJ256" s="146">
        <f t="shared" si="1109"/>
        <v>3.165819211847289</v>
      </c>
      <c r="DK256" s="256">
        <f t="shared" si="984"/>
        <v>1.0727617490413097</v>
      </c>
      <c r="DL256" s="256">
        <f t="shared" si="926"/>
        <v>3.3961697548498782</v>
      </c>
      <c r="DM256" s="120">
        <f t="shared" si="927"/>
        <v>84.730692242293955</v>
      </c>
      <c r="DN256" s="120">
        <f t="shared" si="928"/>
        <v>3.0228812685655231</v>
      </c>
      <c r="DO256" s="256">
        <f t="shared" si="929"/>
        <v>60.525137913154943</v>
      </c>
      <c r="DP256" s="170">
        <f t="shared" si="985"/>
        <v>960.71647481198318</v>
      </c>
      <c r="DQ256" s="256">
        <f t="shared" si="1110"/>
        <v>27.719072896665615</v>
      </c>
      <c r="DR256" s="256">
        <v>0</v>
      </c>
      <c r="DS256" s="427">
        <f t="shared" si="1111"/>
        <v>54084</v>
      </c>
      <c r="DT256" s="176">
        <f t="shared" si="1112"/>
        <v>6.5254447040062731</v>
      </c>
      <c r="DU256" s="256">
        <f t="shared" si="930"/>
        <v>0.85896402485933987</v>
      </c>
      <c r="DV256" s="256">
        <f t="shared" si="931"/>
        <v>5.6051222469502919</v>
      </c>
      <c r="DW256" s="120">
        <f t="shared" si="932"/>
        <v>84.730692242293955</v>
      </c>
      <c r="DX256" s="120">
        <f t="shared" si="933"/>
        <v>3.0228812685655231</v>
      </c>
      <c r="DY256" s="256">
        <f t="shared" si="934"/>
        <v>73.234741749499037</v>
      </c>
      <c r="DZ256" s="256">
        <f t="shared" si="986"/>
        <v>43</v>
      </c>
      <c r="EA256" s="256">
        <f t="shared" si="987"/>
        <v>62</v>
      </c>
      <c r="EB256" s="170">
        <f t="shared" si="988"/>
        <v>1162.4562182460165</v>
      </c>
      <c r="EC256" s="256">
        <f t="shared" si="1113"/>
        <v>13.447906999653755</v>
      </c>
      <c r="ED256" s="256">
        <v>0</v>
      </c>
      <c r="EE256" s="427">
        <f t="shared" si="994"/>
        <v>84160</v>
      </c>
      <c r="EF256" s="275">
        <f t="shared" si="1114"/>
        <v>1.2562909387359988</v>
      </c>
      <c r="EG256" s="256">
        <f t="shared" si="1115"/>
        <v>0.62281840669015565</v>
      </c>
      <c r="EH256" s="256">
        <f t="shared" si="935"/>
        <v>0.78244112080283479</v>
      </c>
      <c r="EI256" s="473">
        <f t="shared" si="1116"/>
        <v>21.182673060573489</v>
      </c>
      <c r="EJ256" s="473">
        <f t="shared" si="1117"/>
        <v>15.75</v>
      </c>
      <c r="EK256" s="473">
        <f t="shared" si="936"/>
        <v>63</v>
      </c>
      <c r="EL256" s="473">
        <f t="shared" si="1118"/>
        <v>11.856221630735369</v>
      </c>
      <c r="EM256" s="473">
        <f t="shared" si="1119"/>
        <v>6.3032953546652131</v>
      </c>
      <c r="EN256" s="473">
        <f t="shared" si="1120"/>
        <v>63.548019181720463</v>
      </c>
      <c r="EO256" s="427">
        <f t="shared" si="1121"/>
        <v>25508.245460917657</v>
      </c>
      <c r="EP256" s="261">
        <f t="shared" si="1122"/>
        <v>1.2562909387359988</v>
      </c>
      <c r="EQ256" s="256">
        <f t="shared" si="1123"/>
        <v>0.6972571777673966</v>
      </c>
      <c r="ER256" s="256">
        <f t="shared" si="937"/>
        <v>0.87595787439781592</v>
      </c>
      <c r="ES256" s="473">
        <f t="shared" si="938"/>
        <v>84.730692242293955</v>
      </c>
      <c r="ET256" s="473">
        <f t="shared" si="1124"/>
        <v>15.75</v>
      </c>
      <c r="EU256" s="473">
        <f t="shared" si="939"/>
        <v>63</v>
      </c>
      <c r="EV256" s="473">
        <f t="shared" si="1125"/>
        <v>11.856221630735369</v>
      </c>
      <c r="EW256" s="473">
        <f t="shared" si="1126"/>
        <v>6.3032953546652131</v>
      </c>
      <c r="EX256" s="473">
        <f t="shared" si="1127"/>
        <v>63.548019181720463</v>
      </c>
      <c r="EY256" s="572">
        <f t="shared" si="1128"/>
        <v>22785</v>
      </c>
      <c r="EZ256" s="572"/>
      <c r="FA256" s="572"/>
      <c r="FB256" s="572"/>
      <c r="FC256" s="572"/>
      <c r="FD256" s="572"/>
      <c r="FE256" s="572"/>
      <c r="FF256" s="572"/>
      <c r="FG256" s="572"/>
      <c r="FH256" s="572"/>
      <c r="FI256" s="566"/>
      <c r="FJ256" s="276">
        <f t="shared" si="1129"/>
        <v>1.0460539715834587</v>
      </c>
      <c r="FK256" s="256">
        <f t="shared" si="1130"/>
        <v>7.4651365031961209E-2</v>
      </c>
      <c r="FL256" s="256">
        <f t="shared" si="949"/>
        <v>7.8089356875809549E-2</v>
      </c>
      <c r="FM256" s="483">
        <f t="shared" si="1131"/>
        <v>2.033536613815055</v>
      </c>
      <c r="FN256" s="483">
        <f t="shared" si="1132"/>
        <v>3</v>
      </c>
      <c r="FO256" s="483">
        <f t="shared" si="950"/>
        <v>63</v>
      </c>
      <c r="FP256" s="483">
        <f t="shared" si="951"/>
        <v>27.606221630735369</v>
      </c>
      <c r="FQ256" s="483">
        <f t="shared" si="989"/>
        <v>400</v>
      </c>
      <c r="FR256" s="483">
        <f t="shared" si="1133"/>
        <v>1.0482978217981422</v>
      </c>
      <c r="FS256" s="483">
        <f t="shared" si="1134"/>
        <v>82.841803353405055</v>
      </c>
      <c r="FT256" s="484">
        <f t="shared" si="1135"/>
        <v>4</v>
      </c>
      <c r="FU256" s="427">
        <f t="shared" si="1136"/>
        <v>24757.99546091766</v>
      </c>
      <c r="FV256" s="276">
        <f t="shared" si="1137"/>
        <v>1.6611321038375588</v>
      </c>
      <c r="FW256" s="256">
        <f t="shared" si="1138"/>
        <v>0.88720185327366452</v>
      </c>
      <c r="FX256" s="256">
        <f t="shared" si="952"/>
        <v>1.4737594810570636</v>
      </c>
      <c r="FY256" s="483">
        <f t="shared" si="1139"/>
        <v>34.909045203825116</v>
      </c>
      <c r="FZ256" s="483">
        <f t="shared" si="1140"/>
        <v>19</v>
      </c>
      <c r="GA256" s="483">
        <f t="shared" si="953"/>
        <v>63</v>
      </c>
      <c r="GB256" s="483">
        <f t="shared" si="954"/>
        <v>27.606221630735369</v>
      </c>
      <c r="GC256" s="483">
        <f t="shared" si="955"/>
        <v>200</v>
      </c>
      <c r="GD256" s="483">
        <f t="shared" si="1141"/>
        <v>3.0059235732426419</v>
      </c>
      <c r="GE256" s="483">
        <f t="shared" si="1142"/>
        <v>49.821647038468839</v>
      </c>
      <c r="GF256" s="484">
        <f t="shared" si="1143"/>
        <v>25</v>
      </c>
      <c r="GG256" s="493">
        <f t="shared" si="1144"/>
        <v>2</v>
      </c>
      <c r="GH256" s="493">
        <f t="shared" si="1145"/>
        <v>27</v>
      </c>
      <c r="GI256" s="427">
        <f t="shared" si="1146"/>
        <v>37094.995460917664</v>
      </c>
      <c r="GJ256" s="185">
        <f t="shared" si="1147"/>
        <v>1.0235047082185555</v>
      </c>
      <c r="GK256" s="256">
        <f t="shared" si="990"/>
        <v>1.446319065035905</v>
      </c>
      <c r="GL256" s="256">
        <f t="shared" si="956"/>
        <v>1.4803143726505081</v>
      </c>
      <c r="GM256" s="256">
        <f t="shared" si="957"/>
        <v>84.730692242293955</v>
      </c>
      <c r="GN256" s="256">
        <f t="shared" si="958"/>
        <v>63</v>
      </c>
      <c r="GO256" s="256">
        <f t="shared" si="959"/>
        <v>27.606221630735369</v>
      </c>
      <c r="GP256" s="256">
        <f t="shared" si="1148"/>
        <v>84.730692242293955</v>
      </c>
      <c r="GQ256" s="256">
        <f t="shared" si="1149"/>
        <v>1.0076270895218411</v>
      </c>
      <c r="GR256" s="427">
        <f t="shared" si="1150"/>
        <v>57886.995460917664</v>
      </c>
      <c r="GS256" s="185">
        <f t="shared" si="1151"/>
        <v>1.0235047082185555</v>
      </c>
      <c r="GT256" s="256">
        <f t="shared" si="991"/>
        <v>1.0891655946686496</v>
      </c>
      <c r="GU256" s="256">
        <f t="shared" si="960"/>
        <v>1.1147661141730258</v>
      </c>
      <c r="GV256" s="256">
        <f t="shared" si="961"/>
        <v>84.730692242293955</v>
      </c>
      <c r="GW256" s="256">
        <f t="shared" si="962"/>
        <v>63</v>
      </c>
      <c r="GX256" s="256">
        <f t="shared" si="963"/>
        <v>27.606221630735369</v>
      </c>
      <c r="GY256" s="256">
        <f t="shared" si="1152"/>
        <v>84.730692242293955</v>
      </c>
      <c r="GZ256" s="256">
        <f t="shared" si="1153"/>
        <v>1.0076270895218411</v>
      </c>
      <c r="HA256" s="427">
        <f t="shared" si="1154"/>
        <v>76868.995460917664</v>
      </c>
      <c r="HB256" s="185">
        <f t="shared" si="1155"/>
        <v>1.0235047082185555</v>
      </c>
      <c r="HC256" s="256">
        <f t="shared" si="992"/>
        <v>0.21094979294502864</v>
      </c>
      <c r="HD256" s="256">
        <f t="shared" si="964"/>
        <v>0.21590810627696624</v>
      </c>
      <c r="HE256" s="256">
        <f t="shared" si="965"/>
        <v>84.730692242293955</v>
      </c>
      <c r="HF256" s="256">
        <f t="shared" si="966"/>
        <v>63</v>
      </c>
      <c r="HG256" s="256">
        <f t="shared" si="967"/>
        <v>27.606221630735369</v>
      </c>
      <c r="HH256" s="256">
        <f t="shared" si="1156"/>
        <v>84.730692242293955</v>
      </c>
      <c r="HI256" s="256">
        <f t="shared" si="1157"/>
        <v>1.0076270895218411</v>
      </c>
      <c r="HJ256" s="427">
        <f t="shared" si="1158"/>
        <v>396886.21630735369</v>
      </c>
      <c r="HK256" s="185">
        <f t="shared" si="1159"/>
        <v>1.0235047082185555</v>
      </c>
      <c r="HL256" s="256">
        <f t="shared" si="993"/>
        <v>1.3174361157005838</v>
      </c>
      <c r="HM256" s="256">
        <f t="shared" si="968"/>
        <v>1.3484020671967132</v>
      </c>
      <c r="HN256" s="256">
        <f t="shared" si="969"/>
        <v>84.730692242293955</v>
      </c>
      <c r="HO256" s="256">
        <f t="shared" si="970"/>
        <v>63</v>
      </c>
      <c r="HP256" s="256">
        <f t="shared" si="971"/>
        <v>27.606221630735369</v>
      </c>
      <c r="HQ256" s="256">
        <f t="shared" si="1160"/>
        <v>84.730692242293955</v>
      </c>
      <c r="HR256" s="256">
        <f t="shared" si="1161"/>
        <v>1.0076270895218411</v>
      </c>
      <c r="HS256" s="466">
        <f t="shared" si="1162"/>
        <v>63550</v>
      </c>
    </row>
    <row r="257" spans="1:227" s="72" customFormat="1" hidden="1" outlineLevel="1" x14ac:dyDescent="0.3">
      <c r="B257" s="40" t="s">
        <v>252</v>
      </c>
      <c r="C257" s="40" t="s">
        <v>254</v>
      </c>
      <c r="D257" s="117">
        <v>2000</v>
      </c>
      <c r="E257" s="132">
        <v>9.4377158046025684</v>
      </c>
      <c r="F257" s="125">
        <f t="shared" si="1071"/>
        <v>165.94650289759517</v>
      </c>
      <c r="G257" s="125">
        <f t="shared" si="1072"/>
        <v>6.5857378607579573</v>
      </c>
      <c r="H257" s="168">
        <f t="shared" si="1059"/>
        <v>126</v>
      </c>
      <c r="I257" s="528">
        <f t="shared" si="1181"/>
        <v>126</v>
      </c>
      <c r="J257" s="373">
        <f t="shared" si="1074"/>
        <v>60.143724755780433</v>
      </c>
      <c r="K257" s="114">
        <v>2.4E-2</v>
      </c>
      <c r="L257" s="168">
        <f t="shared" si="1075"/>
        <v>1317.0357372825013</v>
      </c>
      <c r="M257" s="373">
        <f t="shared" si="972"/>
        <v>109.5</v>
      </c>
      <c r="N257" s="373">
        <f t="shared" si="973"/>
        <v>31.608857694780035</v>
      </c>
      <c r="O257" s="121">
        <v>43.904919071719711</v>
      </c>
      <c r="P257" s="116">
        <v>2.5000000000000001E-2</v>
      </c>
      <c r="Q257" s="395">
        <f t="shared" si="1076"/>
        <v>0.96031409071137841</v>
      </c>
      <c r="S257" s="189">
        <f t="shared" si="1077"/>
        <v>1.0261118487060457</v>
      </c>
      <c r="T257" s="168">
        <f t="shared" si="902"/>
        <v>2.1952459535859856</v>
      </c>
      <c r="U257" s="382">
        <f t="shared" si="903"/>
        <v>165.94650289759517</v>
      </c>
      <c r="V257" s="427">
        <f t="shared" si="974"/>
        <v>28422.995960924869</v>
      </c>
      <c r="W257" s="132"/>
      <c r="X257" s="255"/>
      <c r="Y257" s="255"/>
      <c r="Z257" s="255"/>
      <c r="AA257" s="111"/>
      <c r="AB257" s="111"/>
      <c r="AC257" s="111"/>
      <c r="AD257" s="111"/>
      <c r="AE257" s="111"/>
      <c r="AF257" s="111"/>
      <c r="AG257" s="111"/>
      <c r="AH257" s="460"/>
      <c r="AI257" s="262">
        <f t="shared" si="904"/>
        <v>2.9226154114674263</v>
      </c>
      <c r="AJ257" s="256">
        <f t="shared" si="1078"/>
        <v>0.67727027116934735</v>
      </c>
      <c r="AK257" s="256">
        <f t="shared" si="1057"/>
        <v>1.9794005322482575</v>
      </c>
      <c r="AL257" s="170">
        <f t="shared" si="1079"/>
        <v>158.88050164042872</v>
      </c>
      <c r="AM257" s="170">
        <f t="shared" si="1080"/>
        <v>6.5857378607579573</v>
      </c>
      <c r="AN257" s="170">
        <f t="shared" si="906"/>
        <v>112.57463836956357</v>
      </c>
      <c r="AO257" s="170">
        <f t="shared" si="975"/>
        <v>58</v>
      </c>
      <c r="AP257" s="170">
        <f t="shared" si="976"/>
        <v>83</v>
      </c>
      <c r="AQ257" s="170">
        <f t="shared" si="1081"/>
        <v>0</v>
      </c>
      <c r="AR257" s="256">
        <f t="shared" si="1082"/>
        <v>51.967506908632828</v>
      </c>
      <c r="AS257" s="256">
        <f t="shared" si="907"/>
        <v>7.0660012571664481</v>
      </c>
      <c r="AT257" s="428">
        <f t="shared" si="1083"/>
        <v>161100</v>
      </c>
      <c r="AU257" s="112"/>
      <c r="AV257" s="256"/>
      <c r="AW257" s="256"/>
      <c r="AX257" s="120"/>
      <c r="AY257" s="120"/>
      <c r="AZ257" s="120"/>
      <c r="BA257" s="120"/>
      <c r="BB257" s="256"/>
      <c r="BC257" s="256"/>
      <c r="BD257" s="256"/>
      <c r="BE257" s="257"/>
      <c r="BF257" s="146">
        <f t="shared" si="1084"/>
        <v>1.0927449144758721</v>
      </c>
      <c r="BG257" s="256">
        <f t="shared" si="1085"/>
        <v>0.37460552418202336</v>
      </c>
      <c r="BH257" s="256">
        <f t="shared" si="908"/>
        <v>0.40934828148447433</v>
      </c>
      <c r="BI257" s="120">
        <f t="shared" si="1086"/>
        <v>10.948789193510105</v>
      </c>
      <c r="BJ257" s="120">
        <f t="shared" si="1087"/>
        <v>6.5857378607579573</v>
      </c>
      <c r="BK257" s="256">
        <v>0</v>
      </c>
      <c r="BL257" s="170">
        <f t="shared" si="909"/>
        <v>8.3132058482340287</v>
      </c>
      <c r="BM257" s="170">
        <f t="shared" si="977"/>
        <v>117.68679415176597</v>
      </c>
      <c r="BN257" s="170">
        <f t="shared" si="1088"/>
        <v>0</v>
      </c>
      <c r="BO257" s="170">
        <f t="shared" si="1089"/>
        <v>2.8911389208727432</v>
      </c>
      <c r="BP257" s="170">
        <f t="shared" si="1090"/>
        <v>154.99771370408507</v>
      </c>
      <c r="BQ257" s="390">
        <f t="shared" si="1091"/>
        <v>14364.433070322866</v>
      </c>
      <c r="BR257" s="428">
        <f t="shared" si="1092"/>
        <v>27369.847918316802</v>
      </c>
      <c r="BS257" s="147">
        <f t="shared" si="1182"/>
        <v>3.7184342991125869</v>
      </c>
      <c r="BT257" s="256">
        <f t="shared" si="1183"/>
        <v>0.88034446082528572</v>
      </c>
      <c r="BU257" s="256">
        <f t="shared" si="911"/>
        <v>3.2735030381665196</v>
      </c>
      <c r="BV257" s="170">
        <f t="shared" si="912"/>
        <v>165.94650289759517</v>
      </c>
      <c r="BW257" s="170">
        <f t="shared" si="913"/>
        <v>6.5857378607579573</v>
      </c>
      <c r="BX257" s="170">
        <f t="shared" si="914"/>
        <v>126.17146445731818</v>
      </c>
      <c r="BY257" s="170">
        <f t="shared" si="978"/>
        <v>1001.3608290263347</v>
      </c>
      <c r="BZ257" s="256">
        <f t="shared" si="1094"/>
        <v>46.399163432719071</v>
      </c>
      <c r="CA257" s="256">
        <v>0</v>
      </c>
      <c r="CB257" s="466">
        <f t="shared" si="1095"/>
        <v>138289.71594179573</v>
      </c>
      <c r="CC257" s="146">
        <f t="shared" si="1096"/>
        <v>1.0925428816914564</v>
      </c>
      <c r="CD257" s="256">
        <f t="shared" si="915"/>
        <v>0.57626970564662061</v>
      </c>
      <c r="CE257" s="256">
        <f t="shared" si="979"/>
        <v>0.6295993648386462</v>
      </c>
      <c r="CF257" s="120">
        <f t="shared" si="1097"/>
        <v>11.678708473077444</v>
      </c>
      <c r="CG257" s="120">
        <f t="shared" si="1098"/>
        <v>6.5857378607579573</v>
      </c>
      <c r="CH257" s="256">
        <v>0</v>
      </c>
      <c r="CI257" s="170">
        <f t="shared" si="980"/>
        <v>8.8674195714496307</v>
      </c>
      <c r="CJ257" s="170">
        <f t="shared" si="981"/>
        <v>117.13258042855037</v>
      </c>
      <c r="CK257" s="170">
        <f t="shared" si="1099"/>
        <v>0</v>
      </c>
      <c r="CL257" s="256">
        <f t="shared" si="1100"/>
        <v>3.6502549716227772</v>
      </c>
      <c r="CM257" s="256">
        <f t="shared" si="900"/>
        <v>154.26779442451772</v>
      </c>
      <c r="CN257" s="390">
        <f t="shared" si="1101"/>
        <v>4655.3952750110557</v>
      </c>
      <c r="CO257" s="428">
        <f t="shared" si="1102"/>
        <v>17741.171112871252</v>
      </c>
      <c r="CP257" s="147">
        <f t="shared" si="1103"/>
        <v>3.1784650749772445</v>
      </c>
      <c r="CQ257" s="256">
        <f t="shared" si="916"/>
        <v>1.0050349723652201</v>
      </c>
      <c r="CR257" s="256">
        <f t="shared" si="917"/>
        <v>3.1944685587935724</v>
      </c>
      <c r="CS257" s="120">
        <f t="shared" si="918"/>
        <v>165.94650289759517</v>
      </c>
      <c r="CT257" s="120">
        <f t="shared" si="919"/>
        <v>6.5857378607579573</v>
      </c>
      <c r="CU257" s="256">
        <f t="shared" si="920"/>
        <v>117.87413931243842</v>
      </c>
      <c r="CV257" s="170">
        <f t="shared" si="982"/>
        <v>935.50904216220965</v>
      </c>
      <c r="CW257" s="256">
        <f t="shared" si="1104"/>
        <v>54.281622320354842</v>
      </c>
      <c r="CX257" s="256">
        <v>0</v>
      </c>
      <c r="CY257" s="466">
        <f t="shared" si="1105"/>
        <v>113289.71594179573</v>
      </c>
      <c r="CZ257" s="147">
        <f t="shared" si="1106"/>
        <v>3.7184342991125869</v>
      </c>
      <c r="DA257" s="256">
        <f t="shared" si="921"/>
        <v>1.0120780855228668</v>
      </c>
      <c r="DB257" s="256">
        <f t="shared" si="922"/>
        <v>3.7633458665884301</v>
      </c>
      <c r="DC257" s="120">
        <f t="shared" si="923"/>
        <v>165.94650289759517</v>
      </c>
      <c r="DD257" s="120">
        <f t="shared" si="924"/>
        <v>6.5857378607579573</v>
      </c>
      <c r="DE257" s="256">
        <f t="shared" si="925"/>
        <v>126.17146445731818</v>
      </c>
      <c r="DF257" s="170">
        <f t="shared" si="983"/>
        <v>1001.3608290263347</v>
      </c>
      <c r="DG257" s="256">
        <f t="shared" si="1107"/>
        <v>46.399163432719071</v>
      </c>
      <c r="DH257" s="256">
        <v>0</v>
      </c>
      <c r="DI257" s="466">
        <f t="shared" si="1108"/>
        <v>120289.71594179573</v>
      </c>
      <c r="DJ257" s="147">
        <f t="shared" si="1109"/>
        <v>3.1784650749772445</v>
      </c>
      <c r="DK257" s="256">
        <f t="shared" si="984"/>
        <v>1.0514398855014506</v>
      </c>
      <c r="DL257" s="256">
        <f t="shared" si="926"/>
        <v>3.3419649545044336</v>
      </c>
      <c r="DM257" s="120">
        <f t="shared" si="927"/>
        <v>165.94650289759517</v>
      </c>
      <c r="DN257" s="120">
        <f t="shared" si="928"/>
        <v>6.5857378607579573</v>
      </c>
      <c r="DO257" s="256">
        <f t="shared" si="929"/>
        <v>117.87413931243842</v>
      </c>
      <c r="DP257" s="170">
        <f t="shared" si="985"/>
        <v>935.50904216220965</v>
      </c>
      <c r="DQ257" s="256">
        <f t="shared" si="1110"/>
        <v>54.281622320354842</v>
      </c>
      <c r="DR257" s="256">
        <v>0</v>
      </c>
      <c r="DS257" s="427">
        <f t="shared" si="1111"/>
        <v>108289.71594179573</v>
      </c>
      <c r="DT257" s="176">
        <f t="shared" si="1112"/>
        <v>6.5473994888909601</v>
      </c>
      <c r="DU257" s="256">
        <f t="shared" si="930"/>
        <v>0.74915061718742093</v>
      </c>
      <c r="DV257" s="256">
        <f t="shared" si="931"/>
        <v>4.9049883680752675</v>
      </c>
      <c r="DW257" s="120">
        <f t="shared" si="932"/>
        <v>165.94650289759517</v>
      </c>
      <c r="DX257" s="120">
        <f t="shared" si="933"/>
        <v>6.5857378607579573</v>
      </c>
      <c r="DY257" s="256">
        <f t="shared" si="934"/>
        <v>142.76611474707772</v>
      </c>
      <c r="DZ257" s="256">
        <f t="shared" si="986"/>
        <v>85</v>
      </c>
      <c r="EA257" s="256">
        <f t="shared" si="987"/>
        <v>122</v>
      </c>
      <c r="EB257" s="170">
        <f t="shared" si="988"/>
        <v>1133.064402754585</v>
      </c>
      <c r="EC257" s="256">
        <f t="shared" si="1113"/>
        <v>26.351262215035195</v>
      </c>
      <c r="ED257" s="256">
        <v>0</v>
      </c>
      <c r="EE257" s="427">
        <f t="shared" si="994"/>
        <v>189268.33053742663</v>
      </c>
      <c r="EF257" s="275">
        <f t="shared" si="1114"/>
        <v>1.2591133011738995</v>
      </c>
      <c r="EG257" s="256">
        <f t="shared" si="1115"/>
        <v>0.88784502659034248</v>
      </c>
      <c r="EH257" s="256">
        <f t="shared" si="935"/>
        <v>1.1178974823609946</v>
      </c>
      <c r="EI257" s="473">
        <f t="shared" si="1116"/>
        <v>41.486625724398792</v>
      </c>
      <c r="EJ257" s="473">
        <f t="shared" si="1117"/>
        <v>31.5</v>
      </c>
      <c r="EK257" s="473">
        <f t="shared" si="936"/>
        <v>126</v>
      </c>
      <c r="EL257" s="473">
        <f t="shared" si="1118"/>
        <v>28.643724755780433</v>
      </c>
      <c r="EM257" s="473">
        <f t="shared" si="1119"/>
        <v>12.566902384685683</v>
      </c>
      <c r="EN257" s="473">
        <f t="shared" si="1120"/>
        <v>124.45987717319638</v>
      </c>
      <c r="EO257" s="427">
        <f t="shared" si="1121"/>
        <v>35045.495960924869</v>
      </c>
      <c r="EP257" s="261">
        <f t="shared" si="1122"/>
        <v>1.2591133011738995</v>
      </c>
      <c r="EQ257" s="256">
        <f t="shared" si="1123"/>
        <v>0.68279502508885415</v>
      </c>
      <c r="ER257" s="256">
        <f t="shared" si="937"/>
        <v>0.8597162980647427</v>
      </c>
      <c r="ES257" s="473">
        <f t="shared" si="938"/>
        <v>165.94650289759517</v>
      </c>
      <c r="ET257" s="473">
        <f t="shared" si="1124"/>
        <v>31.5</v>
      </c>
      <c r="EU257" s="473">
        <f t="shared" si="939"/>
        <v>126</v>
      </c>
      <c r="EV257" s="473">
        <f t="shared" si="1125"/>
        <v>28.643724755780433</v>
      </c>
      <c r="EW257" s="473">
        <f t="shared" si="1126"/>
        <v>12.566902384685683</v>
      </c>
      <c r="EX257" s="473">
        <f t="shared" si="1127"/>
        <v>124.45987717319638</v>
      </c>
      <c r="EY257" s="572">
        <f t="shared" si="1128"/>
        <v>45570</v>
      </c>
      <c r="EZ257" s="572"/>
      <c r="FA257" s="572"/>
      <c r="FB257" s="572"/>
      <c r="FC257" s="572"/>
      <c r="FD257" s="572"/>
      <c r="FE257" s="572"/>
      <c r="FF257" s="572"/>
      <c r="FG257" s="572"/>
      <c r="FH257" s="572"/>
      <c r="FI257" s="566"/>
      <c r="FJ257" s="276">
        <f t="shared" si="1129"/>
        <v>1.0491877708493706</v>
      </c>
      <c r="FK257" s="256">
        <f t="shared" si="1130"/>
        <v>0.10140180603116086</v>
      </c>
      <c r="FL257" s="256">
        <f t="shared" si="949"/>
        <v>0.10638953482993393</v>
      </c>
      <c r="FM257" s="483">
        <f t="shared" si="1131"/>
        <v>3.9827160695422843</v>
      </c>
      <c r="FN257" s="483">
        <f t="shared" si="1132"/>
        <v>6</v>
      </c>
      <c r="FO257" s="483">
        <f t="shared" si="950"/>
        <v>126</v>
      </c>
      <c r="FP257" s="483">
        <f t="shared" si="951"/>
        <v>60.143724755780433</v>
      </c>
      <c r="FQ257" s="483">
        <f t="shared" si="989"/>
        <v>800</v>
      </c>
      <c r="FR257" s="483">
        <f t="shared" si="1133"/>
        <v>2.2749002749768312</v>
      </c>
      <c r="FS257" s="483">
        <f t="shared" si="1134"/>
        <v>162.1687251198174</v>
      </c>
      <c r="FT257" s="484">
        <f t="shared" si="1135"/>
        <v>8</v>
      </c>
      <c r="FU257" s="427">
        <f t="shared" si="1136"/>
        <v>36469.995960924869</v>
      </c>
      <c r="FV257" s="276">
        <f t="shared" si="1137"/>
        <v>1.6645791978660309</v>
      </c>
      <c r="FW257" s="256">
        <f t="shared" si="1138"/>
        <v>1.0684834088595692</v>
      </c>
      <c r="FX257" s="256">
        <f t="shared" si="952"/>
        <v>1.778575255652624</v>
      </c>
      <c r="FY257" s="483">
        <f t="shared" si="1139"/>
        <v>68.369959193809208</v>
      </c>
      <c r="FZ257" s="483">
        <f t="shared" si="1140"/>
        <v>37</v>
      </c>
      <c r="GA257" s="483">
        <f t="shared" si="953"/>
        <v>126</v>
      </c>
      <c r="GB257" s="483">
        <f t="shared" si="954"/>
        <v>60.143724755780433</v>
      </c>
      <c r="GC257" s="483">
        <f t="shared" si="955"/>
        <v>400</v>
      </c>
      <c r="GD257" s="483">
        <f t="shared" si="1141"/>
        <v>6.0726193877252221</v>
      </c>
      <c r="GE257" s="483">
        <f t="shared" si="1142"/>
        <v>97.576543703785958</v>
      </c>
      <c r="GF257" s="484">
        <f t="shared" si="1143"/>
        <v>49</v>
      </c>
      <c r="GG257" s="493">
        <f t="shared" si="1144"/>
        <v>4</v>
      </c>
      <c r="GH257" s="493">
        <f t="shared" si="1145"/>
        <v>53</v>
      </c>
      <c r="GI257" s="427">
        <f t="shared" si="1146"/>
        <v>60358.995960924869</v>
      </c>
      <c r="GJ257" s="185">
        <f t="shared" si="1147"/>
        <v>1.0261118487060457</v>
      </c>
      <c r="GK257" s="256">
        <f t="shared" si="990"/>
        <v>1.5366615349671142</v>
      </c>
      <c r="GL257" s="256">
        <f t="shared" si="956"/>
        <v>1.5767866084805755</v>
      </c>
      <c r="GM257" s="256">
        <f t="shared" si="957"/>
        <v>165.94650289759517</v>
      </c>
      <c r="GN257" s="256">
        <f t="shared" si="958"/>
        <v>126</v>
      </c>
      <c r="GO257" s="256">
        <f t="shared" si="959"/>
        <v>60.143724755780433</v>
      </c>
      <c r="GP257" s="256">
        <f t="shared" si="1148"/>
        <v>165.94650289759517</v>
      </c>
      <c r="GQ257" s="256">
        <f t="shared" si="1149"/>
        <v>2.1952459535859856</v>
      </c>
      <c r="GR257" s="427">
        <f t="shared" si="1150"/>
        <v>106562.99596092486</v>
      </c>
      <c r="GS257" s="185">
        <f t="shared" si="1151"/>
        <v>1.0261118487060457</v>
      </c>
      <c r="GT257" s="256">
        <f t="shared" si="991"/>
        <v>1.6176638987411978</v>
      </c>
      <c r="GU257" s="256">
        <f t="shared" si="960"/>
        <v>1.6599040937223599</v>
      </c>
      <c r="GV257" s="256">
        <f t="shared" si="961"/>
        <v>165.94650289759517</v>
      </c>
      <c r="GW257" s="256">
        <f t="shared" si="962"/>
        <v>126</v>
      </c>
      <c r="GX257" s="256">
        <f t="shared" si="963"/>
        <v>60.143724755780433</v>
      </c>
      <c r="GY257" s="256">
        <f t="shared" si="1152"/>
        <v>165.94650289759517</v>
      </c>
      <c r="GZ257" s="256">
        <f t="shared" si="1153"/>
        <v>2.1952459535859856</v>
      </c>
      <c r="HA257" s="427">
        <f t="shared" si="1154"/>
        <v>101226.99596092486</v>
      </c>
      <c r="HB257" s="185">
        <f t="shared" si="1155"/>
        <v>1.0261118487060457</v>
      </c>
      <c r="HC257" s="256">
        <f t="shared" si="992"/>
        <v>0.2204141769071703</v>
      </c>
      <c r="HD257" s="256">
        <f t="shared" si="964"/>
        <v>0.22616959854723792</v>
      </c>
      <c r="HE257" s="256">
        <f t="shared" si="965"/>
        <v>165.94650289759517</v>
      </c>
      <c r="HF257" s="256">
        <f t="shared" si="966"/>
        <v>126</v>
      </c>
      <c r="HG257" s="256">
        <f t="shared" si="967"/>
        <v>60.143724755780433</v>
      </c>
      <c r="HH257" s="256">
        <f t="shared" si="1156"/>
        <v>165.94650289759517</v>
      </c>
      <c r="HI257" s="256">
        <f t="shared" si="1157"/>
        <v>2.1952459535859856</v>
      </c>
      <c r="HJ257" s="427">
        <f t="shared" si="1158"/>
        <v>742925.24755780434</v>
      </c>
      <c r="HK257" s="185">
        <f t="shared" si="1159"/>
        <v>1.0261118487060457</v>
      </c>
      <c r="HL257" s="256">
        <f t="shared" si="993"/>
        <v>1.3983881891034089</v>
      </c>
      <c r="HM257" s="256">
        <f t="shared" si="968"/>
        <v>1.4349026899295982</v>
      </c>
      <c r="HN257" s="256">
        <f t="shared" si="969"/>
        <v>165.94650289759517</v>
      </c>
      <c r="HO257" s="256">
        <f t="shared" si="970"/>
        <v>126</v>
      </c>
      <c r="HP257" s="256">
        <f t="shared" si="971"/>
        <v>60.143724755780433</v>
      </c>
      <c r="HQ257" s="256">
        <f t="shared" si="1160"/>
        <v>165.94650289759517</v>
      </c>
      <c r="HR257" s="256">
        <f t="shared" si="1161"/>
        <v>2.1952459535859856</v>
      </c>
      <c r="HS257" s="466">
        <f t="shared" si="1162"/>
        <v>117100</v>
      </c>
    </row>
    <row r="258" spans="1:227" s="72" customFormat="1" hidden="1" outlineLevel="1" x14ac:dyDescent="0.3">
      <c r="B258" s="40" t="s">
        <v>252</v>
      </c>
      <c r="C258" s="40" t="s">
        <v>254</v>
      </c>
      <c r="D258" s="117">
        <v>5000</v>
      </c>
      <c r="E258" s="132">
        <v>9.1046771775762725</v>
      </c>
      <c r="F258" s="125">
        <f t="shared" si="1071"/>
        <v>400.22643426429028</v>
      </c>
      <c r="G258" s="125">
        <f t="shared" si="1072"/>
        <v>18.267885334189582</v>
      </c>
      <c r="H258" s="168">
        <f t="shared" si="1059"/>
        <v>315</v>
      </c>
      <c r="I258" s="528">
        <f t="shared" si="1181"/>
        <v>315</v>
      </c>
      <c r="J258" s="373">
        <f t="shared" si="1074"/>
        <v>166.83000305195964</v>
      </c>
      <c r="K258" s="114">
        <v>2.4E-2</v>
      </c>
      <c r="L258" s="168">
        <f t="shared" si="1075"/>
        <v>1270.5601087755247</v>
      </c>
      <c r="M258" s="373">
        <f t="shared" si="972"/>
        <v>109.5</v>
      </c>
      <c r="N258" s="373">
        <f t="shared" si="973"/>
        <v>30.493442610612593</v>
      </c>
      <c r="O258" s="121">
        <v>48.714360891172213</v>
      </c>
      <c r="P258" s="116">
        <v>2.5000000000000001E-2</v>
      </c>
      <c r="Q258" s="395">
        <f t="shared" si="1076"/>
        <v>0.9543561250076591</v>
      </c>
      <c r="S258" s="189">
        <f t="shared" si="1077"/>
        <v>1.029973218712221</v>
      </c>
      <c r="T258" s="168">
        <f t="shared" si="902"/>
        <v>6.0892951113965275</v>
      </c>
      <c r="U258" s="382">
        <f t="shared" si="903"/>
        <v>400.22643426429028</v>
      </c>
      <c r="V258" s="427">
        <f t="shared" si="974"/>
        <v>54942.800488313544</v>
      </c>
      <c r="W258" s="132"/>
      <c r="X258" s="255"/>
      <c r="Y258" s="255"/>
      <c r="Z258" s="255"/>
      <c r="AA258" s="111"/>
      <c r="AB258" s="111"/>
      <c r="AC258" s="111"/>
      <c r="AD258" s="111"/>
      <c r="AE258" s="111"/>
      <c r="AF258" s="111"/>
      <c r="AG258" s="111"/>
      <c r="AH258" s="460"/>
      <c r="AI258" s="262">
        <f t="shared" si="904"/>
        <v>1.6329645843199883</v>
      </c>
      <c r="AJ258" s="256">
        <f t="shared" si="1078"/>
        <v>0.83562717156072286</v>
      </c>
      <c r="AK258" s="256">
        <f t="shared" si="1057"/>
        <v>1.3645495768541434</v>
      </c>
      <c r="AL258" s="170">
        <f t="shared" si="1079"/>
        <v>213.7767802066756</v>
      </c>
      <c r="AM258" s="170">
        <f t="shared" si="1080"/>
        <v>18.267885334189582</v>
      </c>
      <c r="AN258" s="170">
        <f t="shared" si="906"/>
        <v>142.06469982081714</v>
      </c>
      <c r="AO258" s="170">
        <f t="shared" si="975"/>
        <v>73</v>
      </c>
      <c r="AP258" s="170">
        <f t="shared" si="976"/>
        <v>104</v>
      </c>
      <c r="AQ258" s="170">
        <f t="shared" si="1081"/>
        <v>0</v>
      </c>
      <c r="AR258" s="256">
        <f t="shared" si="1082"/>
        <v>69.829216664344358</v>
      </c>
      <c r="AS258" s="256">
        <f t="shared" si="907"/>
        <v>186.44965405761468</v>
      </c>
      <c r="AT258" s="428">
        <f t="shared" si="1083"/>
        <v>179550</v>
      </c>
      <c r="AU258" s="112"/>
      <c r="AV258" s="256"/>
      <c r="AW258" s="256"/>
      <c r="AX258" s="120"/>
      <c r="AY258" s="120"/>
      <c r="AZ258" s="120"/>
      <c r="BA258" s="120"/>
      <c r="BB258" s="256"/>
      <c r="BC258" s="256"/>
      <c r="BD258" s="256"/>
      <c r="BE258" s="257"/>
      <c r="BF258" s="146">
        <f t="shared" si="1084"/>
        <v>1.1074920815506519</v>
      </c>
      <c r="BG258" s="256">
        <f t="shared" si="1085"/>
        <v>0.60171365042806757</v>
      </c>
      <c r="BH258" s="256">
        <f t="shared" si="908"/>
        <v>0.66639310321002188</v>
      </c>
      <c r="BI258" s="120">
        <f t="shared" si="1086"/>
        <v>30.370359368090181</v>
      </c>
      <c r="BJ258" s="120">
        <f t="shared" si="1087"/>
        <v>18.267885334189582</v>
      </c>
      <c r="BK258" s="256">
        <v>0</v>
      </c>
      <c r="BL258" s="170">
        <f t="shared" si="909"/>
        <v>23.903126785051494</v>
      </c>
      <c r="BM258" s="170">
        <f t="shared" si="977"/>
        <v>291.09687321494852</v>
      </c>
      <c r="BN258" s="170">
        <f t="shared" si="1088"/>
        <v>0</v>
      </c>
      <c r="BO258" s="170">
        <f t="shared" si="1089"/>
        <v>8.0196016617092276</v>
      </c>
      <c r="BP258" s="170">
        <f t="shared" si="1090"/>
        <v>369.85607489620008</v>
      </c>
      <c r="BQ258" s="390">
        <f t="shared" si="1091"/>
        <v>22549.141562152035</v>
      </c>
      <c r="BR258" s="428">
        <f t="shared" si="1092"/>
        <v>47265.0949459845</v>
      </c>
      <c r="BS258" s="147">
        <f t="shared" si="1182"/>
        <v>3.7405400085638867</v>
      </c>
      <c r="BT258" s="256">
        <f t="shared" si="1183"/>
        <v>1.142643562816948</v>
      </c>
      <c r="BU258" s="256">
        <f t="shared" si="911"/>
        <v>4.2741039622447765</v>
      </c>
      <c r="BV258" s="170">
        <f t="shared" si="912"/>
        <v>400.22643426429028</v>
      </c>
      <c r="BW258" s="170">
        <f t="shared" si="913"/>
        <v>18.267885334189582</v>
      </c>
      <c r="BX258" s="170">
        <f t="shared" si="914"/>
        <v>301.91326207724262</v>
      </c>
      <c r="BY258" s="170">
        <f t="shared" si="978"/>
        <v>958.45480024521464</v>
      </c>
      <c r="BZ258" s="256">
        <f t="shared" si="1094"/>
        <v>111.88072274065938</v>
      </c>
      <c r="CA258" s="256">
        <v>0</v>
      </c>
      <c r="CB258" s="466">
        <f t="shared" si="1095"/>
        <v>257678.78647052427</v>
      </c>
      <c r="CC258" s="146">
        <f t="shared" si="1096"/>
        <v>1.1072547708696387</v>
      </c>
      <c r="CD258" s="256">
        <f t="shared" si="915"/>
        <v>0.73981261242134555</v>
      </c>
      <c r="CE258" s="256">
        <f t="shared" si="979"/>
        <v>0.81916104465306583</v>
      </c>
      <c r="CF258" s="120">
        <f t="shared" si="1097"/>
        <v>32.395049992629531</v>
      </c>
      <c r="CG258" s="120">
        <f t="shared" si="1098"/>
        <v>18.267885334189582</v>
      </c>
      <c r="CH258" s="256">
        <v>0</v>
      </c>
      <c r="CI258" s="170">
        <f t="shared" si="980"/>
        <v>25.496668570721596</v>
      </c>
      <c r="CJ258" s="170">
        <f t="shared" si="981"/>
        <v>289.50333142927843</v>
      </c>
      <c r="CK258" s="170">
        <f t="shared" si="1099"/>
        <v>0</v>
      </c>
      <c r="CL258" s="256">
        <f t="shared" si="1100"/>
        <v>10.125279911230148</v>
      </c>
      <c r="CM258" s="256">
        <f t="shared" si="900"/>
        <v>367.83138427166074</v>
      </c>
      <c r="CN258" s="390">
        <f t="shared" si="1101"/>
        <v>13385.750999628837</v>
      </c>
      <c r="CO258" s="428">
        <f t="shared" si="1102"/>
        <v>38332.767942383471</v>
      </c>
      <c r="CP258" s="147">
        <f t="shared" si="1103"/>
        <v>3.1972617684186129</v>
      </c>
      <c r="CQ258" s="256">
        <f t="shared" si="916"/>
        <v>1.1837101920005262</v>
      </c>
      <c r="CR258" s="256">
        <f t="shared" si="917"/>
        <v>3.784631341770738</v>
      </c>
      <c r="CS258" s="120">
        <f t="shared" si="918"/>
        <v>400.22643426429028</v>
      </c>
      <c r="CT258" s="120">
        <f t="shared" si="919"/>
        <v>18.267885334189582</v>
      </c>
      <c r="CU258" s="256">
        <f t="shared" si="920"/>
        <v>281.90194036402812</v>
      </c>
      <c r="CV258" s="170">
        <f t="shared" si="982"/>
        <v>894.92679480643847</v>
      </c>
      <c r="CW258" s="256">
        <f t="shared" si="1104"/>
        <v>130.89147836821317</v>
      </c>
      <c r="CX258" s="256">
        <v>0</v>
      </c>
      <c r="CY258" s="466">
        <f t="shared" si="1105"/>
        <v>232678.78647052427</v>
      </c>
      <c r="CZ258" s="147">
        <f t="shared" si="1106"/>
        <v>3.7405400085638867</v>
      </c>
      <c r="DA258" s="256">
        <f t="shared" si="921"/>
        <v>1.2284566814228137</v>
      </c>
      <c r="DB258" s="256">
        <f t="shared" si="922"/>
        <v>4.5950913656496555</v>
      </c>
      <c r="DC258" s="120">
        <f t="shared" si="923"/>
        <v>400.22643426429028</v>
      </c>
      <c r="DD258" s="120">
        <f t="shared" si="924"/>
        <v>18.267885334189582</v>
      </c>
      <c r="DE258" s="256">
        <f t="shared" si="925"/>
        <v>301.91326207724262</v>
      </c>
      <c r="DF258" s="170">
        <f t="shared" si="983"/>
        <v>958.45480024521464</v>
      </c>
      <c r="DG258" s="256">
        <f t="shared" si="1107"/>
        <v>111.88072274065938</v>
      </c>
      <c r="DH258" s="256">
        <v>0</v>
      </c>
      <c r="DI258" s="466">
        <f t="shared" si="1108"/>
        <v>239678.78647052427</v>
      </c>
      <c r="DJ258" s="147">
        <f t="shared" si="1109"/>
        <v>3.1972617684186129</v>
      </c>
      <c r="DK258" s="256">
        <f t="shared" si="984"/>
        <v>1.2097053716646133</v>
      </c>
      <c r="DL258" s="256">
        <f t="shared" si="926"/>
        <v>3.867744735873897</v>
      </c>
      <c r="DM258" s="120">
        <f t="shared" si="927"/>
        <v>400.22643426429028</v>
      </c>
      <c r="DN258" s="120">
        <f t="shared" si="928"/>
        <v>18.267885334189582</v>
      </c>
      <c r="DO258" s="256">
        <f t="shared" si="929"/>
        <v>281.90194036402812</v>
      </c>
      <c r="DP258" s="170">
        <f t="shared" si="985"/>
        <v>894.92679480643847</v>
      </c>
      <c r="DQ258" s="256">
        <f t="shared" si="1110"/>
        <v>130.89147836821317</v>
      </c>
      <c r="DR258" s="256">
        <v>0</v>
      </c>
      <c r="DS258" s="427">
        <f t="shared" si="1111"/>
        <v>227678.78647052427</v>
      </c>
      <c r="DT258" s="176">
        <f t="shared" si="1112"/>
        <v>6.5799820092827206</v>
      </c>
      <c r="DU258" s="256">
        <f t="shared" si="930"/>
        <v>0.93070001786379908</v>
      </c>
      <c r="DV258" s="256">
        <f t="shared" si="931"/>
        <v>6.123989373582905</v>
      </c>
      <c r="DW258" s="120">
        <f t="shared" si="932"/>
        <v>400.22643426429028</v>
      </c>
      <c r="DX258" s="120">
        <f t="shared" si="933"/>
        <v>18.267885334189582</v>
      </c>
      <c r="DY258" s="256">
        <f t="shared" si="934"/>
        <v>341.93590550367168</v>
      </c>
      <c r="DZ258" s="256">
        <f t="shared" si="986"/>
        <v>206</v>
      </c>
      <c r="EA258" s="256">
        <f t="shared" si="987"/>
        <v>294</v>
      </c>
      <c r="EB258" s="170">
        <f t="shared" si="988"/>
        <v>1085.5108111227671</v>
      </c>
      <c r="EC258" s="256">
        <f t="shared" si="1113"/>
        <v>63.601134320441652</v>
      </c>
      <c r="ED258" s="256">
        <v>0</v>
      </c>
      <c r="EE258" s="427">
        <f t="shared" si="994"/>
        <v>368233.14545740007</v>
      </c>
      <c r="EF258" s="275">
        <f t="shared" si="1114"/>
        <v>1.2632903218250686</v>
      </c>
      <c r="EG258" s="256">
        <f t="shared" si="1115"/>
        <v>1.1525656703905369</v>
      </c>
      <c r="EH258" s="256">
        <f t="shared" si="935"/>
        <v>1.4560250566721873</v>
      </c>
      <c r="EI258" s="473">
        <f t="shared" si="1116"/>
        <v>100.05660856607257</v>
      </c>
      <c r="EJ258" s="473">
        <f t="shared" si="1117"/>
        <v>78.75</v>
      </c>
      <c r="EK258" s="473">
        <f t="shared" si="936"/>
        <v>315</v>
      </c>
      <c r="EL258" s="473">
        <f t="shared" si="1118"/>
        <v>88.080003051959636</v>
      </c>
      <c r="EM258" s="473">
        <f t="shared" si="1119"/>
        <v>31.10344725291467</v>
      </c>
      <c r="EN258" s="473">
        <f t="shared" si="1120"/>
        <v>300.16982569821772</v>
      </c>
      <c r="EO258" s="427">
        <f t="shared" si="1121"/>
        <v>65109.050488313544</v>
      </c>
      <c r="EP258" s="261">
        <f t="shared" si="1122"/>
        <v>1.2632903218250686</v>
      </c>
      <c r="EQ258" s="256">
        <f t="shared" si="1123"/>
        <v>0.65870051722233414</v>
      </c>
      <c r="ER258" s="256">
        <f t="shared" si="937"/>
        <v>0.83212998838814167</v>
      </c>
      <c r="ES258" s="473">
        <f t="shared" si="938"/>
        <v>400.22643426429028</v>
      </c>
      <c r="ET258" s="473">
        <f t="shared" si="1124"/>
        <v>78.75</v>
      </c>
      <c r="EU258" s="473">
        <f t="shared" si="939"/>
        <v>315</v>
      </c>
      <c r="EV258" s="473">
        <f t="shared" si="1125"/>
        <v>88.080003051959636</v>
      </c>
      <c r="EW258" s="473">
        <f t="shared" si="1126"/>
        <v>31.10344725291467</v>
      </c>
      <c r="EX258" s="473">
        <f t="shared" si="1127"/>
        <v>300.16982569821772</v>
      </c>
      <c r="EY258" s="572">
        <f t="shared" si="1128"/>
        <v>113925</v>
      </c>
      <c r="EZ258" s="572"/>
      <c r="FA258" s="572"/>
      <c r="FB258" s="572"/>
      <c r="FC258" s="572"/>
      <c r="FD258" s="572"/>
      <c r="FE258" s="572"/>
      <c r="FF258" s="572"/>
      <c r="FG258" s="572"/>
      <c r="FH258" s="572"/>
      <c r="FI258" s="566"/>
      <c r="FJ258" s="276">
        <f t="shared" si="1129"/>
        <v>1.0539735627185955</v>
      </c>
      <c r="FK258" s="256">
        <f t="shared" si="1130"/>
        <v>0.12769274934711722</v>
      </c>
      <c r="FL258" s="256">
        <f t="shared" si="949"/>
        <v>0.13458478196271376</v>
      </c>
      <c r="FM258" s="483">
        <f t="shared" si="1131"/>
        <v>9.6054344223429666</v>
      </c>
      <c r="FN258" s="483">
        <f t="shared" si="1132"/>
        <v>14</v>
      </c>
      <c r="FO258" s="483">
        <f t="shared" si="950"/>
        <v>315</v>
      </c>
      <c r="FP258" s="483">
        <f t="shared" si="951"/>
        <v>166.83000305195964</v>
      </c>
      <c r="FQ258" s="483">
        <f t="shared" si="989"/>
        <v>2000</v>
      </c>
      <c r="FR258" s="483">
        <f t="shared" si="1133"/>
        <v>6.2814037998433871</v>
      </c>
      <c r="FS258" s="483">
        <f t="shared" si="1134"/>
        <v>390.78198981984582</v>
      </c>
      <c r="FT258" s="484">
        <f t="shared" si="1135"/>
        <v>20</v>
      </c>
      <c r="FU258" s="427">
        <f t="shared" si="1136"/>
        <v>72457.800488313544</v>
      </c>
      <c r="FV258" s="276">
        <f t="shared" si="1137"/>
        <v>1.6691657229582677</v>
      </c>
      <c r="FW258" s="256">
        <f t="shared" si="1138"/>
        <v>1.1894029409652378</v>
      </c>
      <c r="FX258" s="256">
        <f t="shared" si="952"/>
        <v>1.9853106198449308</v>
      </c>
      <c r="FY258" s="483">
        <f t="shared" si="1139"/>
        <v>164.89329091688759</v>
      </c>
      <c r="FZ258" s="483">
        <f t="shared" si="1140"/>
        <v>90</v>
      </c>
      <c r="GA258" s="483">
        <f t="shared" si="953"/>
        <v>315</v>
      </c>
      <c r="GB258" s="483">
        <f t="shared" si="954"/>
        <v>166.83000305195964</v>
      </c>
      <c r="GC258" s="483">
        <f t="shared" si="955"/>
        <v>1000</v>
      </c>
      <c r="GD258" s="483">
        <f t="shared" si="1141"/>
        <v>15.38750939688029</v>
      </c>
      <c r="GE258" s="483">
        <f t="shared" si="1142"/>
        <v>235.33314334740268</v>
      </c>
      <c r="GF258" s="484">
        <f t="shared" si="1143"/>
        <v>118</v>
      </c>
      <c r="GG258" s="493">
        <f t="shared" si="1144"/>
        <v>10</v>
      </c>
      <c r="GH258" s="493">
        <f t="shared" si="1145"/>
        <v>128</v>
      </c>
      <c r="GI258" s="427">
        <f t="shared" si="1146"/>
        <v>130817.80048831354</v>
      </c>
      <c r="GJ258" s="185">
        <f t="shared" si="1147"/>
        <v>1.029973218712221</v>
      </c>
      <c r="GK258" s="256">
        <f t="shared" si="990"/>
        <v>1.5514595902552444</v>
      </c>
      <c r="GL258" s="256">
        <f t="shared" si="956"/>
        <v>1.5979618278771377</v>
      </c>
      <c r="GM258" s="256">
        <f t="shared" si="957"/>
        <v>400.22643426429028</v>
      </c>
      <c r="GN258" s="256">
        <f t="shared" si="958"/>
        <v>315</v>
      </c>
      <c r="GO258" s="256">
        <f t="shared" si="959"/>
        <v>166.83000305195964</v>
      </c>
      <c r="GP258" s="256">
        <f t="shared" si="1148"/>
        <v>400.22643426429028</v>
      </c>
      <c r="GQ258" s="256">
        <f t="shared" si="1149"/>
        <v>6.0892951113965275</v>
      </c>
      <c r="GR258" s="427">
        <f t="shared" si="1150"/>
        <v>254042.80048831354</v>
      </c>
      <c r="GS258" s="185">
        <f t="shared" si="1151"/>
        <v>1.029973218712221</v>
      </c>
      <c r="GT258" s="256">
        <f t="shared" si="991"/>
        <v>2.2425653421044713</v>
      </c>
      <c r="GU258" s="256">
        <f t="shared" si="960"/>
        <v>2.3097822435798152</v>
      </c>
      <c r="GV258" s="256">
        <f t="shared" si="961"/>
        <v>400.22643426429028</v>
      </c>
      <c r="GW258" s="256">
        <f t="shared" si="962"/>
        <v>315</v>
      </c>
      <c r="GX258" s="256">
        <f t="shared" si="963"/>
        <v>166.83000305195964</v>
      </c>
      <c r="GY258" s="256">
        <f t="shared" si="1152"/>
        <v>400.22643426429028</v>
      </c>
      <c r="GZ258" s="256">
        <f t="shared" si="1153"/>
        <v>6.0892951113965275</v>
      </c>
      <c r="HA258" s="427">
        <f t="shared" si="1154"/>
        <v>175752.80048831354</v>
      </c>
      <c r="HB258" s="185">
        <f t="shared" si="1155"/>
        <v>1.029973218712221</v>
      </c>
      <c r="HC258" s="256">
        <f t="shared" si="992"/>
        <v>0.21056808638111357</v>
      </c>
      <c r="HD258" s="256">
        <f t="shared" si="964"/>
        <v>0.21687948968802853</v>
      </c>
      <c r="HE258" s="256">
        <f t="shared" si="965"/>
        <v>400.22643426429028</v>
      </c>
      <c r="HF258" s="256">
        <f t="shared" si="966"/>
        <v>315</v>
      </c>
      <c r="HG258" s="256">
        <f t="shared" si="967"/>
        <v>166.83000305195964</v>
      </c>
      <c r="HH258" s="256">
        <f t="shared" si="1156"/>
        <v>400.22643426429028</v>
      </c>
      <c r="HI258" s="256">
        <f t="shared" si="1157"/>
        <v>6.0892951113965275</v>
      </c>
      <c r="HJ258" s="427">
        <f t="shared" si="1158"/>
        <v>1871780.0305195963</v>
      </c>
      <c r="HK258" s="185">
        <f t="shared" si="1159"/>
        <v>1.029973218712221</v>
      </c>
      <c r="HL258" s="256">
        <f t="shared" si="993"/>
        <v>1.4190356045108685</v>
      </c>
      <c r="HM258" s="256">
        <f t="shared" si="968"/>
        <v>1.4615686690453016</v>
      </c>
      <c r="HN258" s="256">
        <f t="shared" si="969"/>
        <v>400.22643426429028</v>
      </c>
      <c r="HO258" s="256">
        <f t="shared" si="970"/>
        <v>315</v>
      </c>
      <c r="HP258" s="256">
        <f t="shared" si="971"/>
        <v>166.83000305195964</v>
      </c>
      <c r="HQ258" s="256">
        <f t="shared" si="1160"/>
        <v>400.22643426429028</v>
      </c>
      <c r="HR258" s="256">
        <f t="shared" si="1161"/>
        <v>6.0892951113965275</v>
      </c>
      <c r="HS258" s="466">
        <f t="shared" si="1162"/>
        <v>277750</v>
      </c>
    </row>
    <row r="259" spans="1:227" s="72" customFormat="1" hidden="1" outlineLevel="1" x14ac:dyDescent="0.3">
      <c r="B259" s="40" t="s">
        <v>252</v>
      </c>
      <c r="C259" s="40" t="s">
        <v>254</v>
      </c>
      <c r="D259" s="117">
        <v>10000</v>
      </c>
      <c r="E259" s="132">
        <v>7.9621841492075962</v>
      </c>
      <c r="F259" s="125">
        <f t="shared" si="1071"/>
        <v>700.00868978450126</v>
      </c>
      <c r="G259" s="125">
        <f t="shared" si="1072"/>
        <v>35.421825996084422</v>
      </c>
      <c r="H259" s="168">
        <f t="shared" si="1059"/>
        <v>630</v>
      </c>
      <c r="I259" s="528">
        <f t="shared" si="1181"/>
        <v>630</v>
      </c>
      <c r="J259" s="373">
        <f t="shared" si="1074"/>
        <v>323.48699539803124</v>
      </c>
      <c r="K259" s="114">
        <v>2.4E-2</v>
      </c>
      <c r="L259" s="168">
        <f t="shared" si="1075"/>
        <v>1111.1249044198432</v>
      </c>
      <c r="M259" s="373">
        <f t="shared" si="972"/>
        <v>109.5</v>
      </c>
      <c r="N259" s="373">
        <f t="shared" si="973"/>
        <v>26.666997706076238</v>
      </c>
      <c r="O259" s="121">
        <v>47.229101328112563</v>
      </c>
      <c r="P259" s="116">
        <v>2.5000000000000001E-2</v>
      </c>
      <c r="Q259" s="395">
        <f t="shared" si="1076"/>
        <v>0.94939801960602932</v>
      </c>
      <c r="S259" s="189">
        <f t="shared" si="1077"/>
        <v>1.0331750787019653</v>
      </c>
      <c r="T259" s="168">
        <f t="shared" si="902"/>
        <v>11.807275332028141</v>
      </c>
      <c r="U259" s="382">
        <f t="shared" si="903"/>
        <v>700.00868978450126</v>
      </c>
      <c r="V259" s="427">
        <f t="shared" si="974"/>
        <v>95757.919263685006</v>
      </c>
      <c r="W259" s="132"/>
      <c r="X259" s="255"/>
      <c r="Y259" s="255"/>
      <c r="Z259" s="255"/>
      <c r="AA259" s="111"/>
      <c r="AB259" s="111"/>
      <c r="AC259" s="111"/>
      <c r="AD259" s="111"/>
      <c r="AE259" s="111"/>
      <c r="AF259" s="111"/>
      <c r="AG259" s="111"/>
      <c r="AH259" s="460"/>
      <c r="AI259" s="262">
        <f t="shared" si="904"/>
        <v>1.3084346045857527</v>
      </c>
      <c r="AJ259" s="256">
        <f t="shared" si="1078"/>
        <v>0.79610300799764555</v>
      </c>
      <c r="AK259" s="256">
        <f t="shared" si="1057"/>
        <v>1.0416487244789276</v>
      </c>
      <c r="AL259" s="170">
        <f t="shared" si="1079"/>
        <v>204.58807763920925</v>
      </c>
      <c r="AM259" s="170">
        <f t="shared" si="1080"/>
        <v>35.421825996084422</v>
      </c>
      <c r="AN259" s="170">
        <f t="shared" si="906"/>
        <v>118.01923223332251</v>
      </c>
      <c r="AO259" s="170">
        <f t="shared" si="975"/>
        <v>61</v>
      </c>
      <c r="AP259" s="170">
        <f t="shared" si="976"/>
        <v>87</v>
      </c>
      <c r="AQ259" s="170">
        <f t="shared" si="1081"/>
        <v>0</v>
      </c>
      <c r="AR259" s="256">
        <f t="shared" si="1082"/>
        <v>66.648377166880181</v>
      </c>
      <c r="AS259" s="256">
        <f t="shared" si="907"/>
        <v>495.42061214529201</v>
      </c>
      <c r="AT259" s="428">
        <f t="shared" si="1083"/>
        <v>188100</v>
      </c>
      <c r="AU259" s="112"/>
      <c r="AV259" s="256"/>
      <c r="AW259" s="256"/>
      <c r="AX259" s="120"/>
      <c r="AY259" s="120"/>
      <c r="AZ259" s="120"/>
      <c r="BA259" s="120"/>
      <c r="BB259" s="256"/>
      <c r="BC259" s="256"/>
      <c r="BD259" s="256"/>
      <c r="BE259" s="257"/>
      <c r="BF259" s="146">
        <f t="shared" si="1084"/>
        <v>1.1199391167955213</v>
      </c>
      <c r="BG259" s="256">
        <f t="shared" si="1085"/>
        <v>0.6683579643628268</v>
      </c>
      <c r="BH259" s="256">
        <f t="shared" si="908"/>
        <v>0.74852022831175669</v>
      </c>
      <c r="BI259" s="120">
        <f t="shared" si="1086"/>
        <v>58.888785718490354</v>
      </c>
      <c r="BJ259" s="120">
        <f t="shared" si="1087"/>
        <v>35.421825996084422</v>
      </c>
      <c r="BK259" s="256">
        <v>0</v>
      </c>
      <c r="BL259" s="170">
        <f t="shared" si="909"/>
        <v>52.999249215135023</v>
      </c>
      <c r="BM259" s="170">
        <f t="shared" si="977"/>
        <v>577.00075078486498</v>
      </c>
      <c r="BN259" s="170">
        <f t="shared" si="1088"/>
        <v>0</v>
      </c>
      <c r="BO259" s="170">
        <f t="shared" si="1089"/>
        <v>15.550181612281063</v>
      </c>
      <c r="BP259" s="170">
        <f t="shared" si="1090"/>
        <v>641.11990406601092</v>
      </c>
      <c r="BQ259" s="390">
        <f t="shared" si="1091"/>
        <v>37824.605837945885</v>
      </c>
      <c r="BR259" s="428">
        <f t="shared" si="1092"/>
        <v>82509.496974140464</v>
      </c>
      <c r="BS259" s="147">
        <f t="shared" si="1182"/>
        <v>3.7589431430937834</v>
      </c>
      <c r="BT259" s="256">
        <f t="shared" si="1183"/>
        <v>1.2956113810945429</v>
      </c>
      <c r="BU259" s="256">
        <f t="shared" si="911"/>
        <v>4.8701295170795991</v>
      </c>
      <c r="BV259" s="170">
        <f t="shared" si="912"/>
        <v>700.00868978450126</v>
      </c>
      <c r="BW259" s="170">
        <f t="shared" si="913"/>
        <v>35.421825996084422</v>
      </c>
      <c r="BX259" s="170">
        <f t="shared" si="914"/>
        <v>524.58512583151662</v>
      </c>
      <c r="BY259" s="170">
        <f t="shared" si="978"/>
        <v>832.67480290716924</v>
      </c>
      <c r="BZ259" s="256">
        <f t="shared" si="1094"/>
        <v>195.64821487969954</v>
      </c>
      <c r="CA259" s="256">
        <v>0</v>
      </c>
      <c r="CB259" s="466">
        <f t="shared" si="1095"/>
        <v>398397.04850444203</v>
      </c>
      <c r="CC259" s="146">
        <f t="shared" si="1096"/>
        <v>1.119671357431701</v>
      </c>
      <c r="CD259" s="256">
        <f t="shared" si="915"/>
        <v>0.73439096017230332</v>
      </c>
      <c r="CE259" s="256">
        <f t="shared" si="979"/>
        <v>0.82227652326169309</v>
      </c>
      <c r="CF259" s="120">
        <f t="shared" si="1097"/>
        <v>62.81470476638971</v>
      </c>
      <c r="CG259" s="120">
        <f t="shared" si="1098"/>
        <v>35.421825996084422</v>
      </c>
      <c r="CH259" s="256">
        <v>0</v>
      </c>
      <c r="CI259" s="170">
        <f t="shared" si="980"/>
        <v>56.532532496144022</v>
      </c>
      <c r="CJ259" s="170">
        <f t="shared" si="981"/>
        <v>573.46746750385603</v>
      </c>
      <c r="CK259" s="170">
        <f t="shared" si="1099"/>
        <v>0</v>
      </c>
      <c r="CL259" s="256">
        <f t="shared" si="1100"/>
        <v>19.633137422096393</v>
      </c>
      <c r="CM259" s="256">
        <f t="shared" si="900"/>
        <v>637.19398501811156</v>
      </c>
      <c r="CN259" s="390">
        <f t="shared" si="1101"/>
        <v>29679.579560475613</v>
      </c>
      <c r="CO259" s="428">
        <f t="shared" si="1102"/>
        <v>74876.796772416506</v>
      </c>
      <c r="CP259" s="147">
        <f t="shared" si="1103"/>
        <v>3.2129092399928791</v>
      </c>
      <c r="CQ259" s="256">
        <f t="shared" si="916"/>
        <v>1.2933078593049487</v>
      </c>
      <c r="CR259" s="256">
        <f t="shared" si="917"/>
        <v>4.1552807713162805</v>
      </c>
      <c r="CS259" s="120">
        <f t="shared" si="918"/>
        <v>700.00868978450126</v>
      </c>
      <c r="CT259" s="120">
        <f t="shared" si="919"/>
        <v>35.421825996084422</v>
      </c>
      <c r="CU259" s="256">
        <f t="shared" si="920"/>
        <v>489.58469134229153</v>
      </c>
      <c r="CV259" s="170">
        <f t="shared" si="982"/>
        <v>777.11855768617704</v>
      </c>
      <c r="CW259" s="256">
        <f t="shared" si="1104"/>
        <v>228.89862764446332</v>
      </c>
      <c r="CX259" s="256">
        <v>0</v>
      </c>
      <c r="CY259" s="466">
        <f t="shared" si="1105"/>
        <v>373397.04850444203</v>
      </c>
      <c r="CZ259" s="147">
        <f t="shared" si="1106"/>
        <v>3.7589431430937834</v>
      </c>
      <c r="DA259" s="256">
        <f t="shared" si="921"/>
        <v>1.3569183889995462</v>
      </c>
      <c r="DB259" s="256">
        <f t="shared" si="922"/>
        <v>5.1005790740677073</v>
      </c>
      <c r="DC259" s="120">
        <f t="shared" si="923"/>
        <v>700.00868978450126</v>
      </c>
      <c r="DD259" s="120">
        <f t="shared" si="924"/>
        <v>35.421825996084422</v>
      </c>
      <c r="DE259" s="256">
        <f t="shared" si="925"/>
        <v>524.58512583151662</v>
      </c>
      <c r="DF259" s="170">
        <f t="shared" si="983"/>
        <v>832.67480290716924</v>
      </c>
      <c r="DG259" s="256">
        <f t="shared" si="1107"/>
        <v>195.64821487969954</v>
      </c>
      <c r="DH259" s="256">
        <v>0</v>
      </c>
      <c r="DI259" s="466">
        <f t="shared" si="1108"/>
        <v>380397.04850444203</v>
      </c>
      <c r="DJ259" s="147">
        <f t="shared" si="1109"/>
        <v>3.2129092399928791</v>
      </c>
      <c r="DK259" s="256">
        <f t="shared" si="984"/>
        <v>1.3108610381992327</v>
      </c>
      <c r="DL259" s="256">
        <f t="shared" si="926"/>
        <v>4.2116775419769734</v>
      </c>
      <c r="DM259" s="120">
        <f t="shared" si="927"/>
        <v>700.00868978450126</v>
      </c>
      <c r="DN259" s="120">
        <f t="shared" si="928"/>
        <v>35.421825996084422</v>
      </c>
      <c r="DO259" s="256">
        <f t="shared" si="929"/>
        <v>489.58469134229153</v>
      </c>
      <c r="DP259" s="170">
        <f t="shared" si="985"/>
        <v>777.11855768617704</v>
      </c>
      <c r="DQ259" s="256">
        <f t="shared" si="1110"/>
        <v>228.89862764446332</v>
      </c>
      <c r="DR259" s="256">
        <v>0</v>
      </c>
      <c r="DS259" s="427">
        <f t="shared" si="1111"/>
        <v>368397.04850444203</v>
      </c>
      <c r="DT259" s="176">
        <f t="shared" si="1112"/>
        <v>6.6070593332727166</v>
      </c>
      <c r="DU259" s="256">
        <f t="shared" si="930"/>
        <v>1.0450122719555766</v>
      </c>
      <c r="DV259" s="256">
        <f t="shared" si="931"/>
        <v>6.9044580848086188</v>
      </c>
      <c r="DW259" s="120">
        <f t="shared" si="932"/>
        <v>700.00868978450126</v>
      </c>
      <c r="DX259" s="120">
        <f t="shared" si="933"/>
        <v>35.421825996084422</v>
      </c>
      <c r="DY259" s="256">
        <f t="shared" si="934"/>
        <v>594.58599480996679</v>
      </c>
      <c r="DZ259" s="256">
        <f t="shared" si="986"/>
        <v>360</v>
      </c>
      <c r="EA259" s="256">
        <f t="shared" si="987"/>
        <v>514</v>
      </c>
      <c r="EB259" s="170">
        <f t="shared" si="988"/>
        <v>943.78729334915363</v>
      </c>
      <c r="EC259" s="256">
        <f t="shared" si="1113"/>
        <v>111.30980950587289</v>
      </c>
      <c r="ED259" s="256">
        <v>0</v>
      </c>
      <c r="EE259" s="427">
        <f t="shared" si="994"/>
        <v>574640.29057467752</v>
      </c>
      <c r="EF259" s="275">
        <f t="shared" si="1114"/>
        <v>1.2667511082816829</v>
      </c>
      <c r="EG259" s="256">
        <f t="shared" si="1115"/>
        <v>1.1736666123473587</v>
      </c>
      <c r="EH259" s="256">
        <f t="shared" si="935"/>
        <v>1.4867434819442249</v>
      </c>
      <c r="EI259" s="473">
        <f t="shared" si="1116"/>
        <v>175.00217244612531</v>
      </c>
      <c r="EJ259" s="473">
        <f t="shared" si="1117"/>
        <v>157.5</v>
      </c>
      <c r="EK259" s="473">
        <f t="shared" si="936"/>
        <v>630</v>
      </c>
      <c r="EL259" s="473">
        <f t="shared" si="1118"/>
        <v>165.98699539803124</v>
      </c>
      <c r="EM259" s="473">
        <f t="shared" si="1119"/>
        <v>55.557818443559469</v>
      </c>
      <c r="EN259" s="473">
        <f t="shared" si="1120"/>
        <v>525.00651733837594</v>
      </c>
      <c r="EO259" s="427">
        <f t="shared" si="1121"/>
        <v>111830.41926368501</v>
      </c>
      <c r="EP259" s="261">
        <f t="shared" si="1122"/>
        <v>1.2667511082816829</v>
      </c>
      <c r="EQ259" s="256">
        <f t="shared" si="1123"/>
        <v>0.57604401726835197</v>
      </c>
      <c r="ER259" s="256">
        <f t="shared" si="937"/>
        <v>0.72970439729371772</v>
      </c>
      <c r="ES259" s="473">
        <f t="shared" si="938"/>
        <v>700.00868978450126</v>
      </c>
      <c r="ET259" s="473">
        <f t="shared" si="1124"/>
        <v>157.5</v>
      </c>
      <c r="EU259" s="473">
        <f t="shared" si="939"/>
        <v>630</v>
      </c>
      <c r="EV259" s="473">
        <f t="shared" si="1125"/>
        <v>165.98699539803124</v>
      </c>
      <c r="EW259" s="473">
        <f t="shared" si="1126"/>
        <v>55.557818443559469</v>
      </c>
      <c r="EX259" s="473">
        <f t="shared" si="1127"/>
        <v>525.00651733837594</v>
      </c>
      <c r="EY259" s="572">
        <f t="shared" si="1128"/>
        <v>227850</v>
      </c>
      <c r="EZ259" s="572"/>
      <c r="FA259" s="572"/>
      <c r="FB259" s="572"/>
      <c r="FC259" s="572"/>
      <c r="FD259" s="572"/>
      <c r="FE259" s="572"/>
      <c r="FF259" s="572"/>
      <c r="FG259" s="572"/>
      <c r="FH259" s="572"/>
      <c r="FI259" s="566"/>
      <c r="FJ259" s="276">
        <f t="shared" si="1129"/>
        <v>1.0579420734925575</v>
      </c>
      <c r="FK259" s="256">
        <f t="shared" si="1130"/>
        <v>0.13215228354672787</v>
      </c>
      <c r="FL259" s="256">
        <f t="shared" si="949"/>
        <v>0.13980946087220167</v>
      </c>
      <c r="FM259" s="483">
        <f t="shared" si="1131"/>
        <v>16.800208554828032</v>
      </c>
      <c r="FN259" s="483">
        <f t="shared" si="1132"/>
        <v>25</v>
      </c>
      <c r="FO259" s="483">
        <f t="shared" si="950"/>
        <v>630</v>
      </c>
      <c r="FP259" s="483">
        <f t="shared" si="951"/>
        <v>323.48699539803124</v>
      </c>
      <c r="FQ259" s="483">
        <f t="shared" si="989"/>
        <v>3600</v>
      </c>
      <c r="FR259" s="483">
        <f t="shared" si="1133"/>
        <v>12.143279503124701</v>
      </c>
      <c r="FS259" s="483">
        <f t="shared" si="1134"/>
        <v>683.00868978450126</v>
      </c>
      <c r="FT259" s="484">
        <f t="shared" si="1135"/>
        <v>36</v>
      </c>
      <c r="FU259" s="427">
        <f t="shared" si="1136"/>
        <v>126096.91926368501</v>
      </c>
      <c r="FV259" s="276">
        <f t="shared" si="1137"/>
        <v>1.6728102158866289</v>
      </c>
      <c r="FW259" s="256">
        <f t="shared" si="1138"/>
        <v>1.1972302014322473</v>
      </c>
      <c r="FX259" s="256">
        <f t="shared" si="952"/>
        <v>2.0027389117238701</v>
      </c>
      <c r="FY259" s="483">
        <f t="shared" si="1139"/>
        <v>288.40358019121453</v>
      </c>
      <c r="FZ259" s="483">
        <f t="shared" si="1140"/>
        <v>157</v>
      </c>
      <c r="GA259" s="483">
        <f t="shared" si="953"/>
        <v>630</v>
      </c>
      <c r="GB259" s="483">
        <f t="shared" si="954"/>
        <v>323.48699539803124</v>
      </c>
      <c r="GC259" s="483">
        <f t="shared" si="955"/>
        <v>1800</v>
      </c>
      <c r="GD259" s="483">
        <f t="shared" si="1141"/>
        <v>28.032638189590216</v>
      </c>
      <c r="GE259" s="483">
        <f t="shared" si="1142"/>
        <v>411.60510959328673</v>
      </c>
      <c r="GF259" s="484">
        <f t="shared" si="1143"/>
        <v>206</v>
      </c>
      <c r="GG259" s="493">
        <f t="shared" si="1144"/>
        <v>18</v>
      </c>
      <c r="GH259" s="493">
        <f t="shared" si="1145"/>
        <v>224</v>
      </c>
      <c r="GI259" s="427">
        <f t="shared" si="1146"/>
        <v>227339.91926368501</v>
      </c>
      <c r="GJ259" s="185">
        <f t="shared" si="1147"/>
        <v>1.0331750787019653</v>
      </c>
      <c r="GK259" s="256">
        <f t="shared" si="990"/>
        <v>1.3862230568769454</v>
      </c>
      <c r="GL259" s="256">
        <f t="shared" si="956"/>
        <v>1.432211115887317</v>
      </c>
      <c r="GM259" s="256">
        <f t="shared" si="957"/>
        <v>700.00868978450126</v>
      </c>
      <c r="GN259" s="256">
        <f t="shared" si="958"/>
        <v>630</v>
      </c>
      <c r="GO259" s="256">
        <f t="shared" si="959"/>
        <v>323.48699539803124</v>
      </c>
      <c r="GP259" s="256">
        <f t="shared" si="1148"/>
        <v>700.00868978450126</v>
      </c>
      <c r="GQ259" s="256">
        <f t="shared" si="1149"/>
        <v>11.807275332028141</v>
      </c>
      <c r="GR259" s="427">
        <f t="shared" si="1150"/>
        <v>496457.91926368501</v>
      </c>
      <c r="GS259" s="185">
        <f t="shared" si="1151"/>
        <v>1.0331750787019653</v>
      </c>
      <c r="GT259" s="256">
        <f t="shared" si="991"/>
        <v>2.3204742152115476</v>
      </c>
      <c r="GU259" s="256">
        <f t="shared" si="960"/>
        <v>2.3974561299270718</v>
      </c>
      <c r="GV259" s="256">
        <f t="shared" si="961"/>
        <v>700.00868978450126</v>
      </c>
      <c r="GW259" s="256">
        <f t="shared" si="962"/>
        <v>630</v>
      </c>
      <c r="GX259" s="256">
        <f t="shared" si="963"/>
        <v>323.48699539803124</v>
      </c>
      <c r="GY259" s="256">
        <f t="shared" si="1152"/>
        <v>700.00868978450126</v>
      </c>
      <c r="GZ259" s="256">
        <f t="shared" si="1153"/>
        <v>11.807275332028141</v>
      </c>
      <c r="HA259" s="427">
        <f t="shared" si="1154"/>
        <v>296577.91926368501</v>
      </c>
      <c r="HB259" s="185">
        <f t="shared" si="1155"/>
        <v>1.0331750787019653</v>
      </c>
      <c r="HC259" s="256">
        <f t="shared" si="992"/>
        <v>0.19431551313216996</v>
      </c>
      <c r="HD259" s="256">
        <f t="shared" si="964"/>
        <v>0.20076194557334248</v>
      </c>
      <c r="HE259" s="256">
        <f t="shared" si="965"/>
        <v>700.00868978450126</v>
      </c>
      <c r="HF259" s="256">
        <f t="shared" si="966"/>
        <v>630</v>
      </c>
      <c r="HG259" s="256">
        <f t="shared" si="967"/>
        <v>323.48699539803124</v>
      </c>
      <c r="HH259" s="256">
        <f t="shared" si="1156"/>
        <v>700.00868978450126</v>
      </c>
      <c r="HI259" s="256">
        <f t="shared" si="1157"/>
        <v>11.807275332028141</v>
      </c>
      <c r="HJ259" s="427">
        <f t="shared" si="1158"/>
        <v>3541669.9539803122</v>
      </c>
      <c r="HK259" s="185">
        <f t="shared" si="1159"/>
        <v>1.0331750787019653</v>
      </c>
      <c r="HL259" s="256">
        <f t="shared" si="993"/>
        <v>1.2615974600411974</v>
      </c>
      <c r="HM259" s="256">
        <f t="shared" si="968"/>
        <v>1.3034510550682636</v>
      </c>
      <c r="HN259" s="256">
        <f t="shared" si="969"/>
        <v>700.00868978450126</v>
      </c>
      <c r="HO259" s="256">
        <f t="shared" si="970"/>
        <v>630</v>
      </c>
      <c r="HP259" s="256">
        <f t="shared" si="971"/>
        <v>323.48699539803124</v>
      </c>
      <c r="HQ259" s="256">
        <f t="shared" si="1160"/>
        <v>700.00868978450126</v>
      </c>
      <c r="HR259" s="256">
        <f t="shared" si="1161"/>
        <v>11.807275332028141</v>
      </c>
      <c r="HS259" s="466">
        <f t="shared" si="1162"/>
        <v>545500</v>
      </c>
    </row>
    <row r="260" spans="1:227" s="72" customFormat="1" hidden="1" outlineLevel="1" x14ac:dyDescent="0.3">
      <c r="B260" s="40" t="s">
        <v>252</v>
      </c>
      <c r="C260" s="40" t="s">
        <v>254</v>
      </c>
      <c r="D260" s="117">
        <v>20000</v>
      </c>
      <c r="E260" s="132">
        <v>6.03</v>
      </c>
      <c r="F260" s="125">
        <f t="shared" si="1071"/>
        <v>1060.2749999999999</v>
      </c>
      <c r="G260" s="125">
        <f t="shared" si="1072"/>
        <v>61.68</v>
      </c>
      <c r="H260" s="168">
        <f t="shared" si="1059"/>
        <v>1260</v>
      </c>
      <c r="I260" s="528">
        <f t="shared" si="1181"/>
        <v>1260</v>
      </c>
      <c r="J260" s="373">
        <f t="shared" si="1074"/>
        <v>563.28767123287673</v>
      </c>
      <c r="K260" s="114">
        <v>2.4E-2</v>
      </c>
      <c r="L260" s="168">
        <f t="shared" si="1075"/>
        <v>841.48809523809507</v>
      </c>
      <c r="M260" s="373">
        <f t="shared" si="972"/>
        <v>109.5</v>
      </c>
      <c r="N260" s="373">
        <f t="shared" si="973"/>
        <v>20.195714285714281</v>
      </c>
      <c r="O260" s="121">
        <v>41.12</v>
      </c>
      <c r="P260" s="116">
        <v>2.5000000000000001E-2</v>
      </c>
      <c r="Q260" s="395">
        <f t="shared" si="1076"/>
        <v>0.94182641295890224</v>
      </c>
      <c r="S260" s="189">
        <f t="shared" si="1077"/>
        <v>1.0380446599157134</v>
      </c>
      <c r="T260" s="168">
        <f t="shared" si="902"/>
        <v>20.56</v>
      </c>
      <c r="U260" s="382">
        <f t="shared" si="903"/>
        <v>1060.2749999999999</v>
      </c>
      <c r="V260" s="427">
        <f t="shared" si="974"/>
        <v>165626.02739726027</v>
      </c>
      <c r="W260" s="132"/>
      <c r="X260" s="255"/>
      <c r="Y260" s="255"/>
      <c r="Z260" s="255"/>
      <c r="AA260" s="111"/>
      <c r="AB260" s="111"/>
      <c r="AC260" s="111"/>
      <c r="AD260" s="111"/>
      <c r="AE260" s="111"/>
      <c r="AF260" s="111"/>
      <c r="AG260" s="111"/>
      <c r="AH260" s="460"/>
      <c r="AI260" s="262">
        <f t="shared" si="904"/>
        <v>1.1798014596473543</v>
      </c>
      <c r="AJ260" s="256">
        <f t="shared" si="1078"/>
        <v>0.64417496559084353</v>
      </c>
      <c r="AK260" s="256">
        <f t="shared" si="1057"/>
        <v>0.75999856467236138</v>
      </c>
      <c r="AL260" s="170">
        <f t="shared" si="1079"/>
        <v>161.61914210128492</v>
      </c>
      <c r="AM260" s="170">
        <f t="shared" si="1080"/>
        <v>61.68</v>
      </c>
      <c r="AN260" s="170">
        <f t="shared" si="906"/>
        <v>59.534356575963692</v>
      </c>
      <c r="AO260" s="170">
        <f t="shared" si="975"/>
        <v>31</v>
      </c>
      <c r="AP260" s="170">
        <f t="shared" si="976"/>
        <v>44</v>
      </c>
      <c r="AQ260" s="170">
        <f t="shared" si="1081"/>
        <v>0</v>
      </c>
      <c r="AR260" s="256">
        <f t="shared" si="1082"/>
        <v>52.313469038170815</v>
      </c>
      <c r="AS260" s="256">
        <f t="shared" si="907"/>
        <v>898.65585789871488</v>
      </c>
      <c r="AT260" s="428">
        <f t="shared" si="1083"/>
        <v>201600</v>
      </c>
      <c r="AU260" s="112"/>
      <c r="AV260" s="256"/>
      <c r="AW260" s="256"/>
      <c r="AX260" s="120"/>
      <c r="AY260" s="120"/>
      <c r="AZ260" s="120"/>
      <c r="BA260" s="120"/>
      <c r="BB260" s="256"/>
      <c r="BC260" s="256"/>
      <c r="BD260" s="256"/>
      <c r="BE260" s="257"/>
      <c r="BF260" s="146">
        <f t="shared" si="1084"/>
        <v>1.1392609202234358</v>
      </c>
      <c r="BG260" s="256">
        <f t="shared" si="1085"/>
        <v>0.54203657393994753</v>
      </c>
      <c r="BH260" s="256">
        <f t="shared" si="908"/>
        <v>0.61752108602158307</v>
      </c>
      <c r="BI260" s="120">
        <f t="shared" si="1086"/>
        <v>102.54300000000001</v>
      </c>
      <c r="BJ260" s="120">
        <f t="shared" si="1087"/>
        <v>61.68</v>
      </c>
      <c r="BK260" s="256">
        <v>0</v>
      </c>
      <c r="BL260" s="170">
        <f t="shared" si="909"/>
        <v>121.8591214543397</v>
      </c>
      <c r="BM260" s="170">
        <f t="shared" si="977"/>
        <v>1138.1408785456604</v>
      </c>
      <c r="BN260" s="170">
        <f t="shared" si="1088"/>
        <v>0</v>
      </c>
      <c r="BO260" s="170">
        <f t="shared" si="1089"/>
        <v>27.07752</v>
      </c>
      <c r="BP260" s="170">
        <f t="shared" si="1090"/>
        <v>957.73199999999986</v>
      </c>
      <c r="BQ260" s="390">
        <f t="shared" si="1091"/>
        <v>90987.255206128175</v>
      </c>
      <c r="BR260" s="428">
        <f t="shared" si="1092"/>
        <v>177156.82781700743</v>
      </c>
      <c r="BS260" s="147">
        <f t="shared" si="1182"/>
        <v>3.7870594835215798</v>
      </c>
      <c r="BT260" s="256">
        <f t="shared" si="1183"/>
        <v>1.2425752112458337</v>
      </c>
      <c r="BU260" s="256">
        <f t="shared" si="911"/>
        <v>4.7057062377373651</v>
      </c>
      <c r="BV260" s="170">
        <f t="shared" si="912"/>
        <v>1060.2749999999999</v>
      </c>
      <c r="BW260" s="170">
        <f t="shared" si="913"/>
        <v>61.68</v>
      </c>
      <c r="BX260" s="170">
        <f t="shared" si="914"/>
        <v>786.54</v>
      </c>
      <c r="BY260" s="170">
        <f t="shared" si="978"/>
        <v>624.2380952380953</v>
      </c>
      <c r="BZ260" s="256">
        <f t="shared" si="1094"/>
        <v>296.2602</v>
      </c>
      <c r="CA260" s="256">
        <v>0</v>
      </c>
      <c r="CB260" s="466">
        <f t="shared" si="1095"/>
        <v>631410.3105383598</v>
      </c>
      <c r="CC260" s="146">
        <f t="shared" si="1096"/>
        <v>1.1389446741505331</v>
      </c>
      <c r="CD260" s="256">
        <f t="shared" si="915"/>
        <v>0.60662653841111835</v>
      </c>
      <c r="CE260" s="256">
        <f t="shared" si="979"/>
        <v>0.69091406512171705</v>
      </c>
      <c r="CF260" s="120">
        <f t="shared" si="1097"/>
        <v>109.37920000000001</v>
      </c>
      <c r="CG260" s="120">
        <f t="shared" si="1098"/>
        <v>61.68</v>
      </c>
      <c r="CH260" s="256">
        <v>0</v>
      </c>
      <c r="CI260" s="170">
        <f t="shared" si="980"/>
        <v>129.98306288462902</v>
      </c>
      <c r="CJ260" s="170">
        <f t="shared" si="981"/>
        <v>1130.0169371153711</v>
      </c>
      <c r="CK260" s="170">
        <f t="shared" si="1099"/>
        <v>0</v>
      </c>
      <c r="CL260" s="256">
        <f t="shared" si="1100"/>
        <v>34.187168</v>
      </c>
      <c r="CM260" s="256">
        <f t="shared" si="900"/>
        <v>950.89579999999989</v>
      </c>
      <c r="CN260" s="390">
        <f t="shared" si="1101"/>
        <v>70495.916292798909</v>
      </c>
      <c r="CO260" s="428">
        <f t="shared" si="1102"/>
        <v>157843.46041107012</v>
      </c>
      <c r="CP260" s="147">
        <f t="shared" si="1103"/>
        <v>3.2368139169540013</v>
      </c>
      <c r="CQ260" s="256">
        <f t="shared" si="916"/>
        <v>1.2107507486938676</v>
      </c>
      <c r="CR260" s="256">
        <f t="shared" si="917"/>
        <v>3.9189748733347871</v>
      </c>
      <c r="CS260" s="120">
        <f t="shared" si="918"/>
        <v>1060.2749999999999</v>
      </c>
      <c r="CT260" s="120">
        <f t="shared" si="919"/>
        <v>61.68</v>
      </c>
      <c r="CU260" s="256">
        <f t="shared" si="920"/>
        <v>733.52625</v>
      </c>
      <c r="CV260" s="170">
        <f t="shared" si="982"/>
        <v>582.16369047619048</v>
      </c>
      <c r="CW260" s="256">
        <f t="shared" si="1104"/>
        <v>346.62326249999995</v>
      </c>
      <c r="CX260" s="256">
        <v>0</v>
      </c>
      <c r="CY260" s="466">
        <f t="shared" si="1105"/>
        <v>606410.3105383598</v>
      </c>
      <c r="CZ260" s="147">
        <f t="shared" si="1106"/>
        <v>3.7870594835215798</v>
      </c>
      <c r="DA260" s="256">
        <f t="shared" si="921"/>
        <v>1.2790375161959986</v>
      </c>
      <c r="DB260" s="256">
        <f t="shared" si="922"/>
        <v>4.8437911554899431</v>
      </c>
      <c r="DC260" s="120">
        <f t="shared" si="923"/>
        <v>1060.2749999999999</v>
      </c>
      <c r="DD260" s="120">
        <f t="shared" si="924"/>
        <v>61.68</v>
      </c>
      <c r="DE260" s="256">
        <f t="shared" si="925"/>
        <v>786.54</v>
      </c>
      <c r="DF260" s="170">
        <f t="shared" si="983"/>
        <v>624.2380952380953</v>
      </c>
      <c r="DG260" s="256">
        <f t="shared" si="1107"/>
        <v>296.2602</v>
      </c>
      <c r="DH260" s="256">
        <v>0</v>
      </c>
      <c r="DI260" s="466">
        <f t="shared" si="1108"/>
        <v>613410.3105383598</v>
      </c>
      <c r="DJ260" s="147">
        <f t="shared" si="1109"/>
        <v>3.2368139169540013</v>
      </c>
      <c r="DK260" s="256">
        <f t="shared" si="984"/>
        <v>1.2208166781223972</v>
      </c>
      <c r="DL260" s="256">
        <f t="shared" si="926"/>
        <v>3.951556413796129</v>
      </c>
      <c r="DM260" s="120">
        <f t="shared" si="927"/>
        <v>1060.2749999999999</v>
      </c>
      <c r="DN260" s="120">
        <f t="shared" si="928"/>
        <v>61.68</v>
      </c>
      <c r="DO260" s="256">
        <f t="shared" si="929"/>
        <v>733.52625</v>
      </c>
      <c r="DP260" s="170">
        <f t="shared" si="985"/>
        <v>582.16369047619048</v>
      </c>
      <c r="DQ260" s="256">
        <f t="shared" si="1110"/>
        <v>346.62326249999995</v>
      </c>
      <c r="DR260" s="256">
        <v>0</v>
      </c>
      <c r="DS260" s="427">
        <f t="shared" si="1111"/>
        <v>601410.3105383598</v>
      </c>
      <c r="DT260" s="176">
        <f t="shared" si="1112"/>
        <v>6.6483444691644005</v>
      </c>
      <c r="DU260" s="256">
        <f t="shared" si="930"/>
        <v>1.0592348706030252</v>
      </c>
      <c r="DV260" s="256">
        <f t="shared" si="931"/>
        <v>7.0421582935196918</v>
      </c>
      <c r="DW260" s="120">
        <f t="shared" si="932"/>
        <v>1060.2749999999999</v>
      </c>
      <c r="DX260" s="120">
        <f t="shared" si="933"/>
        <v>61.68</v>
      </c>
      <c r="DY260" s="256">
        <f t="shared" si="934"/>
        <v>892.5675</v>
      </c>
      <c r="DZ260" s="256">
        <f t="shared" si="986"/>
        <v>545</v>
      </c>
      <c r="EA260" s="256">
        <f t="shared" si="987"/>
        <v>779</v>
      </c>
      <c r="EB260" s="170">
        <f t="shared" si="988"/>
        <v>708.38690476190482</v>
      </c>
      <c r="EC260" s="256">
        <f t="shared" si="1113"/>
        <v>168.75704999999996</v>
      </c>
      <c r="ED260" s="256">
        <v>0</v>
      </c>
      <c r="EE260" s="427">
        <f t="shared" si="994"/>
        <v>861072.43569195503</v>
      </c>
      <c r="EF260" s="275">
        <f t="shared" si="1114"/>
        <v>1.2720095999761913</v>
      </c>
      <c r="EG260" s="256">
        <f t="shared" si="1115"/>
        <v>1.0273397086145306</v>
      </c>
      <c r="EH260" s="256">
        <f t="shared" si="935"/>
        <v>1.3067859717944261</v>
      </c>
      <c r="EI260" s="473">
        <f t="shared" si="1116"/>
        <v>265.06874999999997</v>
      </c>
      <c r="EJ260" s="473">
        <f t="shared" si="1117"/>
        <v>315</v>
      </c>
      <c r="EK260" s="473">
        <f t="shared" si="936"/>
        <v>1260</v>
      </c>
      <c r="EL260" s="473">
        <f t="shared" si="1118"/>
        <v>248.28767123287673</v>
      </c>
      <c r="EM260" s="473">
        <f t="shared" si="1119"/>
        <v>86.827187499999994</v>
      </c>
      <c r="EN260" s="473">
        <f t="shared" si="1120"/>
        <v>795.20624999999995</v>
      </c>
      <c r="EO260" s="427">
        <f t="shared" si="1121"/>
        <v>193511.02739726027</v>
      </c>
      <c r="EP260" s="261">
        <f t="shared" si="1122"/>
        <v>1.2720095999761913</v>
      </c>
      <c r="EQ260" s="256">
        <f t="shared" si="1123"/>
        <v>0.43625534891375867</v>
      </c>
      <c r="ER260" s="256">
        <f t="shared" si="937"/>
        <v>0.55492099185926391</v>
      </c>
      <c r="ES260" s="473">
        <f t="shared" si="938"/>
        <v>1060.2749999999999</v>
      </c>
      <c r="ET260" s="473">
        <f t="shared" si="1124"/>
        <v>315</v>
      </c>
      <c r="EU260" s="473">
        <f t="shared" si="939"/>
        <v>1260</v>
      </c>
      <c r="EV260" s="473">
        <f t="shared" si="1125"/>
        <v>248.28767123287673</v>
      </c>
      <c r="EW260" s="473">
        <f t="shared" si="1126"/>
        <v>86.827187499999994</v>
      </c>
      <c r="EX260" s="473">
        <f t="shared" si="1127"/>
        <v>795.20624999999995</v>
      </c>
      <c r="EY260" s="572">
        <f t="shared" si="1128"/>
        <v>455700</v>
      </c>
      <c r="EZ260" s="572"/>
      <c r="FA260" s="572"/>
      <c r="FB260" s="572"/>
      <c r="FC260" s="572"/>
      <c r="FD260" s="572"/>
      <c r="FE260" s="572"/>
      <c r="FF260" s="572"/>
      <c r="FG260" s="572"/>
      <c r="FH260" s="572"/>
      <c r="FI260" s="566"/>
      <c r="FJ260" s="276">
        <f t="shared" si="1129"/>
        <v>1.0626144319215542</v>
      </c>
      <c r="FK260" s="256">
        <f t="shared" si="1130"/>
        <v>0.11857200013024853</v>
      </c>
      <c r="FL260" s="256">
        <f t="shared" si="949"/>
        <v>0.12599631856020649</v>
      </c>
      <c r="FM260" s="483">
        <f t="shared" si="1131"/>
        <v>25.446599999999997</v>
      </c>
      <c r="FN260" s="483">
        <f t="shared" si="1132"/>
        <v>38</v>
      </c>
      <c r="FO260" s="483">
        <f t="shared" si="950"/>
        <v>1260</v>
      </c>
      <c r="FP260" s="483">
        <f t="shared" si="951"/>
        <v>563.28767123287673</v>
      </c>
      <c r="FQ260" s="483">
        <f t="shared" si="989"/>
        <v>5400</v>
      </c>
      <c r="FR260" s="483">
        <f t="shared" si="1133"/>
        <v>21.068932</v>
      </c>
      <c r="FS260" s="483">
        <f t="shared" si="1134"/>
        <v>1034.7749999999999</v>
      </c>
      <c r="FT260" s="484">
        <f t="shared" si="1135"/>
        <v>54</v>
      </c>
      <c r="FU260" s="427">
        <f t="shared" si="1136"/>
        <v>210767.02739726027</v>
      </c>
      <c r="FV260" s="276">
        <f t="shared" si="1137"/>
        <v>1.6779068034072289</v>
      </c>
      <c r="FW260" s="256">
        <f t="shared" si="1138"/>
        <v>1.1338687358362602</v>
      </c>
      <c r="FX260" s="256">
        <f t="shared" si="952"/>
        <v>1.9025260660304151</v>
      </c>
      <c r="FY260" s="483">
        <f t="shared" si="1139"/>
        <v>436.83329999999995</v>
      </c>
      <c r="FZ260" s="483">
        <f t="shared" si="1140"/>
        <v>237</v>
      </c>
      <c r="GA260" s="483">
        <f t="shared" si="953"/>
        <v>1260</v>
      </c>
      <c r="GB260" s="483">
        <f t="shared" si="954"/>
        <v>563.28767123287673</v>
      </c>
      <c r="GC260" s="483">
        <f t="shared" si="955"/>
        <v>2700</v>
      </c>
      <c r="GD260" s="483">
        <f t="shared" si="1141"/>
        <v>45.221778639999968</v>
      </c>
      <c r="GE260" s="483">
        <f t="shared" si="1142"/>
        <v>623.44169999999986</v>
      </c>
      <c r="GF260" s="484">
        <f t="shared" si="1143"/>
        <v>312</v>
      </c>
      <c r="GG260" s="493">
        <f t="shared" si="1144"/>
        <v>27</v>
      </c>
      <c r="GH260" s="493">
        <f t="shared" si="1145"/>
        <v>339</v>
      </c>
      <c r="GI260" s="427">
        <f t="shared" si="1146"/>
        <v>363509.0273972603</v>
      </c>
      <c r="GJ260" s="185">
        <f t="shared" si="1147"/>
        <v>1.0380446599157134</v>
      </c>
      <c r="GK260" s="256">
        <f t="shared" si="990"/>
        <v>1.0723951401193068</v>
      </c>
      <c r="GL260" s="256">
        <f t="shared" si="956"/>
        <v>1.1131940485204097</v>
      </c>
      <c r="GM260" s="256">
        <f t="shared" si="957"/>
        <v>1060.2749999999999</v>
      </c>
      <c r="GN260" s="256">
        <f t="shared" si="958"/>
        <v>1260</v>
      </c>
      <c r="GO260" s="256">
        <f t="shared" si="959"/>
        <v>563.28767123287673</v>
      </c>
      <c r="GP260" s="256">
        <f t="shared" si="1148"/>
        <v>1060.2749999999999</v>
      </c>
      <c r="GQ260" s="256">
        <f t="shared" si="1149"/>
        <v>20.56</v>
      </c>
      <c r="GR260" s="427">
        <f t="shared" si="1150"/>
        <v>969526.0273972603</v>
      </c>
      <c r="GS260" s="185">
        <f t="shared" si="1151"/>
        <v>1.0380446599157134</v>
      </c>
      <c r="GT260" s="256">
        <f t="shared" si="991"/>
        <v>1.9748947622321178</v>
      </c>
      <c r="GU260" s="256">
        <f t="shared" si="960"/>
        <v>2.0500289618305625</v>
      </c>
      <c r="GV260" s="256">
        <f t="shared" si="961"/>
        <v>1060.2749999999999</v>
      </c>
      <c r="GW260" s="256">
        <f t="shared" si="962"/>
        <v>1260</v>
      </c>
      <c r="GX260" s="256">
        <f t="shared" si="963"/>
        <v>563.28767123287673</v>
      </c>
      <c r="GY260" s="256">
        <f t="shared" si="1152"/>
        <v>1060.2749999999999</v>
      </c>
      <c r="GZ260" s="256">
        <f t="shared" si="1153"/>
        <v>20.56</v>
      </c>
      <c r="HA260" s="427">
        <f t="shared" si="1154"/>
        <v>526466.0273972603</v>
      </c>
      <c r="HB260" s="185">
        <f t="shared" si="1155"/>
        <v>1.0380446599157134</v>
      </c>
      <c r="HC260" s="256">
        <f t="shared" si="992"/>
        <v>0.16916066136235014</v>
      </c>
      <c r="HD260" s="256">
        <f t="shared" si="964"/>
        <v>0.17559632119499791</v>
      </c>
      <c r="HE260" s="256">
        <f t="shared" si="965"/>
        <v>1060.2749999999999</v>
      </c>
      <c r="HF260" s="256">
        <f t="shared" si="966"/>
        <v>1260</v>
      </c>
      <c r="HG260" s="256">
        <f t="shared" si="967"/>
        <v>563.28767123287673</v>
      </c>
      <c r="HH260" s="256">
        <f t="shared" si="1156"/>
        <v>1060.2749999999999</v>
      </c>
      <c r="HI260" s="256">
        <f t="shared" si="1157"/>
        <v>20.56</v>
      </c>
      <c r="HJ260" s="427">
        <f t="shared" si="1158"/>
        <v>6146316.7123287674</v>
      </c>
      <c r="HK260" s="185">
        <f t="shared" si="1159"/>
        <v>1.0380446599157134</v>
      </c>
      <c r="HL260" s="256">
        <f t="shared" si="993"/>
        <v>0.96180851063829775</v>
      </c>
      <c r="HM260" s="256">
        <f t="shared" si="968"/>
        <v>0.99840018832957056</v>
      </c>
      <c r="HN260" s="256">
        <f t="shared" si="969"/>
        <v>1060.2749999999999</v>
      </c>
      <c r="HO260" s="256">
        <f t="shared" si="970"/>
        <v>1260</v>
      </c>
      <c r="HP260" s="256">
        <f t="shared" si="971"/>
        <v>563.28767123287673</v>
      </c>
      <c r="HQ260" s="256">
        <f t="shared" si="1160"/>
        <v>1060.2749999999999</v>
      </c>
      <c r="HR260" s="256">
        <f t="shared" si="1161"/>
        <v>20.56</v>
      </c>
      <c r="HS260" s="466">
        <f t="shared" si="1162"/>
        <v>1081000</v>
      </c>
    </row>
    <row r="261" spans="1:227" s="304" customFormat="1" hidden="1" outlineLevel="1" x14ac:dyDescent="0.3">
      <c r="B261" s="305" t="s">
        <v>252</v>
      </c>
      <c r="C261" s="305" t="s">
        <v>254</v>
      </c>
      <c r="D261" s="306">
        <v>50000</v>
      </c>
      <c r="E261" s="315">
        <v>4.8572507295564904</v>
      </c>
      <c r="F261" s="313">
        <f t="shared" si="1071"/>
        <v>2135.1664665342073</v>
      </c>
      <c r="G261" s="313">
        <f t="shared" si="1072"/>
        <v>134.25417426322636</v>
      </c>
      <c r="H261" s="311">
        <f t="shared" si="1059"/>
        <v>3150</v>
      </c>
      <c r="I261" s="529">
        <f t="shared" si="1181"/>
        <v>3150</v>
      </c>
      <c r="J261" s="374">
        <f t="shared" si="1074"/>
        <v>1226.0655183856288</v>
      </c>
      <c r="K261" s="310">
        <v>2.4E-2</v>
      </c>
      <c r="L261" s="311">
        <f t="shared" si="1075"/>
        <v>677.83062429657366</v>
      </c>
      <c r="M261" s="374">
        <f t="shared" si="972"/>
        <v>109.5</v>
      </c>
      <c r="N261" s="374">
        <f t="shared" si="973"/>
        <v>16.267934983117772</v>
      </c>
      <c r="O261" s="309">
        <v>35.801113136860359</v>
      </c>
      <c r="P261" s="312">
        <v>2.5000000000000001E-2</v>
      </c>
      <c r="Q261" s="396">
        <f t="shared" si="1076"/>
        <v>0.93712238536550874</v>
      </c>
      <c r="S261" s="314">
        <f t="shared" si="1077"/>
        <v>1.0410578694584864</v>
      </c>
      <c r="T261" s="311">
        <f t="shared" si="902"/>
        <v>44.751391421075454</v>
      </c>
      <c r="U261" s="381">
        <f t="shared" si="903"/>
        <v>2135.1664665342073</v>
      </c>
      <c r="V261" s="435">
        <f t="shared" si="974"/>
        <v>366170.48294170061</v>
      </c>
      <c r="W261" s="315"/>
      <c r="X261" s="316"/>
      <c r="Y261" s="316"/>
      <c r="Z261" s="316"/>
      <c r="AA261" s="317"/>
      <c r="AB261" s="317"/>
      <c r="AC261" s="317"/>
      <c r="AD261" s="317"/>
      <c r="AE261" s="317"/>
      <c r="AF261" s="317"/>
      <c r="AG261" s="317"/>
      <c r="AH261" s="461"/>
      <c r="AI261" s="318">
        <f t="shared" si="904"/>
        <v>1.1038883362103027</v>
      </c>
      <c r="AJ261" s="319">
        <f t="shared" si="1078"/>
        <v>0.36767071687277975</v>
      </c>
      <c r="AK261" s="319">
        <f t="shared" si="1057"/>
        <v>0.40586741592194209</v>
      </c>
      <c r="AL261" s="333">
        <f t="shared" si="1079"/>
        <v>133.4142816075796</v>
      </c>
      <c r="AM261" s="333">
        <f t="shared" si="1080"/>
        <v>100.0607112056847</v>
      </c>
      <c r="AN261" s="333">
        <f t="shared" si="906"/>
        <v>0</v>
      </c>
      <c r="AO261" s="333">
        <f t="shared" si="975"/>
        <v>0</v>
      </c>
      <c r="AP261" s="333">
        <f t="shared" si="976"/>
        <v>0</v>
      </c>
      <c r="AQ261" s="333">
        <f t="shared" si="1081"/>
        <v>312.26906901864533</v>
      </c>
      <c r="AR261" s="319">
        <f t="shared" si="1082"/>
        <v>54.090391133606019</v>
      </c>
      <c r="AS261" s="319">
        <f t="shared" si="907"/>
        <v>2001.7521849266277</v>
      </c>
      <c r="AT261" s="429">
        <f t="shared" si="1083"/>
        <v>337463.05104298325</v>
      </c>
      <c r="AU261" s="321"/>
      <c r="AV261" s="319"/>
      <c r="AW261" s="319"/>
      <c r="AX261" s="308"/>
      <c r="AY261" s="308"/>
      <c r="AZ261" s="308"/>
      <c r="BA261" s="308"/>
      <c r="BB261" s="319"/>
      <c r="BC261" s="319"/>
      <c r="BD261" s="319"/>
      <c r="BE261" s="320"/>
      <c r="BF261" s="322">
        <f t="shared" si="1084"/>
        <v>1.1514603350532888</v>
      </c>
      <c r="BG261" s="319">
        <f t="shared" si="1085"/>
        <v>0.5631036031658293</v>
      </c>
      <c r="BH261" s="319">
        <f t="shared" si="908"/>
        <v>0.64839146357104005</v>
      </c>
      <c r="BI261" s="308">
        <f t="shared" si="1086"/>
        <v>223.19756471261383</v>
      </c>
      <c r="BJ261" s="308">
        <f t="shared" si="1087"/>
        <v>134.25417426322636</v>
      </c>
      <c r="BK261" s="319">
        <v>0</v>
      </c>
      <c r="BL261" s="333">
        <f t="shared" si="909"/>
        <v>329.28220813900174</v>
      </c>
      <c r="BM261" s="333">
        <f t="shared" si="977"/>
        <v>2820.7177918609982</v>
      </c>
      <c r="BN261" s="333">
        <f t="shared" si="1088"/>
        <v>0</v>
      </c>
      <c r="BO261" s="333">
        <f t="shared" si="1089"/>
        <v>58.937582501556371</v>
      </c>
      <c r="BP261" s="333">
        <f t="shared" si="1090"/>
        <v>1911.9689018215936</v>
      </c>
      <c r="BQ261" s="391">
        <f t="shared" si="1091"/>
        <v>160431.55490089243</v>
      </c>
      <c r="BR261" s="429">
        <f t="shared" si="1092"/>
        <v>371177.47508104768</v>
      </c>
      <c r="BS261" s="323">
        <f t="shared" si="1182"/>
        <v>3.8045350554474635</v>
      </c>
      <c r="BT261" s="319">
        <f t="shared" si="1183"/>
        <v>1.2675499891503894</v>
      </c>
      <c r="BU261" s="319">
        <f t="shared" si="911"/>
        <v>4.8224383682547085</v>
      </c>
      <c r="BV261" s="333">
        <f t="shared" si="912"/>
        <v>2135.1664665342073</v>
      </c>
      <c r="BW261" s="333">
        <f t="shared" si="913"/>
        <v>134.25417426322636</v>
      </c>
      <c r="BX261" s="333">
        <f t="shared" si="914"/>
        <v>1573.8789989641396</v>
      </c>
      <c r="BY261" s="333">
        <f t="shared" si="978"/>
        <v>499.64412665528238</v>
      </c>
      <c r="BZ261" s="319">
        <f t="shared" si="1094"/>
        <v>596.50406888694579</v>
      </c>
      <c r="CA261" s="319">
        <v>0</v>
      </c>
      <c r="CB261" s="467">
        <f t="shared" si="1095"/>
        <v>1249192.3810670883</v>
      </c>
      <c r="CC261" s="322">
        <f t="shared" si="1096"/>
        <v>1.1511127108430574</v>
      </c>
      <c r="CD261" s="319">
        <f t="shared" si="915"/>
        <v>0.58896389284783546</v>
      </c>
      <c r="CE261" s="319">
        <f t="shared" si="979"/>
        <v>0.67796382328475191</v>
      </c>
      <c r="CF261" s="308">
        <f t="shared" si="1097"/>
        <v>238.07740236012143</v>
      </c>
      <c r="CG261" s="308">
        <f t="shared" si="1098"/>
        <v>134.25417426322636</v>
      </c>
      <c r="CH261" s="319">
        <v>0</v>
      </c>
      <c r="CI261" s="333">
        <f t="shared" si="980"/>
        <v>351.23435534826848</v>
      </c>
      <c r="CJ261" s="333">
        <f t="shared" si="981"/>
        <v>2798.7656446517317</v>
      </c>
      <c r="CK261" s="333">
        <f t="shared" si="1099"/>
        <v>0</v>
      </c>
      <c r="CL261" s="319">
        <f t="shared" si="1100"/>
        <v>74.412613654964275</v>
      </c>
      <c r="CM261" s="319">
        <f t="shared" si="900"/>
        <v>1897.0890641740859</v>
      </c>
      <c r="CN261" s="391">
        <f t="shared" si="1101"/>
        <v>139940.21598756313</v>
      </c>
      <c r="CO261" s="429">
        <f t="shared" si="1102"/>
        <v>353869.19751306204</v>
      </c>
      <c r="CP261" s="323">
        <f t="shared" si="1103"/>
        <v>3.2516708020475886</v>
      </c>
      <c r="CQ261" s="319">
        <f t="shared" si="916"/>
        <v>1.2105886336395566</v>
      </c>
      <c r="CR261" s="319">
        <f t="shared" si="917"/>
        <v>3.9364357132964316</v>
      </c>
      <c r="CS261" s="308">
        <f t="shared" si="918"/>
        <v>2135.1664665342073</v>
      </c>
      <c r="CT261" s="308">
        <f t="shared" si="919"/>
        <v>134.25417426322636</v>
      </c>
      <c r="CU261" s="319">
        <f t="shared" si="920"/>
        <v>1467.1206756374293</v>
      </c>
      <c r="CV261" s="333">
        <f t="shared" si="982"/>
        <v>465.75259544045372</v>
      </c>
      <c r="CW261" s="319">
        <f t="shared" si="1104"/>
        <v>697.92447604732058</v>
      </c>
      <c r="CX261" s="319">
        <v>0</v>
      </c>
      <c r="CY261" s="467">
        <f t="shared" si="1105"/>
        <v>1224192.3810670883</v>
      </c>
      <c r="CZ261" s="323">
        <f t="shared" si="1106"/>
        <v>3.8045350554474635</v>
      </c>
      <c r="DA261" s="319">
        <f t="shared" si="921"/>
        <v>1.2860815364175453</v>
      </c>
      <c r="DB261" s="319">
        <f t="shared" si="922"/>
        <v>4.8929422894642851</v>
      </c>
      <c r="DC261" s="308">
        <f t="shared" si="923"/>
        <v>2135.1664665342073</v>
      </c>
      <c r="DD261" s="308">
        <f t="shared" si="924"/>
        <v>134.25417426322636</v>
      </c>
      <c r="DE261" s="319">
        <f t="shared" si="925"/>
        <v>1573.8789989641396</v>
      </c>
      <c r="DF261" s="333">
        <f t="shared" si="983"/>
        <v>499.64412665528238</v>
      </c>
      <c r="DG261" s="319">
        <f t="shared" si="1107"/>
        <v>596.50406888694579</v>
      </c>
      <c r="DH261" s="319">
        <v>0</v>
      </c>
      <c r="DI261" s="467">
        <f t="shared" si="1108"/>
        <v>1231192.3810670883</v>
      </c>
      <c r="DJ261" s="323">
        <f t="shared" si="1109"/>
        <v>3.2516708020475886</v>
      </c>
      <c r="DK261" s="319">
        <f t="shared" si="984"/>
        <v>1.2155533490218</v>
      </c>
      <c r="DL261" s="319">
        <f t="shared" si="926"/>
        <v>3.9525793333453487</v>
      </c>
      <c r="DM261" s="308">
        <f t="shared" si="927"/>
        <v>2135.1664665342073</v>
      </c>
      <c r="DN261" s="308">
        <f t="shared" si="928"/>
        <v>134.25417426322636</v>
      </c>
      <c r="DO261" s="319">
        <f t="shared" si="929"/>
        <v>1467.1206756374293</v>
      </c>
      <c r="DP261" s="333">
        <f t="shared" si="985"/>
        <v>465.75259544045372</v>
      </c>
      <c r="DQ261" s="319">
        <f t="shared" si="1110"/>
        <v>697.92447604732058</v>
      </c>
      <c r="DR261" s="319">
        <v>0</v>
      </c>
      <c r="DS261" s="435">
        <f t="shared" si="1111"/>
        <v>1219192.3810670883</v>
      </c>
      <c r="DT261" s="324">
        <f t="shared" si="1112"/>
        <v>6.6739542290659655</v>
      </c>
      <c r="DU261" s="319">
        <f t="shared" si="930"/>
        <v>1.1281133671047887</v>
      </c>
      <c r="DV261" s="319">
        <f t="shared" si="931"/>
        <v>7.5289769772548505</v>
      </c>
      <c r="DW261" s="308">
        <f t="shared" si="932"/>
        <v>2135.1664665342073</v>
      </c>
      <c r="DX261" s="308">
        <f t="shared" si="933"/>
        <v>134.25417426322636</v>
      </c>
      <c r="DY261" s="319">
        <f t="shared" si="934"/>
        <v>1787.3956456175604</v>
      </c>
      <c r="DZ261" s="319">
        <f t="shared" si="986"/>
        <v>1098</v>
      </c>
      <c r="EA261" s="319">
        <f t="shared" si="987"/>
        <v>1569</v>
      </c>
      <c r="EB261" s="333">
        <f t="shared" si="988"/>
        <v>567.42718908493987</v>
      </c>
      <c r="EC261" s="319">
        <f t="shared" si="1113"/>
        <v>340.04138519766929</v>
      </c>
      <c r="ED261" s="319">
        <v>0</v>
      </c>
      <c r="EE261" s="435">
        <f t="shared" si="994"/>
        <v>1630932.2506119283</v>
      </c>
      <c r="EF261" s="325">
        <f t="shared" si="1114"/>
        <v>1.2752605147481264</v>
      </c>
      <c r="EG261" s="256">
        <f t="shared" si="1115"/>
        <v>0.932130973905821</v>
      </c>
      <c r="EH261" s="319">
        <f t="shared" si="935"/>
        <v>1.1887098255958097</v>
      </c>
      <c r="EI261" s="474">
        <f t="shared" si="1116"/>
        <v>533.79161663355183</v>
      </c>
      <c r="EJ261" s="474">
        <f t="shared" si="1117"/>
        <v>787.5</v>
      </c>
      <c r="EK261" s="474">
        <f t="shared" si="936"/>
        <v>3150</v>
      </c>
      <c r="EL261" s="474">
        <f t="shared" si="1118"/>
        <v>438.56551838562882</v>
      </c>
      <c r="EM261" s="474">
        <f t="shared" si="1119"/>
        <v>178.19929557946341</v>
      </c>
      <c r="EN261" s="474">
        <f t="shared" si="1120"/>
        <v>1601.3748499006556</v>
      </c>
      <c r="EO261" s="435">
        <f t="shared" si="1121"/>
        <v>429492.98294170061</v>
      </c>
      <c r="EP261" s="326">
        <f t="shared" si="1122"/>
        <v>1.2752605147481264</v>
      </c>
      <c r="EQ261" s="256">
        <f t="shared" si="1123"/>
        <v>0.35140988586803912</v>
      </c>
      <c r="ER261" s="256">
        <f t="shared" si="937"/>
        <v>0.44813915193965592</v>
      </c>
      <c r="ES261" s="474">
        <f t="shared" si="938"/>
        <v>2135.1664665342073</v>
      </c>
      <c r="ET261" s="474">
        <f t="shared" si="1124"/>
        <v>787.5</v>
      </c>
      <c r="EU261" s="474">
        <f t="shared" si="939"/>
        <v>3150</v>
      </c>
      <c r="EV261" s="474">
        <f t="shared" si="1125"/>
        <v>438.56551838562882</v>
      </c>
      <c r="EW261" s="474">
        <f t="shared" si="1126"/>
        <v>178.19929557946341</v>
      </c>
      <c r="EX261" s="474">
        <f t="shared" si="1127"/>
        <v>1601.3748499006556</v>
      </c>
      <c r="EY261" s="573">
        <f t="shared" si="1128"/>
        <v>1139250</v>
      </c>
      <c r="EZ261" s="573"/>
      <c r="FA261" s="573"/>
      <c r="FB261" s="573"/>
      <c r="FC261" s="573"/>
      <c r="FD261" s="573"/>
      <c r="FE261" s="573"/>
      <c r="FF261" s="573"/>
      <c r="FG261" s="573"/>
      <c r="FH261" s="573"/>
      <c r="FI261" s="567"/>
      <c r="FJ261" s="327">
        <f t="shared" si="1129"/>
        <v>1.0657206212214556</v>
      </c>
      <c r="FK261" s="256">
        <f t="shared" si="1130"/>
        <v>0.11074999853458167</v>
      </c>
      <c r="FL261" s="256">
        <f t="shared" si="949"/>
        <v>0.11802855723854967</v>
      </c>
      <c r="FM261" s="485">
        <f t="shared" si="1131"/>
        <v>51.243995196820975</v>
      </c>
      <c r="FN261" s="485">
        <f t="shared" si="1132"/>
        <v>76</v>
      </c>
      <c r="FO261" s="485">
        <f t="shared" si="950"/>
        <v>3150</v>
      </c>
      <c r="FP261" s="485">
        <f t="shared" si="951"/>
        <v>1226.0655183856288</v>
      </c>
      <c r="FQ261" s="485">
        <f t="shared" si="989"/>
        <v>10900</v>
      </c>
      <c r="FR261" s="485">
        <f t="shared" si="1133"/>
        <v>45.776271325011876</v>
      </c>
      <c r="FS261" s="485">
        <f t="shared" si="1134"/>
        <v>2083.6942443119851</v>
      </c>
      <c r="FT261" s="486">
        <f t="shared" si="1135"/>
        <v>109</v>
      </c>
      <c r="FU261" s="435">
        <f t="shared" si="1136"/>
        <v>455506.48294170061</v>
      </c>
      <c r="FV261" s="327">
        <f t="shared" si="1137"/>
        <v>1.6805554456193881</v>
      </c>
      <c r="FW261" s="256">
        <f t="shared" si="1138"/>
        <v>1.0872424957077078</v>
      </c>
      <c r="FX261" s="256">
        <f t="shared" si="952"/>
        <v>1.8271712968704026</v>
      </c>
      <c r="FY261" s="485">
        <f t="shared" si="1139"/>
        <v>879.68858421209347</v>
      </c>
      <c r="FZ261" s="485">
        <f t="shared" si="1140"/>
        <v>477</v>
      </c>
      <c r="GA261" s="485">
        <f t="shared" si="953"/>
        <v>3150</v>
      </c>
      <c r="GB261" s="485">
        <f t="shared" si="954"/>
        <v>1226.0655183856288</v>
      </c>
      <c r="GC261" s="485">
        <f t="shared" si="955"/>
        <v>5400</v>
      </c>
      <c r="GD261" s="485">
        <f t="shared" si="1141"/>
        <v>94.921265003259066</v>
      </c>
      <c r="GE261" s="485">
        <f t="shared" si="1142"/>
        <v>1255.4778823221138</v>
      </c>
      <c r="GF261" s="486">
        <f t="shared" si="1143"/>
        <v>627</v>
      </c>
      <c r="GG261" s="494">
        <f t="shared" si="1144"/>
        <v>54</v>
      </c>
      <c r="GH261" s="494">
        <f t="shared" si="1145"/>
        <v>681</v>
      </c>
      <c r="GI261" s="435">
        <f t="shared" si="1146"/>
        <v>762956.48294170061</v>
      </c>
      <c r="GJ261" s="328">
        <f t="shared" si="1147"/>
        <v>1.0410578694584864</v>
      </c>
      <c r="GK261" s="319">
        <f t="shared" si="990"/>
        <v>0.87844728507494996</v>
      </c>
      <c r="GL261" s="256">
        <f t="shared" si="956"/>
        <v>0.91451445903171913</v>
      </c>
      <c r="GM261" s="319">
        <f t="shared" si="957"/>
        <v>2135.1664665342073</v>
      </c>
      <c r="GN261" s="319">
        <f t="shared" si="958"/>
        <v>3150</v>
      </c>
      <c r="GO261" s="319">
        <f t="shared" si="959"/>
        <v>1226.0655183856288</v>
      </c>
      <c r="GP261" s="319">
        <f t="shared" si="1148"/>
        <v>2135.1664665342073</v>
      </c>
      <c r="GQ261" s="319">
        <f t="shared" si="1149"/>
        <v>44.751391421075454</v>
      </c>
      <c r="GR261" s="435">
        <f t="shared" si="1150"/>
        <v>2379670.4829417006</v>
      </c>
      <c r="GS261" s="328">
        <f t="shared" si="1151"/>
        <v>1.0410578694584864</v>
      </c>
      <c r="GT261" s="319">
        <f t="shared" si="991"/>
        <v>1.7318086264678343</v>
      </c>
      <c r="GU261" s="256">
        <f t="shared" si="960"/>
        <v>1.8029129989804313</v>
      </c>
      <c r="GV261" s="319">
        <f t="shared" si="961"/>
        <v>2135.1664665342073</v>
      </c>
      <c r="GW261" s="319">
        <f t="shared" si="962"/>
        <v>3150</v>
      </c>
      <c r="GX261" s="319">
        <f t="shared" si="963"/>
        <v>1226.0655183856288</v>
      </c>
      <c r="GY261" s="319">
        <f t="shared" si="1152"/>
        <v>2135.1664665342073</v>
      </c>
      <c r="GZ261" s="319">
        <f t="shared" si="1153"/>
        <v>44.751391421075454</v>
      </c>
      <c r="HA261" s="435">
        <f t="shared" si="1154"/>
        <v>1207070.4829417006</v>
      </c>
      <c r="HB261" s="328">
        <f t="shared" si="1155"/>
        <v>1.0410578694584864</v>
      </c>
      <c r="HC261" s="319">
        <f t="shared" si="992"/>
        <v>0.1560708306223734</v>
      </c>
      <c r="HD261" s="256">
        <f t="shared" si="964"/>
        <v>0.16247876641234435</v>
      </c>
      <c r="HE261" s="319">
        <f t="shared" si="965"/>
        <v>2135.1664665342073</v>
      </c>
      <c r="HF261" s="319">
        <f t="shared" si="966"/>
        <v>3150</v>
      </c>
      <c r="HG261" s="319">
        <f t="shared" si="967"/>
        <v>1226.0655183856288</v>
      </c>
      <c r="HH261" s="319">
        <f t="shared" si="1156"/>
        <v>2135.1664665342073</v>
      </c>
      <c r="HI261" s="319">
        <f t="shared" si="1157"/>
        <v>44.751391421075454</v>
      </c>
      <c r="HJ261" s="435">
        <f t="shared" si="1158"/>
        <v>13394015.183856288</v>
      </c>
      <c r="HK261" s="328">
        <f t="shared" si="1159"/>
        <v>1.0410578694584864</v>
      </c>
      <c r="HL261" s="319">
        <f t="shared" si="993"/>
        <v>0.77782886515837468</v>
      </c>
      <c r="HM261" s="256">
        <f t="shared" si="968"/>
        <v>0.80976486116508983</v>
      </c>
      <c r="HN261" s="319">
        <f t="shared" si="969"/>
        <v>2135.1664665342073</v>
      </c>
      <c r="HO261" s="319">
        <f t="shared" si="970"/>
        <v>3150</v>
      </c>
      <c r="HP261" s="319">
        <f t="shared" si="971"/>
        <v>1226.0655183856288</v>
      </c>
      <c r="HQ261" s="319">
        <f t="shared" si="1160"/>
        <v>2135.1664665342073</v>
      </c>
      <c r="HR261" s="319">
        <f t="shared" si="1161"/>
        <v>44.751391421075454</v>
      </c>
      <c r="HS261" s="467">
        <f t="shared" si="1162"/>
        <v>2687500</v>
      </c>
    </row>
    <row r="262" spans="1:227" s="72" customFormat="1" hidden="1" outlineLevel="1" x14ac:dyDescent="0.3">
      <c r="B262" s="40" t="s">
        <v>254</v>
      </c>
      <c r="C262" s="40" t="s">
        <v>264</v>
      </c>
      <c r="D262" s="125">
        <v>684</v>
      </c>
      <c r="E262" s="123">
        <v>18.763920360834124</v>
      </c>
      <c r="F262" s="125">
        <f t="shared" si="1071"/>
        <v>112.83683508987599</v>
      </c>
      <c r="G262" s="125">
        <f t="shared" si="1072"/>
        <v>2.6879521971411404</v>
      </c>
      <c r="H262" s="168">
        <f t="shared" ref="H262" si="1184">ROUND($I262+$I262*0.55,1)</f>
        <v>66.8</v>
      </c>
      <c r="I262" s="121">
        <f t="shared" si="1181"/>
        <v>43.091999999999999</v>
      </c>
      <c r="J262" s="373">
        <f t="shared" si="1074"/>
        <v>24.54750864969078</v>
      </c>
      <c r="K262" s="114">
        <v>2.4E-2</v>
      </c>
      <c r="L262" s="168">
        <f t="shared" si="1075"/>
        <v>1689.1741779921556</v>
      </c>
      <c r="M262" s="373">
        <f t="shared" si="972"/>
        <v>109.5</v>
      </c>
      <c r="N262" s="373">
        <f t="shared" si="973"/>
        <v>40.540180271811742</v>
      </c>
      <c r="O262" s="121">
        <v>52.396728989106052</v>
      </c>
      <c r="P262" s="116">
        <v>2.5000000000000001E-2</v>
      </c>
      <c r="Q262" s="395">
        <f t="shared" si="1076"/>
        <v>0.97617841554134199</v>
      </c>
      <c r="S262" s="189">
        <f t="shared" si="1077"/>
        <v>1.015755945774772</v>
      </c>
      <c r="T262" s="168">
        <f t="shared" si="902"/>
        <v>0.89598406571371347</v>
      </c>
      <c r="U262" s="382">
        <f t="shared" si="903"/>
        <v>112.83683508987599</v>
      </c>
      <c r="V262" s="427">
        <f t="shared" si="974"/>
        <v>19767.601383950525</v>
      </c>
      <c r="W262" s="132"/>
      <c r="X262" s="255"/>
      <c r="Y262" s="255"/>
      <c r="Z262" s="255"/>
      <c r="AA262" s="111"/>
      <c r="AB262" s="111"/>
      <c r="AC262" s="111"/>
      <c r="AD262" s="111"/>
      <c r="AE262" s="111"/>
      <c r="AF262" s="111"/>
      <c r="AG262" s="111"/>
      <c r="AH262" s="460"/>
      <c r="AI262" s="188">
        <f t="shared" si="904"/>
        <v>3.1284483371650116</v>
      </c>
      <c r="AJ262" s="256">
        <f t="shared" si="1078"/>
        <v>0.70023189090336713</v>
      </c>
      <c r="AK262" s="256">
        <f t="shared" si="1057"/>
        <v>2.1906392947265507</v>
      </c>
      <c r="AL262" s="170">
        <f t="shared" si="1079"/>
        <v>112.83683508987599</v>
      </c>
      <c r="AM262" s="170">
        <f t="shared" si="1080"/>
        <v>2.6879521971411404</v>
      </c>
      <c r="AN262" s="170">
        <f t="shared" si="906"/>
        <v>81.939674120265849</v>
      </c>
      <c r="AO262" s="170">
        <f t="shared" si="975"/>
        <v>42</v>
      </c>
      <c r="AP262" s="170">
        <f t="shared" si="976"/>
        <v>60</v>
      </c>
      <c r="AQ262" s="170">
        <f t="shared" si="1081"/>
        <v>0</v>
      </c>
      <c r="AR262" s="256">
        <f t="shared" si="1082"/>
        <v>36.927183969962975</v>
      </c>
      <c r="AS262" s="256">
        <f t="shared" si="907"/>
        <v>0</v>
      </c>
      <c r="AT262" s="428">
        <f t="shared" si="1083"/>
        <v>109686</v>
      </c>
      <c r="AU262" s="112"/>
      <c r="AV262" s="256"/>
      <c r="AW262" s="256"/>
      <c r="AX262" s="120"/>
      <c r="AY262" s="120"/>
      <c r="AZ262" s="120"/>
      <c r="BA262" s="120"/>
      <c r="BB262" s="256"/>
      <c r="BC262" s="256"/>
      <c r="BD262" s="256"/>
      <c r="BE262" s="257"/>
      <c r="BF262" s="146">
        <f t="shared" si="1084"/>
        <v>1.0545574073392996</v>
      </c>
      <c r="BG262" s="256">
        <f t="shared" si="1085"/>
        <v>0.20301738263702987</v>
      </c>
      <c r="BH262" s="256">
        <f t="shared" si="908"/>
        <v>0.21409348467851674</v>
      </c>
      <c r="BI262" s="120">
        <f t="shared" si="1086"/>
        <v>4.4687205277471458</v>
      </c>
      <c r="BJ262" s="120">
        <f t="shared" si="1087"/>
        <v>2.6879521971411404</v>
      </c>
      <c r="BK262" s="256">
        <v>0</v>
      </c>
      <c r="BL262" s="170">
        <f t="shared" si="909"/>
        <v>2.6455060620562594</v>
      </c>
      <c r="BM262" s="170">
        <f t="shared" si="977"/>
        <v>64.154493937943741</v>
      </c>
      <c r="BN262" s="170">
        <f t="shared" si="1088"/>
        <v>0</v>
      </c>
      <c r="BO262" s="170">
        <f t="shared" si="1089"/>
        <v>1.1800110145449607</v>
      </c>
      <c r="BP262" s="170">
        <f t="shared" si="1090"/>
        <v>108.36811456212884</v>
      </c>
      <c r="BQ262" s="390">
        <f t="shared" si="1091"/>
        <v>11388.890682579537</v>
      </c>
      <c r="BR262" s="428">
        <f t="shared" si="1092"/>
        <v>20612.489061577697</v>
      </c>
      <c r="BS262" s="146">
        <f t="shared" si="1182"/>
        <v>3.6596191561671771</v>
      </c>
      <c r="BT262" s="256">
        <f t="shared" si="1183"/>
        <v>1.1303160282559916</v>
      </c>
      <c r="BU262" s="256">
        <f t="shared" si="911"/>
        <v>4.1365261895284275</v>
      </c>
      <c r="BV262" s="170">
        <f t="shared" si="912"/>
        <v>112.83683508987599</v>
      </c>
      <c r="BW262" s="170">
        <f t="shared" si="913"/>
        <v>2.6879521971411404</v>
      </c>
      <c r="BX262" s="170">
        <f t="shared" si="914"/>
        <v>87.58151587475966</v>
      </c>
      <c r="BY262" s="170">
        <f t="shared" si="978"/>
        <v>1311.1005370473003</v>
      </c>
      <c r="BZ262" s="256">
        <f t="shared" si="1094"/>
        <v>31.567434303193863</v>
      </c>
      <c r="CA262" s="256">
        <v>0</v>
      </c>
      <c r="CB262" s="466">
        <f t="shared" si="1095"/>
        <v>72692.399999999994</v>
      </c>
      <c r="CC262" s="146">
        <f t="shared" si="1096"/>
        <v>1.0544427056106827</v>
      </c>
      <c r="CD262" s="256">
        <f t="shared" si="915"/>
        <v>0.38886507778178253</v>
      </c>
      <c r="CE262" s="256">
        <f t="shared" si="979"/>
        <v>0.41003594473373134</v>
      </c>
      <c r="CF262" s="120">
        <f t="shared" si="1097"/>
        <v>4.7666352295969556</v>
      </c>
      <c r="CG262" s="120">
        <f t="shared" si="1098"/>
        <v>2.6879521971411404</v>
      </c>
      <c r="CH262" s="256">
        <v>0</v>
      </c>
      <c r="CI262" s="170">
        <f t="shared" si="980"/>
        <v>2.8218731328600097</v>
      </c>
      <c r="CJ262" s="170">
        <f t="shared" si="981"/>
        <v>63.978126867139984</v>
      </c>
      <c r="CK262" s="170">
        <f t="shared" si="1099"/>
        <v>0</v>
      </c>
      <c r="CL262" s="256">
        <f t="shared" si="1100"/>
        <v>1.4898423044687628</v>
      </c>
      <c r="CM262" s="256">
        <f t="shared" si="900"/>
        <v>108.07019986027903</v>
      </c>
      <c r="CN262" s="390">
        <f t="shared" si="1101"/>
        <v>1481.4833947515051</v>
      </c>
      <c r="CO262" s="428">
        <f t="shared" si="1102"/>
        <v>10730.654999016206</v>
      </c>
      <c r="CP262" s="146">
        <f t="shared" si="1103"/>
        <v>3.1284483371650116</v>
      </c>
      <c r="CQ262" s="256">
        <f t="shared" si="916"/>
        <v>1.2251187573872866</v>
      </c>
      <c r="CR262" s="256">
        <f t="shared" si="917"/>
        <v>3.8327207393779221</v>
      </c>
      <c r="CS262" s="120">
        <f t="shared" si="918"/>
        <v>112.83683508987599</v>
      </c>
      <c r="CT262" s="120">
        <f t="shared" si="919"/>
        <v>2.6879521971411404</v>
      </c>
      <c r="CU262" s="256">
        <f t="shared" si="920"/>
        <v>81.939674120265849</v>
      </c>
      <c r="CV262" s="170">
        <f t="shared" si="982"/>
        <v>1226.6418281476922</v>
      </c>
      <c r="CW262" s="256">
        <f t="shared" si="1104"/>
        <v>36.927183969962975</v>
      </c>
      <c r="CX262" s="256">
        <v>0</v>
      </c>
      <c r="CY262" s="466">
        <f t="shared" si="1105"/>
        <v>62692.4</v>
      </c>
      <c r="CZ262" s="146">
        <f t="shared" si="1106"/>
        <v>3.6596191561671771</v>
      </c>
      <c r="DA262" s="256">
        <f t="shared" si="921"/>
        <v>1.1705738064576201</v>
      </c>
      <c r="DB262" s="256">
        <f t="shared" si="922"/>
        <v>4.2838543258198358</v>
      </c>
      <c r="DC262" s="120">
        <f t="shared" si="923"/>
        <v>112.83683508987599</v>
      </c>
      <c r="DD262" s="120">
        <f t="shared" si="924"/>
        <v>2.6879521971411404</v>
      </c>
      <c r="DE262" s="256">
        <f t="shared" si="925"/>
        <v>87.58151587475966</v>
      </c>
      <c r="DF262" s="170">
        <f t="shared" si="983"/>
        <v>1311.1005370473003</v>
      </c>
      <c r="DG262" s="256">
        <f t="shared" si="1107"/>
        <v>31.567434303193863</v>
      </c>
      <c r="DH262" s="256">
        <v>0</v>
      </c>
      <c r="DI262" s="466">
        <f t="shared" si="1108"/>
        <v>70192.399999999994</v>
      </c>
      <c r="DJ262" s="146">
        <f t="shared" si="1109"/>
        <v>3.1284483371650116</v>
      </c>
      <c r="DK262" s="256">
        <f t="shared" si="984"/>
        <v>1.3429342917175486</v>
      </c>
      <c r="DL262" s="256">
        <f t="shared" si="926"/>
        <v>4.2013005518456374</v>
      </c>
      <c r="DM262" s="120">
        <f t="shared" si="927"/>
        <v>112.83683508987599</v>
      </c>
      <c r="DN262" s="120">
        <f t="shared" si="928"/>
        <v>2.6879521971411404</v>
      </c>
      <c r="DO262" s="256">
        <f t="shared" si="929"/>
        <v>81.939674120265849</v>
      </c>
      <c r="DP262" s="170">
        <f t="shared" si="985"/>
        <v>1226.6418281476922</v>
      </c>
      <c r="DQ262" s="256">
        <f t="shared" si="1110"/>
        <v>36.927183969962975</v>
      </c>
      <c r="DR262" s="256">
        <v>0</v>
      </c>
      <c r="DS262" s="427">
        <f t="shared" si="1111"/>
        <v>57192.4</v>
      </c>
      <c r="DT262" s="176">
        <f t="shared" si="1112"/>
        <v>6.4604028090859886</v>
      </c>
      <c r="DU262" s="256">
        <f t="shared" si="930"/>
        <v>0.99952907490871867</v>
      </c>
      <c r="DV262" s="256">
        <f t="shared" si="931"/>
        <v>6.457360443303406</v>
      </c>
      <c r="DW262" s="120">
        <f t="shared" si="932"/>
        <v>112.83683508987599</v>
      </c>
      <c r="DX262" s="120">
        <f t="shared" si="933"/>
        <v>2.6879521971411404</v>
      </c>
      <c r="DY262" s="256">
        <f t="shared" si="934"/>
        <v>98.865199383747253</v>
      </c>
      <c r="DZ262" s="256">
        <f t="shared" si="986"/>
        <v>58</v>
      </c>
      <c r="EA262" s="256">
        <f t="shared" si="987"/>
        <v>83</v>
      </c>
      <c r="EB262" s="170">
        <f t="shared" si="988"/>
        <v>1480.0179548465157</v>
      </c>
      <c r="EC262" s="256">
        <f t="shared" si="1113"/>
        <v>17.881978988143228</v>
      </c>
      <c r="ED262" s="256">
        <v>0</v>
      </c>
      <c r="EE262" s="427">
        <f t="shared" si="994"/>
        <v>95896</v>
      </c>
      <c r="EF262" s="275">
        <f t="shared" si="1114"/>
        <v>1.2478925032673089</v>
      </c>
      <c r="EG262" s="256">
        <f t="shared" si="1115"/>
        <v>0.8368995937960737</v>
      </c>
      <c r="EH262" s="256">
        <f t="shared" si="935"/>
        <v>1.0443607290855765</v>
      </c>
      <c r="EI262" s="473">
        <f t="shared" si="1116"/>
        <v>28.209208772468997</v>
      </c>
      <c r="EJ262" s="473">
        <f t="shared" si="1117"/>
        <v>16.7</v>
      </c>
      <c r="EK262" s="473">
        <f t="shared" si="936"/>
        <v>66.8</v>
      </c>
      <c r="EL262" s="473">
        <f t="shared" si="1118"/>
        <v>7.8475086496907807</v>
      </c>
      <c r="EM262" s="473">
        <f t="shared" si="1119"/>
        <v>7.9482862588309633</v>
      </c>
      <c r="EN262" s="473">
        <f t="shared" si="1120"/>
        <v>84.627626317406992</v>
      </c>
      <c r="EO262" s="427">
        <f t="shared" si="1121"/>
        <v>25280.101383950525</v>
      </c>
      <c r="EP262" s="261">
        <f t="shared" si="1122"/>
        <v>1.2478925032673089</v>
      </c>
      <c r="EQ262" s="256">
        <f t="shared" si="1123"/>
        <v>0.87572394020330657</v>
      </c>
      <c r="ER262" s="256">
        <f t="shared" si="937"/>
        <v>1.0928093399114154</v>
      </c>
      <c r="ES262" s="473">
        <f t="shared" si="938"/>
        <v>112.83683508987599</v>
      </c>
      <c r="ET262" s="473">
        <f t="shared" si="1124"/>
        <v>16.7</v>
      </c>
      <c r="EU262" s="473">
        <f t="shared" si="939"/>
        <v>66.8</v>
      </c>
      <c r="EV262" s="473">
        <f t="shared" si="1125"/>
        <v>7.8475086496907807</v>
      </c>
      <c r="EW262" s="473">
        <f t="shared" si="1126"/>
        <v>7.9482862588309633</v>
      </c>
      <c r="EX262" s="473">
        <f t="shared" si="1127"/>
        <v>84.627626317406992</v>
      </c>
      <c r="EY262" s="572">
        <f t="shared" si="1128"/>
        <v>24159.333333333336</v>
      </c>
      <c r="EZ262" s="572"/>
      <c r="FA262" s="572"/>
      <c r="FB262" s="572"/>
      <c r="FC262" s="572"/>
      <c r="FD262" s="572"/>
      <c r="FE262" s="572"/>
      <c r="FF262" s="572"/>
      <c r="FG262" s="572"/>
      <c r="FH262" s="572"/>
      <c r="FI262" s="566"/>
      <c r="FJ262" s="276">
        <f t="shared" si="1129"/>
        <v>1.0411986436389116</v>
      </c>
      <c r="FK262" s="256">
        <f t="shared" si="1130"/>
        <v>0.10756723034851594</v>
      </c>
      <c r="FL262" s="256">
        <f t="shared" si="949"/>
        <v>0.11199885433886916</v>
      </c>
      <c r="FM262" s="483">
        <f t="shared" si="1131"/>
        <v>2.708084042157024</v>
      </c>
      <c r="FN262" s="483">
        <f t="shared" si="1132"/>
        <v>4</v>
      </c>
      <c r="FO262" s="483">
        <f t="shared" si="950"/>
        <v>66.8</v>
      </c>
      <c r="FP262" s="483">
        <f t="shared" si="951"/>
        <v>24.54750864969078</v>
      </c>
      <c r="FQ262" s="483">
        <f t="shared" si="989"/>
        <v>600</v>
      </c>
      <c r="FR262" s="483">
        <f t="shared" si="1133"/>
        <v>0.95014574655685391</v>
      </c>
      <c r="FS262" s="483">
        <f t="shared" si="1134"/>
        <v>110.00350175654266</v>
      </c>
      <c r="FT262" s="484">
        <f t="shared" si="1135"/>
        <v>6</v>
      </c>
      <c r="FU262" s="427">
        <f t="shared" si="1136"/>
        <v>25836.601383950525</v>
      </c>
      <c r="FV262" s="276">
        <f t="shared" si="1137"/>
        <v>1.6529055635330421</v>
      </c>
      <c r="FW262" s="256">
        <f t="shared" si="1138"/>
        <v>1.0464563730023222</v>
      </c>
      <c r="FX262" s="256">
        <f t="shared" si="952"/>
        <v>1.7296935609301467</v>
      </c>
      <c r="FY262" s="483">
        <f t="shared" si="1139"/>
        <v>46.488776057028915</v>
      </c>
      <c r="FZ262" s="483">
        <f t="shared" si="1140"/>
        <v>25</v>
      </c>
      <c r="GA262" s="483">
        <f t="shared" si="953"/>
        <v>66.8</v>
      </c>
      <c r="GB262" s="483">
        <f t="shared" si="954"/>
        <v>24.54750864969078</v>
      </c>
      <c r="GC262" s="483">
        <f t="shared" si="955"/>
        <v>300</v>
      </c>
      <c r="GD262" s="483">
        <f t="shared" si="1141"/>
        <v>3.5438875101156935</v>
      </c>
      <c r="GE262" s="483">
        <f t="shared" si="1142"/>
        <v>66.348059032847075</v>
      </c>
      <c r="GF262" s="484">
        <f t="shared" si="1143"/>
        <v>33</v>
      </c>
      <c r="GG262" s="493">
        <f t="shared" si="1144"/>
        <v>3</v>
      </c>
      <c r="GH262" s="493">
        <f t="shared" si="1145"/>
        <v>36</v>
      </c>
      <c r="GI262" s="427">
        <f t="shared" si="1146"/>
        <v>41894.601383950525</v>
      </c>
      <c r="GJ262" s="185">
        <f t="shared" si="1147"/>
        <v>1.015755945774772</v>
      </c>
      <c r="GK262" s="256">
        <f t="shared" si="990"/>
        <v>1.8650715506767044</v>
      </c>
      <c r="GL262" s="256">
        <f t="shared" si="956"/>
        <v>1.8944575168952364</v>
      </c>
      <c r="GM262" s="256">
        <f t="shared" si="957"/>
        <v>112.83683508987599</v>
      </c>
      <c r="GN262" s="256">
        <f t="shared" si="958"/>
        <v>66.8</v>
      </c>
      <c r="GO262" s="256">
        <f t="shared" si="959"/>
        <v>24.54750864969078</v>
      </c>
      <c r="GP262" s="256">
        <f t="shared" si="1148"/>
        <v>112.83683508987599</v>
      </c>
      <c r="GQ262" s="256">
        <f t="shared" si="1149"/>
        <v>0.89598406571371347</v>
      </c>
      <c r="GR262" s="427">
        <f t="shared" si="1150"/>
        <v>60019.601383950525</v>
      </c>
      <c r="GS262" s="185">
        <f t="shared" si="1151"/>
        <v>1.015755945774772</v>
      </c>
      <c r="GT262" s="256">
        <f t="shared" si="991"/>
        <v>1.4437497617338799</v>
      </c>
      <c r="GU262" s="256">
        <f t="shared" si="960"/>
        <v>1.4664974046920989</v>
      </c>
      <c r="GV262" s="256">
        <f t="shared" si="961"/>
        <v>112.83683508987599</v>
      </c>
      <c r="GW262" s="256">
        <f t="shared" si="962"/>
        <v>66.8</v>
      </c>
      <c r="GX262" s="256">
        <f t="shared" si="963"/>
        <v>24.54750864969078</v>
      </c>
      <c r="GY262" s="256">
        <f t="shared" si="1152"/>
        <v>112.83683508987599</v>
      </c>
      <c r="GZ262" s="256">
        <f t="shared" si="1153"/>
        <v>0.89598406571371347</v>
      </c>
      <c r="HA262" s="427">
        <f t="shared" si="1154"/>
        <v>77534.801383950515</v>
      </c>
      <c r="HB262" s="185">
        <f t="shared" si="1155"/>
        <v>1.015755945774772</v>
      </c>
      <c r="HC262" s="256">
        <f t="shared" si="992"/>
        <v>0.30456325852638116</v>
      </c>
      <c r="HD262" s="256">
        <f t="shared" si="964"/>
        <v>0.30936194071271067</v>
      </c>
      <c r="HE262" s="256">
        <f t="shared" si="965"/>
        <v>112.83683508987599</v>
      </c>
      <c r="HF262" s="256">
        <f t="shared" si="966"/>
        <v>66.8</v>
      </c>
      <c r="HG262" s="256">
        <f t="shared" si="967"/>
        <v>24.54750864969078</v>
      </c>
      <c r="HH262" s="256">
        <f t="shared" si="1156"/>
        <v>112.83683508987599</v>
      </c>
      <c r="HI262" s="256">
        <f t="shared" si="1157"/>
        <v>0.89598406571371347</v>
      </c>
      <c r="HJ262" s="427">
        <f t="shared" si="1158"/>
        <v>367545.48649690778</v>
      </c>
      <c r="HK262" s="185">
        <f t="shared" si="1159"/>
        <v>1.015755945774772</v>
      </c>
      <c r="HL262" s="256">
        <f t="shared" si="993"/>
        <v>1.6762631180617291</v>
      </c>
      <c r="HM262" s="256">
        <f t="shared" si="968"/>
        <v>1.7026742288541601</v>
      </c>
      <c r="HN262" s="256">
        <f t="shared" si="969"/>
        <v>112.83683508987599</v>
      </c>
      <c r="HO262" s="256">
        <f t="shared" si="970"/>
        <v>66.8</v>
      </c>
      <c r="HP262" s="256">
        <f t="shared" si="971"/>
        <v>24.54750864969078</v>
      </c>
      <c r="HQ262" s="256">
        <f t="shared" si="1160"/>
        <v>112.83683508987599</v>
      </c>
      <c r="HR262" s="256">
        <f t="shared" si="1161"/>
        <v>0.89598406571371347</v>
      </c>
      <c r="HS262" s="466">
        <f t="shared" si="1162"/>
        <v>66780</v>
      </c>
    </row>
    <row r="263" spans="1:227" s="72" customFormat="1" hidden="1" outlineLevel="1" x14ac:dyDescent="0.3">
      <c r="B263" s="40" t="s">
        <v>254</v>
      </c>
      <c r="C263" s="40" t="s">
        <v>265</v>
      </c>
      <c r="D263" s="125">
        <v>684</v>
      </c>
      <c r="E263" s="123">
        <v>14.072158139670996</v>
      </c>
      <c r="F263" s="125">
        <f t="shared" si="1071"/>
        <v>84.622922972911539</v>
      </c>
      <c r="G263" s="125">
        <f t="shared" si="1072"/>
        <v>2.5926324005234935</v>
      </c>
      <c r="H263" s="168">
        <f t="shared" ref="H263" si="1185">ROUND($I263+$I263*0.35,1)</f>
        <v>58.2</v>
      </c>
      <c r="I263" s="121">
        <f t="shared" si="1181"/>
        <v>43.091999999999999</v>
      </c>
      <c r="J263" s="373">
        <f t="shared" si="1074"/>
        <v>23.677008223958847</v>
      </c>
      <c r="K263" s="114">
        <v>2.4E-2</v>
      </c>
      <c r="L263" s="168">
        <f t="shared" si="1075"/>
        <v>1454.0021129366244</v>
      </c>
      <c r="M263" s="373">
        <f t="shared" si="972"/>
        <v>109.5</v>
      </c>
      <c r="N263" s="373">
        <f t="shared" si="973"/>
        <v>34.896050710478981</v>
      </c>
      <c r="O263" s="121">
        <v>50.538643285058349</v>
      </c>
      <c r="P263" s="116">
        <v>2.5000000000000001E-2</v>
      </c>
      <c r="Q263" s="395">
        <f t="shared" si="1076"/>
        <v>0.96936252838544212</v>
      </c>
      <c r="S263" s="189">
        <f t="shared" si="1077"/>
        <v>1.0202184998380792</v>
      </c>
      <c r="T263" s="168">
        <f t="shared" si="902"/>
        <v>0.86421080017449781</v>
      </c>
      <c r="U263" s="382">
        <f t="shared" si="903"/>
        <v>84.622922972911539</v>
      </c>
      <c r="V263" s="427">
        <f t="shared" si="974"/>
        <v>19198.321315833415</v>
      </c>
      <c r="W263" s="132"/>
      <c r="X263" s="255"/>
      <c r="Y263" s="255"/>
      <c r="Z263" s="255"/>
      <c r="AA263" s="111"/>
      <c r="AB263" s="111"/>
      <c r="AC263" s="111"/>
      <c r="AD263" s="111"/>
      <c r="AE263" s="111"/>
      <c r="AF263" s="111"/>
      <c r="AG263" s="111"/>
      <c r="AH263" s="460"/>
      <c r="AI263" s="188">
        <f t="shared" si="904"/>
        <v>3.1499313922159575</v>
      </c>
      <c r="AJ263" s="256">
        <f t="shared" si="1078"/>
        <v>0.61593849916839205</v>
      </c>
      <c r="AK263" s="256">
        <f t="shared" si="1057"/>
        <v>1.9401640142049006</v>
      </c>
      <c r="AL263" s="170">
        <f t="shared" si="1079"/>
        <v>84.622922972911539</v>
      </c>
      <c r="AM263" s="170">
        <f t="shared" si="1080"/>
        <v>2.5926324005234935</v>
      </c>
      <c r="AN263" s="170">
        <f t="shared" si="906"/>
        <v>60.874559829160162</v>
      </c>
      <c r="AO263" s="170">
        <f t="shared" si="975"/>
        <v>32</v>
      </c>
      <c r="AP263" s="170">
        <f t="shared" si="976"/>
        <v>45</v>
      </c>
      <c r="AQ263" s="170">
        <f t="shared" si="1081"/>
        <v>0</v>
      </c>
      <c r="AR263" s="256">
        <f t="shared" si="1082"/>
        <v>27.688080949623295</v>
      </c>
      <c r="AS263" s="256">
        <f t="shared" si="907"/>
        <v>0</v>
      </c>
      <c r="AT263" s="428">
        <f t="shared" si="1083"/>
        <v>93839</v>
      </c>
      <c r="AU263" s="112"/>
      <c r="AV263" s="256"/>
      <c r="AW263" s="256"/>
      <c r="AX263" s="120"/>
      <c r="AY263" s="120"/>
      <c r="AZ263" s="120"/>
      <c r="BA263" s="120"/>
      <c r="BB263" s="256"/>
      <c r="BC263" s="256"/>
      <c r="BD263" s="256"/>
      <c r="BE263" s="257"/>
      <c r="BF263" s="146">
        <f t="shared" si="1084"/>
        <v>1.0707754313958</v>
      </c>
      <c r="BG263" s="256">
        <f t="shared" si="1085"/>
        <v>0.19789500733599855</v>
      </c>
      <c r="BH263" s="256">
        <f t="shared" si="908"/>
        <v>0.21190111185127886</v>
      </c>
      <c r="BI263" s="120">
        <f t="shared" si="1086"/>
        <v>4.3102513658703083</v>
      </c>
      <c r="BJ263" s="120">
        <f t="shared" si="1087"/>
        <v>2.5926324005234935</v>
      </c>
      <c r="BK263" s="256">
        <v>0</v>
      </c>
      <c r="BL263" s="170">
        <f t="shared" si="909"/>
        <v>2.9644051597455823</v>
      </c>
      <c r="BM263" s="170">
        <f t="shared" si="977"/>
        <v>55.235594840254421</v>
      </c>
      <c r="BN263" s="170">
        <f t="shared" si="1088"/>
        <v>0</v>
      </c>
      <c r="BO263" s="170">
        <f t="shared" si="1089"/>
        <v>1.1381656238298137</v>
      </c>
      <c r="BP263" s="170">
        <f t="shared" si="1090"/>
        <v>80.312671607041224</v>
      </c>
      <c r="BQ263" s="390">
        <f t="shared" si="1091"/>
        <v>11556.312708866431</v>
      </c>
      <c r="BR263" s="428">
        <f t="shared" si="1092"/>
        <v>20396.15145702954</v>
      </c>
      <c r="BS263" s="146">
        <f t="shared" si="1182"/>
        <v>3.6848800918097027</v>
      </c>
      <c r="BT263" s="256">
        <f t="shared" si="1183"/>
        <v>0.94153063262556125</v>
      </c>
      <c r="BU263" s="256">
        <f t="shared" si="911"/>
        <v>3.4694274839909256</v>
      </c>
      <c r="BV263" s="170">
        <f t="shared" si="912"/>
        <v>84.622922972911539</v>
      </c>
      <c r="BW263" s="170">
        <f t="shared" si="913"/>
        <v>2.5926324005234935</v>
      </c>
      <c r="BX263" s="170">
        <f t="shared" si="914"/>
        <v>65.105705977805741</v>
      </c>
      <c r="BY263" s="170">
        <f t="shared" si="978"/>
        <v>1118.6547418866965</v>
      </c>
      <c r="BZ263" s="256">
        <f t="shared" si="1094"/>
        <v>23.668492108409993</v>
      </c>
      <c r="CA263" s="256">
        <v>0</v>
      </c>
      <c r="CB263" s="466">
        <f t="shared" si="1095"/>
        <v>65657.600000000006</v>
      </c>
      <c r="CC263" s="146">
        <f t="shared" si="1096"/>
        <v>1.0706243493371106</v>
      </c>
      <c r="CD263" s="256">
        <f t="shared" si="915"/>
        <v>0.3822746837606294</v>
      </c>
      <c r="CE263" s="256">
        <f t="shared" si="979"/>
        <v>0.40927258456927357</v>
      </c>
      <c r="CF263" s="120">
        <f t="shared" si="1097"/>
        <v>4.597601456928329</v>
      </c>
      <c r="CG263" s="120">
        <f t="shared" si="1098"/>
        <v>2.5926324005234935</v>
      </c>
      <c r="CH263" s="256">
        <v>0</v>
      </c>
      <c r="CI263" s="170">
        <f t="shared" si="980"/>
        <v>3.1620321703952881</v>
      </c>
      <c r="CJ263" s="170">
        <f t="shared" si="981"/>
        <v>55.037967829604717</v>
      </c>
      <c r="CK263" s="170">
        <f t="shared" si="1099"/>
        <v>0</v>
      </c>
      <c r="CL263" s="256">
        <f t="shared" si="1100"/>
        <v>1.4370097185301551</v>
      </c>
      <c r="CM263" s="256">
        <f t="shared" si="900"/>
        <v>80.025321515983208</v>
      </c>
      <c r="CN263" s="390">
        <f t="shared" si="1101"/>
        <v>1660.0668894575263</v>
      </c>
      <c r="CO263" s="428">
        <f t="shared" si="1102"/>
        <v>10528.561554164844</v>
      </c>
      <c r="CP263" s="146">
        <f t="shared" si="1103"/>
        <v>3.1499313922159575</v>
      </c>
      <c r="CQ263" s="256">
        <f t="shared" si="916"/>
        <v>1.0384754790623878</v>
      </c>
      <c r="CR263" s="256">
        <f t="shared" si="917"/>
        <v>3.2711265115451207</v>
      </c>
      <c r="CS263" s="120">
        <f t="shared" si="918"/>
        <v>84.622922972911539</v>
      </c>
      <c r="CT263" s="120">
        <f t="shared" si="919"/>
        <v>2.5926324005234935</v>
      </c>
      <c r="CU263" s="256">
        <f t="shared" si="920"/>
        <v>60.874559829160162</v>
      </c>
      <c r="CV263" s="170">
        <f t="shared" si="982"/>
        <v>1045.9546362398653</v>
      </c>
      <c r="CW263" s="256">
        <f t="shared" si="1104"/>
        <v>27.688080949623295</v>
      </c>
      <c r="CX263" s="256">
        <v>0</v>
      </c>
      <c r="CY263" s="466">
        <f t="shared" si="1105"/>
        <v>55657.599999999999</v>
      </c>
      <c r="CZ263" s="146">
        <f t="shared" si="1106"/>
        <v>3.6848800918097027</v>
      </c>
      <c r="DA263" s="256">
        <f t="shared" si="921"/>
        <v>0.97879972742276555</v>
      </c>
      <c r="DB263" s="256">
        <f t="shared" si="922"/>
        <v>3.6067596294489124</v>
      </c>
      <c r="DC263" s="120">
        <f t="shared" si="923"/>
        <v>84.622922972911539</v>
      </c>
      <c r="DD263" s="120">
        <f t="shared" si="924"/>
        <v>2.5926324005234935</v>
      </c>
      <c r="DE263" s="256">
        <f t="shared" si="925"/>
        <v>65.105705977805741</v>
      </c>
      <c r="DF263" s="170">
        <f t="shared" si="983"/>
        <v>1118.6547418866965</v>
      </c>
      <c r="DG263" s="256">
        <f t="shared" si="1107"/>
        <v>23.668492108409993</v>
      </c>
      <c r="DH263" s="256">
        <v>0</v>
      </c>
      <c r="DI263" s="466">
        <f t="shared" si="1108"/>
        <v>63157.599999999999</v>
      </c>
      <c r="DJ263" s="146">
        <f t="shared" si="1109"/>
        <v>3.1499313922159575</v>
      </c>
      <c r="DK263" s="256">
        <f t="shared" si="984"/>
        <v>1.1523488528849615</v>
      </c>
      <c r="DL263" s="256">
        <f t="shared" si="926"/>
        <v>3.6298198264863881</v>
      </c>
      <c r="DM263" s="120">
        <f t="shared" si="927"/>
        <v>84.622922972911539</v>
      </c>
      <c r="DN263" s="120">
        <f t="shared" si="928"/>
        <v>2.5926324005234935</v>
      </c>
      <c r="DO263" s="256">
        <f t="shared" si="929"/>
        <v>60.874559829160162</v>
      </c>
      <c r="DP263" s="170">
        <f t="shared" si="985"/>
        <v>1045.9546362398653</v>
      </c>
      <c r="DQ263" s="256">
        <f t="shared" si="1110"/>
        <v>27.688080949623295</v>
      </c>
      <c r="DR263" s="256">
        <v>0</v>
      </c>
      <c r="DS263" s="427">
        <f t="shared" si="1111"/>
        <v>50157.599999999999</v>
      </c>
      <c r="DT263" s="176">
        <f t="shared" si="1112"/>
        <v>6.4978223711740029</v>
      </c>
      <c r="DU263" s="256">
        <f t="shared" si="930"/>
        <v>0.892952756930952</v>
      </c>
      <c r="DV263" s="256">
        <f t="shared" si="931"/>
        <v>5.8022484003874419</v>
      </c>
      <c r="DW263" s="120">
        <f t="shared" si="932"/>
        <v>84.622922972911539</v>
      </c>
      <c r="DX263" s="120">
        <f t="shared" si="933"/>
        <v>2.5926324005234935</v>
      </c>
      <c r="DY263" s="256">
        <f t="shared" si="934"/>
        <v>73.567998275096883</v>
      </c>
      <c r="DZ263" s="256">
        <f t="shared" si="986"/>
        <v>43</v>
      </c>
      <c r="EA263" s="256">
        <f t="shared" si="987"/>
        <v>62</v>
      </c>
      <c r="EB263" s="170">
        <f t="shared" si="988"/>
        <v>1264.0549531803586</v>
      </c>
      <c r="EC263" s="256">
        <f t="shared" si="1113"/>
        <v>13.422274477730491</v>
      </c>
      <c r="ED263" s="256">
        <v>0</v>
      </c>
      <c r="EE263" s="427">
        <f t="shared" si="994"/>
        <v>80704</v>
      </c>
      <c r="EF263" s="275">
        <f t="shared" si="1114"/>
        <v>1.2527310372307046</v>
      </c>
      <c r="EG263" s="256">
        <f t="shared" si="1115"/>
        <v>0.64631670562766697</v>
      </c>
      <c r="EH263" s="256">
        <f t="shared" si="935"/>
        <v>0.80966099702047922</v>
      </c>
      <c r="EI263" s="473">
        <f t="shared" si="1116"/>
        <v>21.155730743227885</v>
      </c>
      <c r="EJ263" s="473">
        <f t="shared" si="1117"/>
        <v>14.55</v>
      </c>
      <c r="EK263" s="473">
        <f t="shared" si="936"/>
        <v>58.2</v>
      </c>
      <c r="EL263" s="473">
        <f t="shared" si="1118"/>
        <v>9.1270082239588461</v>
      </c>
      <c r="EM263" s="473">
        <f t="shared" si="1119"/>
        <v>6.1531434859814693</v>
      </c>
      <c r="EN263" s="473">
        <f t="shared" si="1120"/>
        <v>63.467192229683654</v>
      </c>
      <c r="EO263" s="427">
        <f t="shared" si="1121"/>
        <v>24549.571315833415</v>
      </c>
      <c r="EP263" s="261">
        <f t="shared" si="1122"/>
        <v>1.2527310372307046</v>
      </c>
      <c r="EQ263" s="256">
        <f t="shared" si="1123"/>
        <v>0.7538029387344255</v>
      </c>
      <c r="ER263" s="256">
        <f t="shared" si="937"/>
        <v>0.94431233730833009</v>
      </c>
      <c r="ES263" s="473">
        <f t="shared" si="938"/>
        <v>84.622922972911539</v>
      </c>
      <c r="ET263" s="473">
        <f t="shared" si="1124"/>
        <v>14.55</v>
      </c>
      <c r="EU263" s="473">
        <f t="shared" si="939"/>
        <v>58.2</v>
      </c>
      <c r="EV263" s="473">
        <f t="shared" si="1125"/>
        <v>9.1270082239588461</v>
      </c>
      <c r="EW263" s="473">
        <f t="shared" si="1126"/>
        <v>6.1531434859814693</v>
      </c>
      <c r="EX263" s="473">
        <f t="shared" si="1127"/>
        <v>63.467192229683654</v>
      </c>
      <c r="EY263" s="572">
        <f t="shared" si="1128"/>
        <v>21049</v>
      </c>
      <c r="EZ263" s="572"/>
      <c r="FA263" s="572"/>
      <c r="FB263" s="572"/>
      <c r="FC263" s="572"/>
      <c r="FD263" s="572"/>
      <c r="FE263" s="572"/>
      <c r="FF263" s="572"/>
      <c r="FG263" s="572"/>
      <c r="FH263" s="572"/>
      <c r="FI263" s="566"/>
      <c r="FJ263" s="276">
        <f t="shared" si="1129"/>
        <v>1.0427635111236517</v>
      </c>
      <c r="FK263" s="256">
        <f t="shared" si="1130"/>
        <v>7.7368036597879816E-2</v>
      </c>
      <c r="FL263" s="256">
        <f t="shared" si="949"/>
        <v>8.0676565491548349E-2</v>
      </c>
      <c r="FM263" s="483">
        <f t="shared" si="1131"/>
        <v>2.0309501513498769</v>
      </c>
      <c r="FN263" s="483">
        <f t="shared" si="1132"/>
        <v>3</v>
      </c>
      <c r="FO263" s="483">
        <f t="shared" si="950"/>
        <v>58.2</v>
      </c>
      <c r="FP263" s="483">
        <f t="shared" si="951"/>
        <v>23.677008223958847</v>
      </c>
      <c r="FQ263" s="483">
        <f t="shared" si="989"/>
        <v>400</v>
      </c>
      <c r="FR263" s="483">
        <f t="shared" si="1133"/>
        <v>0.90482980320149531</v>
      </c>
      <c r="FS263" s="483">
        <f t="shared" si="1134"/>
        <v>82.734034084022639</v>
      </c>
      <c r="FT263" s="484">
        <f t="shared" si="1135"/>
        <v>4</v>
      </c>
      <c r="FU263" s="427">
        <f t="shared" si="1136"/>
        <v>23889.321315833415</v>
      </c>
      <c r="FV263" s="276">
        <f t="shared" si="1137"/>
        <v>1.6578429072533289</v>
      </c>
      <c r="FW263" s="256">
        <f t="shared" si="1138"/>
        <v>0.90760750564146064</v>
      </c>
      <c r="FX263" s="256">
        <f t="shared" si="952"/>
        <v>1.5046706657975812</v>
      </c>
      <c r="FY263" s="483">
        <f t="shared" si="1139"/>
        <v>34.864644264839555</v>
      </c>
      <c r="FZ263" s="483">
        <f t="shared" si="1140"/>
        <v>19</v>
      </c>
      <c r="GA263" s="483">
        <f t="shared" si="953"/>
        <v>58.2</v>
      </c>
      <c r="GB263" s="483">
        <f t="shared" si="954"/>
        <v>23.677008223958847</v>
      </c>
      <c r="GC263" s="483">
        <f t="shared" si="955"/>
        <v>200</v>
      </c>
      <c r="GD263" s="483">
        <f t="shared" si="1141"/>
        <v>2.8495739369844202</v>
      </c>
      <c r="GE263" s="483">
        <f t="shared" si="1142"/>
        <v>49.758278708071984</v>
      </c>
      <c r="GF263" s="484">
        <f t="shared" si="1143"/>
        <v>25</v>
      </c>
      <c r="GG263" s="493">
        <f t="shared" si="1144"/>
        <v>2</v>
      </c>
      <c r="GH263" s="493">
        <f t="shared" si="1145"/>
        <v>27</v>
      </c>
      <c r="GI263" s="427">
        <f t="shared" si="1146"/>
        <v>36226.321315833411</v>
      </c>
      <c r="GJ263" s="185">
        <f t="shared" si="1147"/>
        <v>1.0202184998380792</v>
      </c>
      <c r="GK263" s="256">
        <f t="shared" si="990"/>
        <v>1.5526306545049549</v>
      </c>
      <c r="GL263" s="256">
        <f t="shared" si="956"/>
        <v>1.5840225171416602</v>
      </c>
      <c r="GM263" s="256">
        <f t="shared" si="957"/>
        <v>84.622922972911539</v>
      </c>
      <c r="GN263" s="256">
        <f t="shared" si="958"/>
        <v>58.2</v>
      </c>
      <c r="GO263" s="256">
        <f t="shared" si="959"/>
        <v>23.677008223958847</v>
      </c>
      <c r="GP263" s="256">
        <f t="shared" si="1148"/>
        <v>84.622922972911539</v>
      </c>
      <c r="GQ263" s="256">
        <f t="shared" si="1149"/>
        <v>0.86421080017449781</v>
      </c>
      <c r="GR263" s="427">
        <f t="shared" si="1150"/>
        <v>53946.321315833411</v>
      </c>
      <c r="GS263" s="185">
        <f t="shared" si="1151"/>
        <v>1.0202184998380792</v>
      </c>
      <c r="GT263" s="256">
        <f t="shared" si="991"/>
        <v>1.1200515678146536</v>
      </c>
      <c r="GU263" s="256">
        <f t="shared" si="960"/>
        <v>1.1426973302571546</v>
      </c>
      <c r="GV263" s="256">
        <f t="shared" si="961"/>
        <v>84.622922972911539</v>
      </c>
      <c r="GW263" s="256">
        <f t="shared" si="962"/>
        <v>58.2</v>
      </c>
      <c r="GX263" s="256">
        <f t="shared" si="963"/>
        <v>23.677008223958847</v>
      </c>
      <c r="GY263" s="256">
        <f t="shared" si="1152"/>
        <v>84.622922972911539</v>
      </c>
      <c r="GZ263" s="256">
        <f t="shared" si="1153"/>
        <v>0.86421080017449781</v>
      </c>
      <c r="HA263" s="427">
        <f t="shared" si="1154"/>
        <v>74781.121315833414</v>
      </c>
      <c r="HB263" s="185">
        <f t="shared" si="1155"/>
        <v>1.0202184998380792</v>
      </c>
      <c r="HC263" s="256">
        <f t="shared" si="992"/>
        <v>0.23526427428349433</v>
      </c>
      <c r="HD263" s="256">
        <f t="shared" si="964"/>
        <v>0.240020964975001</v>
      </c>
      <c r="HE263" s="256">
        <f t="shared" si="965"/>
        <v>84.622922972911539</v>
      </c>
      <c r="HF263" s="256">
        <f t="shared" si="966"/>
        <v>58.2</v>
      </c>
      <c r="HG263" s="256">
        <f t="shared" si="967"/>
        <v>23.677008223958847</v>
      </c>
      <c r="HH263" s="256">
        <f t="shared" si="1156"/>
        <v>84.622922972911539</v>
      </c>
      <c r="HI263" s="256">
        <f t="shared" si="1157"/>
        <v>0.86421080017449781</v>
      </c>
      <c r="HJ263" s="427">
        <f t="shared" si="1158"/>
        <v>356019.68223958847</v>
      </c>
      <c r="HK263" s="185">
        <f t="shared" si="1159"/>
        <v>1.0202184998380792</v>
      </c>
      <c r="HL263" s="256">
        <f t="shared" si="993"/>
        <v>1.4084195757985041</v>
      </c>
      <c r="HM263" s="256">
        <f t="shared" si="968"/>
        <v>1.4368957067637338</v>
      </c>
      <c r="HN263" s="256">
        <f t="shared" si="969"/>
        <v>84.622922972911539</v>
      </c>
      <c r="HO263" s="256">
        <f t="shared" si="970"/>
        <v>58.2</v>
      </c>
      <c r="HP263" s="256">
        <f t="shared" si="971"/>
        <v>23.677008223958847</v>
      </c>
      <c r="HQ263" s="256">
        <f t="shared" si="1160"/>
        <v>84.622922972911539</v>
      </c>
      <c r="HR263" s="256">
        <f t="shared" si="1161"/>
        <v>0.86421080017449781</v>
      </c>
      <c r="HS263" s="466">
        <f t="shared" si="1162"/>
        <v>59470</v>
      </c>
    </row>
    <row r="264" spans="1:227" s="72" customFormat="1" hidden="1" outlineLevel="1" x14ac:dyDescent="0.3">
      <c r="B264" s="40" t="s">
        <v>254</v>
      </c>
      <c r="C264" s="40" t="s">
        <v>266</v>
      </c>
      <c r="D264" s="125">
        <v>684</v>
      </c>
      <c r="E264" s="123">
        <v>12.657594487770261</v>
      </c>
      <c r="F264" s="125">
        <f t="shared" si="1071"/>
        <v>76.116444452206466</v>
      </c>
      <c r="G264" s="125">
        <f t="shared" si="1072"/>
        <v>7.8952548731800016</v>
      </c>
      <c r="H264" s="168">
        <f t="shared" ref="H264" si="1186">ROUND($I264+$I264*0.2,1)</f>
        <v>51.7</v>
      </c>
      <c r="I264" s="121">
        <f t="shared" si="1181"/>
        <v>43.091999999999999</v>
      </c>
      <c r="J264" s="373">
        <f t="shared" si="1074"/>
        <v>24.034261409984783</v>
      </c>
      <c r="K264" s="114">
        <v>2.4E-2</v>
      </c>
      <c r="L264" s="168">
        <f t="shared" si="1075"/>
        <v>1472.2716528473204</v>
      </c>
      <c r="M264" s="373">
        <f t="shared" si="972"/>
        <v>328.5</v>
      </c>
      <c r="N264" s="373">
        <f t="shared" si="973"/>
        <v>35.334519668335687</v>
      </c>
      <c r="O264" s="121">
        <v>51.30120125523068</v>
      </c>
      <c r="P264" s="116">
        <v>7.4999999999999997E-2</v>
      </c>
      <c r="Q264" s="395">
        <f t="shared" si="1076"/>
        <v>0.89627399269631625</v>
      </c>
      <c r="S264" s="189">
        <f t="shared" si="1077"/>
        <v>1.0668396675863758</v>
      </c>
      <c r="T264" s="168">
        <f t="shared" si="902"/>
        <v>2.6317516243933339</v>
      </c>
      <c r="U264" s="382">
        <f t="shared" si="903"/>
        <v>76.116444452206466</v>
      </c>
      <c r="V264" s="427">
        <f t="shared" si="974"/>
        <v>18930.481825597566</v>
      </c>
      <c r="W264" s="132"/>
      <c r="X264" s="255"/>
      <c r="Y264" s="255"/>
      <c r="Z264" s="255"/>
      <c r="AA264" s="111"/>
      <c r="AB264" s="111"/>
      <c r="AC264" s="111"/>
      <c r="AD264" s="111"/>
      <c r="AE264" s="111"/>
      <c r="AF264" s="111"/>
      <c r="AG264" s="111"/>
      <c r="AH264" s="460"/>
      <c r="AI264" s="188">
        <f t="shared" si="904"/>
        <v>3.3808636402139225</v>
      </c>
      <c r="AJ264" s="256">
        <f t="shared" si="1078"/>
        <v>0.65573367560947216</v>
      </c>
      <c r="AK264" s="256">
        <f t="shared" si="1057"/>
        <v>2.2169461415318956</v>
      </c>
      <c r="AL264" s="170">
        <f t="shared" si="1079"/>
        <v>76.116444452206466</v>
      </c>
      <c r="AM264" s="170">
        <f t="shared" si="1080"/>
        <v>7.8952548731800016</v>
      </c>
      <c r="AN264" s="170">
        <f t="shared" si="906"/>
        <v>49.192078465974852</v>
      </c>
      <c r="AO264" s="170">
        <f t="shared" si="975"/>
        <v>25</v>
      </c>
      <c r="AP264" s="170">
        <f t="shared" si="976"/>
        <v>36</v>
      </c>
      <c r="AQ264" s="170">
        <f t="shared" si="1081"/>
        <v>0</v>
      </c>
      <c r="AR264" s="256">
        <f t="shared" si="1082"/>
        <v>24.849183009365817</v>
      </c>
      <c r="AS264" s="256">
        <f t="shared" si="907"/>
        <v>0</v>
      </c>
      <c r="AT264" s="428">
        <f t="shared" si="1083"/>
        <v>82196.5</v>
      </c>
      <c r="AU264" s="112"/>
      <c r="AV264" s="256"/>
      <c r="AW264" s="256"/>
      <c r="AX264" s="120"/>
      <c r="AY264" s="120"/>
      <c r="AZ264" s="120"/>
      <c r="BA264" s="120"/>
      <c r="BB264" s="256"/>
      <c r="BC264" s="256"/>
      <c r="BD264" s="256"/>
      <c r="BE264" s="257"/>
      <c r="BF264" s="146">
        <f t="shared" si="1084"/>
        <v>1.2641588522460017</v>
      </c>
      <c r="BG264" s="256">
        <f t="shared" si="1085"/>
        <v>0.51090865175821443</v>
      </c>
      <c r="BH264" s="256">
        <f t="shared" si="908"/>
        <v>0.64586969480921652</v>
      </c>
      <c r="BI264" s="120">
        <f t="shared" si="1086"/>
        <v>13.125861226661753</v>
      </c>
      <c r="BJ264" s="120">
        <f t="shared" si="1087"/>
        <v>7.8952548731800016</v>
      </c>
      <c r="BK264" s="256">
        <v>0</v>
      </c>
      <c r="BL264" s="170">
        <f t="shared" si="909"/>
        <v>8.915379985260742</v>
      </c>
      <c r="BM264" s="170">
        <f t="shared" si="977"/>
        <v>42.784620014739261</v>
      </c>
      <c r="BN264" s="170">
        <f t="shared" si="1088"/>
        <v>0</v>
      </c>
      <c r="BO264" s="170">
        <f t="shared" si="1089"/>
        <v>3.4660168893260206</v>
      </c>
      <c r="BP264" s="170">
        <f t="shared" si="1090"/>
        <v>62.990583225544711</v>
      </c>
      <c r="BQ264" s="390">
        <f t="shared" si="1091"/>
        <v>14680.574492261891</v>
      </c>
      <c r="BR264" s="428">
        <f t="shared" si="1092"/>
        <v>24058.304590124699</v>
      </c>
      <c r="BS264" s="146">
        <f t="shared" si="1182"/>
        <v>3.9565355846184214</v>
      </c>
      <c r="BT264" s="256">
        <f t="shared" si="1183"/>
        <v>0.95316493668796454</v>
      </c>
      <c r="BU264" s="256">
        <f t="shared" si="911"/>
        <v>3.7712309900164964</v>
      </c>
      <c r="BV264" s="170">
        <f t="shared" si="912"/>
        <v>76.116444452206466</v>
      </c>
      <c r="BW264" s="170">
        <f t="shared" si="913"/>
        <v>7.8952548731800016</v>
      </c>
      <c r="BX264" s="170">
        <f t="shared" si="914"/>
        <v>52.997900688585176</v>
      </c>
      <c r="BY264" s="170">
        <f t="shared" si="978"/>
        <v>1025.1044620616087</v>
      </c>
      <c r="BZ264" s="256">
        <f t="shared" si="1094"/>
        <v>21.233651897886009</v>
      </c>
      <c r="CA264" s="256">
        <v>0</v>
      </c>
      <c r="CB264" s="466">
        <f t="shared" si="1095"/>
        <v>60340.6</v>
      </c>
      <c r="CC264" s="146">
        <f t="shared" si="1096"/>
        <v>1.2634933777876238</v>
      </c>
      <c r="CD264" s="256">
        <f t="shared" si="915"/>
        <v>0.84782433905697163</v>
      </c>
      <c r="CE264" s="256">
        <f t="shared" si="979"/>
        <v>1.0712204379256527</v>
      </c>
      <c r="CF264" s="120">
        <f t="shared" si="1097"/>
        <v>14.000918641772538</v>
      </c>
      <c r="CG264" s="120">
        <f t="shared" si="1098"/>
        <v>7.8952548731800016</v>
      </c>
      <c r="CH264" s="256">
        <v>0</v>
      </c>
      <c r="CI264" s="170">
        <f t="shared" si="980"/>
        <v>9.5097386509447936</v>
      </c>
      <c r="CJ264" s="170">
        <f t="shared" si="981"/>
        <v>42.190261349055206</v>
      </c>
      <c r="CK264" s="170">
        <f t="shared" si="1099"/>
        <v>0</v>
      </c>
      <c r="CL264" s="256">
        <f t="shared" si="1100"/>
        <v>4.3760766010412357</v>
      </c>
      <c r="CM264" s="256">
        <f t="shared" si="900"/>
        <v>62.11552581043393</v>
      </c>
      <c r="CN264" s="390">
        <f t="shared" si="1101"/>
        <v>4992.6127917460162</v>
      </c>
      <c r="CO264" s="428">
        <f t="shared" si="1102"/>
        <v>14456.524896133011</v>
      </c>
      <c r="CP264" s="146">
        <f t="shared" si="1103"/>
        <v>3.3808636402139225</v>
      </c>
      <c r="CQ264" s="256">
        <f t="shared" si="916"/>
        <v>1.070686743249663</v>
      </c>
      <c r="CR264" s="256">
        <f t="shared" si="917"/>
        <v>3.619845880311845</v>
      </c>
      <c r="CS264" s="120">
        <f t="shared" si="918"/>
        <v>76.116444452206466</v>
      </c>
      <c r="CT264" s="120">
        <f t="shared" si="919"/>
        <v>7.8952548731800016</v>
      </c>
      <c r="CU264" s="256">
        <f t="shared" si="920"/>
        <v>49.192078465974852</v>
      </c>
      <c r="CV264" s="170">
        <f t="shared" si="982"/>
        <v>951.49087941924267</v>
      </c>
      <c r="CW264" s="256">
        <f t="shared" si="1104"/>
        <v>24.849183009365817</v>
      </c>
      <c r="CX264" s="256">
        <v>0</v>
      </c>
      <c r="CY264" s="466">
        <f t="shared" si="1105"/>
        <v>50340.6</v>
      </c>
      <c r="CZ264" s="146">
        <f t="shared" si="1106"/>
        <v>3.9565355846184214</v>
      </c>
      <c r="DA264" s="256">
        <f t="shared" si="921"/>
        <v>0.99436285548064507</v>
      </c>
      <c r="DB264" s="256">
        <f t="shared" si="922"/>
        <v>3.9342320217319569</v>
      </c>
      <c r="DC264" s="120">
        <f t="shared" si="923"/>
        <v>76.116444452206466</v>
      </c>
      <c r="DD264" s="120">
        <f t="shared" si="924"/>
        <v>7.8952548731800016</v>
      </c>
      <c r="DE264" s="256">
        <f t="shared" si="925"/>
        <v>52.997900688585176</v>
      </c>
      <c r="DF264" s="170">
        <f t="shared" si="983"/>
        <v>1025.1044620616087</v>
      </c>
      <c r="DG264" s="256">
        <f t="shared" si="1107"/>
        <v>21.233651897886009</v>
      </c>
      <c r="DH264" s="256">
        <v>0</v>
      </c>
      <c r="DI264" s="466">
        <f t="shared" si="1108"/>
        <v>57840.6</v>
      </c>
      <c r="DJ264" s="146">
        <f t="shared" si="1109"/>
        <v>3.3808636402139225</v>
      </c>
      <c r="DK264" s="256">
        <f t="shared" si="984"/>
        <v>1.2020136453846288</v>
      </c>
      <c r="DL264" s="256">
        <f t="shared" si="926"/>
        <v>4.0638442287218837</v>
      </c>
      <c r="DM264" s="120">
        <f t="shared" si="927"/>
        <v>76.116444452206466</v>
      </c>
      <c r="DN264" s="120">
        <f t="shared" si="928"/>
        <v>7.8952548731800016</v>
      </c>
      <c r="DO264" s="256">
        <f t="shared" si="929"/>
        <v>49.192078465974852</v>
      </c>
      <c r="DP264" s="170">
        <f t="shared" si="985"/>
        <v>951.49087941924267</v>
      </c>
      <c r="DQ264" s="256">
        <f t="shared" si="1110"/>
        <v>24.849183009365817</v>
      </c>
      <c r="DR264" s="256">
        <v>0</v>
      </c>
      <c r="DS264" s="427">
        <f t="shared" si="1111"/>
        <v>44840.6</v>
      </c>
      <c r="DT264" s="176">
        <f t="shared" si="1112"/>
        <v>6.8950761576326736</v>
      </c>
      <c r="DU264" s="256">
        <f t="shared" si="930"/>
        <v>0.90410589964804378</v>
      </c>
      <c r="DV264" s="256">
        <f t="shared" si="931"/>
        <v>6.2338790326382654</v>
      </c>
      <c r="DW264" s="120">
        <f t="shared" si="932"/>
        <v>76.116444452206466</v>
      </c>
      <c r="DX264" s="120">
        <f t="shared" si="933"/>
        <v>7.8952548731800016</v>
      </c>
      <c r="DY264" s="256">
        <f t="shared" si="934"/>
        <v>60.609545133805817</v>
      </c>
      <c r="DZ264" s="256">
        <f t="shared" si="986"/>
        <v>39</v>
      </c>
      <c r="EA264" s="256">
        <f t="shared" si="987"/>
        <v>56</v>
      </c>
      <c r="EB264" s="170">
        <f t="shared" si="988"/>
        <v>1172.3316273463406</v>
      </c>
      <c r="EC264" s="256">
        <f t="shared" si="1113"/>
        <v>12.184303320912223</v>
      </c>
      <c r="ED264" s="256">
        <v>0</v>
      </c>
      <c r="EE264" s="427">
        <f t="shared" si="994"/>
        <v>73624</v>
      </c>
      <c r="EF264" s="275">
        <f t="shared" si="1114"/>
        <v>1.3029844698560713</v>
      </c>
      <c r="EG264" s="256">
        <f t="shared" si="1115"/>
        <v>0.59072507911833261</v>
      </c>
      <c r="EH264" s="256">
        <f t="shared" si="935"/>
        <v>0.76970560404568644</v>
      </c>
      <c r="EI264" s="473">
        <f t="shared" si="1116"/>
        <v>19.029111113051616</v>
      </c>
      <c r="EJ264" s="473">
        <f t="shared" si="1117"/>
        <v>12.925000000000001</v>
      </c>
      <c r="EK264" s="473">
        <f t="shared" si="936"/>
        <v>51.7</v>
      </c>
      <c r="EL264" s="473">
        <f t="shared" si="1118"/>
        <v>11.109261409984782</v>
      </c>
      <c r="EM264" s="473">
        <f t="shared" si="1119"/>
        <v>7.389029402656238</v>
      </c>
      <c r="EN264" s="473">
        <f t="shared" si="1120"/>
        <v>57.087333339154853</v>
      </c>
      <c r="EO264" s="427">
        <f t="shared" si="1121"/>
        <v>24159.856825597566</v>
      </c>
      <c r="EP264" s="261">
        <f t="shared" si="1122"/>
        <v>1.3029844698560713</v>
      </c>
      <c r="EQ264" s="256">
        <f t="shared" si="1123"/>
        <v>0.76327447440241247</v>
      </c>
      <c r="ER264" s="256">
        <f t="shared" si="937"/>
        <v>0.99453478638389892</v>
      </c>
      <c r="ES264" s="473">
        <f t="shared" si="938"/>
        <v>76.116444452206466</v>
      </c>
      <c r="ET264" s="473">
        <f t="shared" si="1124"/>
        <v>12.925000000000001</v>
      </c>
      <c r="EU264" s="473">
        <f t="shared" si="939"/>
        <v>51.7</v>
      </c>
      <c r="EV264" s="473">
        <f t="shared" si="1125"/>
        <v>11.109261409984782</v>
      </c>
      <c r="EW264" s="473">
        <f t="shared" si="1126"/>
        <v>7.389029402656238</v>
      </c>
      <c r="EX264" s="473">
        <f t="shared" si="1127"/>
        <v>57.087333339154853</v>
      </c>
      <c r="EY264" s="572">
        <f t="shared" si="1128"/>
        <v>18698.166666666668</v>
      </c>
      <c r="EZ264" s="572"/>
      <c r="FA264" s="572"/>
      <c r="FB264" s="572"/>
      <c r="FC264" s="572"/>
      <c r="FD264" s="572"/>
      <c r="FE264" s="572"/>
      <c r="FF264" s="572"/>
      <c r="FG264" s="572"/>
      <c r="FH264" s="572"/>
      <c r="FI264" s="566"/>
      <c r="FJ264" s="276">
        <f t="shared" si="1129"/>
        <v>1.0925388936413432</v>
      </c>
      <c r="FK264" s="256">
        <f t="shared" si="1130"/>
        <v>7.8418153832522305E-2</v>
      </c>
      <c r="FL264" s="256">
        <f t="shared" si="949"/>
        <v>8.5674883029580567E-2</v>
      </c>
      <c r="FM264" s="483">
        <f t="shared" si="1131"/>
        <v>1.8267946668529551</v>
      </c>
      <c r="FN264" s="483">
        <f t="shared" si="1132"/>
        <v>3</v>
      </c>
      <c r="FO264" s="483">
        <f t="shared" si="950"/>
        <v>51.7</v>
      </c>
      <c r="FP264" s="483">
        <f t="shared" si="951"/>
        <v>24.034261409984783</v>
      </c>
      <c r="FQ264" s="483">
        <f t="shared" si="989"/>
        <v>400</v>
      </c>
      <c r="FR264" s="483">
        <f t="shared" si="1133"/>
        <v>2.6682875177303931</v>
      </c>
      <c r="FS264" s="483">
        <f t="shared" si="1134"/>
        <v>74.227555563317566</v>
      </c>
      <c r="FT264" s="484">
        <f t="shared" si="1135"/>
        <v>4</v>
      </c>
      <c r="FU264" s="427">
        <f t="shared" si="1136"/>
        <v>23621.481825597566</v>
      </c>
      <c r="FV264" s="276">
        <f t="shared" si="1137"/>
        <v>1.705456839950243</v>
      </c>
      <c r="FW264" s="256">
        <f t="shared" si="1138"/>
        <v>0.85748685306101435</v>
      </c>
      <c r="FX264" s="256">
        <f t="shared" si="952"/>
        <v>1.4624068187203159</v>
      </c>
      <c r="FY264" s="483">
        <f t="shared" si="1139"/>
        <v>31.359975114309066</v>
      </c>
      <c r="FZ264" s="483">
        <f t="shared" si="1140"/>
        <v>17</v>
      </c>
      <c r="GA264" s="483">
        <f t="shared" si="953"/>
        <v>51.7</v>
      </c>
      <c r="GB264" s="483">
        <f t="shared" si="954"/>
        <v>24.034261409984783</v>
      </c>
      <c r="GC264" s="483">
        <f t="shared" si="955"/>
        <v>200</v>
      </c>
      <c r="GD264" s="483">
        <f t="shared" si="1141"/>
        <v>4.5040556765248523</v>
      </c>
      <c r="GE264" s="483">
        <f t="shared" si="1142"/>
        <v>44.7564693378974</v>
      </c>
      <c r="GF264" s="484">
        <f t="shared" si="1143"/>
        <v>22</v>
      </c>
      <c r="GG264" s="493">
        <f t="shared" si="1144"/>
        <v>2</v>
      </c>
      <c r="GH264" s="493">
        <f t="shared" si="1145"/>
        <v>24</v>
      </c>
      <c r="GI264" s="427">
        <f t="shared" si="1146"/>
        <v>34388.48182559757</v>
      </c>
      <c r="GJ264" s="185">
        <f t="shared" si="1147"/>
        <v>1.0668396675863758</v>
      </c>
      <c r="GK264" s="256">
        <f t="shared" si="990"/>
        <v>1.4839851731849083</v>
      </c>
      <c r="GL264" s="256">
        <f t="shared" si="956"/>
        <v>1.583174248863698</v>
      </c>
      <c r="GM264" s="256">
        <f t="shared" si="957"/>
        <v>76.116444452206466</v>
      </c>
      <c r="GN264" s="256">
        <f t="shared" si="958"/>
        <v>51.7</v>
      </c>
      <c r="GO264" s="256">
        <f t="shared" si="959"/>
        <v>24.034261409984783</v>
      </c>
      <c r="GP264" s="256">
        <f t="shared" si="1148"/>
        <v>76.116444452206466</v>
      </c>
      <c r="GQ264" s="256">
        <f t="shared" si="1149"/>
        <v>2.6317516243933339</v>
      </c>
      <c r="GR264" s="427">
        <f t="shared" si="1150"/>
        <v>49518.48182559757</v>
      </c>
      <c r="GS264" s="185">
        <f t="shared" si="1151"/>
        <v>1.0668396675863758</v>
      </c>
      <c r="GT264" s="256">
        <f t="shared" si="991"/>
        <v>1.0085422935793495</v>
      </c>
      <c r="GU264" s="256">
        <f t="shared" si="960"/>
        <v>1.0759529252289943</v>
      </c>
      <c r="GV264" s="256">
        <f t="shared" si="961"/>
        <v>76.116444452206466</v>
      </c>
      <c r="GW264" s="256">
        <f t="shared" si="962"/>
        <v>51.7</v>
      </c>
      <c r="GX264" s="256">
        <f t="shared" si="963"/>
        <v>24.034261409984783</v>
      </c>
      <c r="GY264" s="256">
        <f t="shared" si="1152"/>
        <v>76.116444452206466</v>
      </c>
      <c r="GZ264" s="256">
        <f t="shared" si="1153"/>
        <v>2.6317516243933339</v>
      </c>
      <c r="HA264" s="427">
        <f t="shared" si="1154"/>
        <v>72862.281825597573</v>
      </c>
      <c r="HB264" s="185">
        <f t="shared" si="1155"/>
        <v>1.0668396675863758</v>
      </c>
      <c r="HC264" s="256">
        <f t="shared" si="992"/>
        <v>0.20557446655388331</v>
      </c>
      <c r="HD264" s="256">
        <f t="shared" si="964"/>
        <v>0.2193149955625914</v>
      </c>
      <c r="HE264" s="256">
        <f t="shared" si="965"/>
        <v>76.116444452206466</v>
      </c>
      <c r="HF264" s="256">
        <f t="shared" si="966"/>
        <v>51.7</v>
      </c>
      <c r="HG264" s="256">
        <f t="shared" si="967"/>
        <v>24.034261409984783</v>
      </c>
      <c r="HH264" s="256">
        <f t="shared" si="1156"/>
        <v>76.116444452206466</v>
      </c>
      <c r="HI264" s="256">
        <f t="shared" si="1157"/>
        <v>2.6317516243933339</v>
      </c>
      <c r="HJ264" s="427">
        <f t="shared" si="1158"/>
        <v>357460.21409984783</v>
      </c>
      <c r="HK264" s="185">
        <f t="shared" si="1159"/>
        <v>1.0668396675863758</v>
      </c>
      <c r="HL264" s="256">
        <f t="shared" si="993"/>
        <v>1.3622150862510545</v>
      </c>
      <c r="HM264" s="256">
        <f t="shared" si="968"/>
        <v>1.4532650897972212</v>
      </c>
      <c r="HN264" s="256">
        <f t="shared" si="969"/>
        <v>76.116444452206466</v>
      </c>
      <c r="HO264" s="256">
        <f t="shared" si="970"/>
        <v>51.7</v>
      </c>
      <c r="HP264" s="256">
        <f t="shared" si="971"/>
        <v>24.034261409984783</v>
      </c>
      <c r="HQ264" s="256">
        <f t="shared" si="1160"/>
        <v>76.116444452206466</v>
      </c>
      <c r="HR264" s="256">
        <f t="shared" si="1161"/>
        <v>2.6317516243933339</v>
      </c>
      <c r="HS264" s="466">
        <f t="shared" si="1162"/>
        <v>53945</v>
      </c>
    </row>
    <row r="265" spans="1:227" s="72" customFormat="1" hidden="1" outlineLevel="1" x14ac:dyDescent="0.3">
      <c r="B265" s="40" t="s">
        <v>254</v>
      </c>
      <c r="C265" s="40" t="s">
        <v>267</v>
      </c>
      <c r="D265" s="125">
        <v>684</v>
      </c>
      <c r="E265" s="123">
        <v>11.011142951264947</v>
      </c>
      <c r="F265" s="125">
        <f t="shared" si="1071"/>
        <v>66.215508137431755</v>
      </c>
      <c r="G265" s="125">
        <f t="shared" si="1072"/>
        <v>16.943560623100055</v>
      </c>
      <c r="H265" s="168">
        <f t="shared" ref="H265" si="1187">ROUND($I265+$I265*0.1,1)</f>
        <v>47.4</v>
      </c>
      <c r="I265" s="121">
        <f t="shared" si="1181"/>
        <v>43.091999999999999</v>
      </c>
      <c r="J265" s="373">
        <f t="shared" si="1074"/>
        <v>22.105101921852651</v>
      </c>
      <c r="K265" s="114">
        <v>2.4E-2</v>
      </c>
      <c r="L265" s="168">
        <f t="shared" si="1075"/>
        <v>1396.9516484690243</v>
      </c>
      <c r="M265" s="373">
        <f t="shared" si="972"/>
        <v>766.5</v>
      </c>
      <c r="N265" s="373">
        <f t="shared" si="973"/>
        <v>33.526839563256587</v>
      </c>
      <c r="O265" s="121">
        <v>47.183404686995424</v>
      </c>
      <c r="P265" s="116">
        <v>0.17499999999999999</v>
      </c>
      <c r="Q265" s="395">
        <f t="shared" si="1076"/>
        <v>0.74411491960564102</v>
      </c>
      <c r="S265" s="189">
        <f t="shared" si="1077"/>
        <v>1.1571831155437253</v>
      </c>
      <c r="T265" s="168">
        <f t="shared" si="902"/>
        <v>5.6478535410333519</v>
      </c>
      <c r="U265" s="382">
        <f t="shared" si="903"/>
        <v>66.215508137431755</v>
      </c>
      <c r="V265" s="427">
        <f t="shared" si="974"/>
        <v>18406.816307496425</v>
      </c>
      <c r="W265" s="132"/>
      <c r="X265" s="255"/>
      <c r="Y265" s="255"/>
      <c r="Z265" s="255"/>
      <c r="AA265" s="111"/>
      <c r="AB265" s="111"/>
      <c r="AC265" s="111"/>
      <c r="AD265" s="111"/>
      <c r="AE265" s="111"/>
      <c r="AF265" s="111"/>
      <c r="AG265" s="111"/>
      <c r="AH265" s="460"/>
      <c r="AI265" s="188">
        <f t="shared" si="904"/>
        <v>3.8649616507529752</v>
      </c>
      <c r="AJ265" s="256">
        <f t="shared" si="1078"/>
        <v>0.69470310832568283</v>
      </c>
      <c r="AK265" s="256">
        <f t="shared" si="1057"/>
        <v>2.6850008723376542</v>
      </c>
      <c r="AL265" s="170">
        <f t="shared" si="1079"/>
        <v>66.215508137431755</v>
      </c>
      <c r="AM265" s="170">
        <f t="shared" si="1080"/>
        <v>16.943560623100055</v>
      </c>
      <c r="AN265" s="170">
        <f t="shared" si="906"/>
        <v>32.718070479973761</v>
      </c>
      <c r="AO265" s="170">
        <f t="shared" si="975"/>
        <v>17</v>
      </c>
      <c r="AP265" s="170">
        <f t="shared" si="976"/>
        <v>24</v>
      </c>
      <c r="AQ265" s="170">
        <f t="shared" si="1081"/>
        <v>0</v>
      </c>
      <c r="AR265" s="256">
        <f t="shared" si="1082"/>
        <v>21.516143308777899</v>
      </c>
      <c r="AS265" s="256">
        <f t="shared" si="907"/>
        <v>0</v>
      </c>
      <c r="AT265" s="428">
        <f t="shared" si="1083"/>
        <v>72473</v>
      </c>
      <c r="AU265" s="112"/>
      <c r="AV265" s="256"/>
      <c r="AW265" s="256"/>
      <c r="AX265" s="120"/>
      <c r="AY265" s="120"/>
      <c r="AZ265" s="120"/>
      <c r="BA265" s="120"/>
      <c r="BB265" s="256"/>
      <c r="BC265" s="256"/>
      <c r="BD265" s="256"/>
      <c r="BE265" s="257"/>
      <c r="BF265" s="146">
        <f t="shared" si="1084"/>
        <v>1.8282720881300221</v>
      </c>
      <c r="BG265" s="256">
        <f t="shared" si="1085"/>
        <v>0.84060498847149456</v>
      </c>
      <c r="BH265" s="256">
        <f t="shared" si="908"/>
        <v>1.5368546375652925</v>
      </c>
      <c r="BI265" s="120">
        <f t="shared" si="1086"/>
        <v>28.168669535903842</v>
      </c>
      <c r="BJ265" s="120">
        <f t="shared" si="1087"/>
        <v>16.943560623100055</v>
      </c>
      <c r="BK265" s="256">
        <v>0</v>
      </c>
      <c r="BL265" s="170">
        <f t="shared" si="909"/>
        <v>20.164384047776473</v>
      </c>
      <c r="BM265" s="170">
        <f t="shared" si="977"/>
        <v>27.235615952223526</v>
      </c>
      <c r="BN265" s="170">
        <f t="shared" si="1088"/>
        <v>0</v>
      </c>
      <c r="BO265" s="170">
        <f t="shared" si="1089"/>
        <v>7.438223113540924</v>
      </c>
      <c r="BP265" s="170">
        <f t="shared" si="1090"/>
        <v>38.046838601527909</v>
      </c>
      <c r="BQ265" s="390">
        <f t="shared" si="1091"/>
        <v>20586.301625082648</v>
      </c>
      <c r="BR265" s="428">
        <f t="shared" si="1092"/>
        <v>31380.137312010236</v>
      </c>
      <c r="BS265" s="146">
        <f t="shared" si="1182"/>
        <v>4.5266719952449295</v>
      </c>
      <c r="BT265" s="256">
        <f t="shared" si="1183"/>
        <v>0.94138406506876116</v>
      </c>
      <c r="BU265" s="256">
        <f t="shared" si="911"/>
        <v>4.2613368841165915</v>
      </c>
      <c r="BV265" s="170">
        <f t="shared" si="912"/>
        <v>66.215508137431755</v>
      </c>
      <c r="BW265" s="170">
        <f t="shared" si="913"/>
        <v>16.943560623100055</v>
      </c>
      <c r="BX265" s="170">
        <f t="shared" si="914"/>
        <v>36.028845886845353</v>
      </c>
      <c r="BY265" s="170">
        <f t="shared" si="978"/>
        <v>760.10223389969099</v>
      </c>
      <c r="BZ265" s="256">
        <f t="shared" si="1094"/>
        <v>18.370906672249891</v>
      </c>
      <c r="CA265" s="256">
        <v>0</v>
      </c>
      <c r="CB265" s="466">
        <f t="shared" si="1095"/>
        <v>56823.199999999997</v>
      </c>
      <c r="CC265" s="146">
        <f t="shared" si="1096"/>
        <v>1.8252577603057951</v>
      </c>
      <c r="CD265" s="256">
        <f t="shared" si="915"/>
        <v>1.1805306814662988</v>
      </c>
      <c r="CE265" s="256">
        <f t="shared" si="979"/>
        <v>2.1547727876254505</v>
      </c>
      <c r="CF265" s="120">
        <f t="shared" si="1097"/>
        <v>30.046580838297434</v>
      </c>
      <c r="CG265" s="120">
        <f t="shared" si="1098"/>
        <v>16.943560623100055</v>
      </c>
      <c r="CH265" s="256">
        <v>0</v>
      </c>
      <c r="CI265" s="170">
        <f t="shared" si="980"/>
        <v>21.50867631762824</v>
      </c>
      <c r="CJ265" s="170">
        <f t="shared" si="981"/>
        <v>25.891323682371759</v>
      </c>
      <c r="CK265" s="170">
        <f t="shared" si="1099"/>
        <v>0</v>
      </c>
      <c r="CL265" s="256">
        <f t="shared" si="1100"/>
        <v>9.3912508680302587</v>
      </c>
      <c r="CM265" s="256">
        <f t="shared" si="900"/>
        <v>36.168927299134324</v>
      </c>
      <c r="CN265" s="390">
        <f t="shared" si="1101"/>
        <v>11292.055066754825</v>
      </c>
      <c r="CO265" s="428">
        <f t="shared" si="1102"/>
        <v>22280.813132810919</v>
      </c>
      <c r="CP265" s="146">
        <f t="shared" si="1103"/>
        <v>3.8649616507529752</v>
      </c>
      <c r="CQ265" s="256">
        <f t="shared" si="916"/>
        <v>1.0752622283331172</v>
      </c>
      <c r="CR265" s="256">
        <f t="shared" si="917"/>
        <v>4.1558472770106869</v>
      </c>
      <c r="CS265" s="120">
        <f t="shared" si="918"/>
        <v>66.215508137431755</v>
      </c>
      <c r="CT265" s="120">
        <f t="shared" si="919"/>
        <v>16.943560623100055</v>
      </c>
      <c r="CU265" s="256">
        <f t="shared" si="920"/>
        <v>32.718070479973761</v>
      </c>
      <c r="CV265" s="170">
        <f t="shared" si="982"/>
        <v>690.2546514762397</v>
      </c>
      <c r="CW265" s="256">
        <f t="shared" si="1104"/>
        <v>21.516143308777899</v>
      </c>
      <c r="CX265" s="256">
        <v>0</v>
      </c>
      <c r="CY265" s="466">
        <f t="shared" si="1105"/>
        <v>46823.199999999997</v>
      </c>
      <c r="CZ265" s="146">
        <f t="shared" si="1106"/>
        <v>4.5266719952449295</v>
      </c>
      <c r="DA265" s="256">
        <f t="shared" si="921"/>
        <v>0.98470736271455328</v>
      </c>
      <c r="DB265" s="256">
        <f t="shared" si="922"/>
        <v>4.4574472423114591</v>
      </c>
      <c r="DC265" s="120">
        <f t="shared" si="923"/>
        <v>66.215508137431755</v>
      </c>
      <c r="DD265" s="120">
        <f t="shared" si="924"/>
        <v>16.943560623100055</v>
      </c>
      <c r="DE265" s="256">
        <f t="shared" si="925"/>
        <v>36.028845886845353</v>
      </c>
      <c r="DF265" s="170">
        <f t="shared" si="983"/>
        <v>760.10223389969099</v>
      </c>
      <c r="DG265" s="256">
        <f t="shared" si="1107"/>
        <v>18.370906672249891</v>
      </c>
      <c r="DH265" s="256">
        <v>0</v>
      </c>
      <c r="DI265" s="466">
        <f t="shared" si="1108"/>
        <v>54323.199999999997</v>
      </c>
      <c r="DJ265" s="146">
        <f t="shared" si="1109"/>
        <v>3.8649616507529752</v>
      </c>
      <c r="DK265" s="256">
        <f t="shared" si="984"/>
        <v>1.2183765625529295</v>
      </c>
      <c r="DL265" s="256">
        <f t="shared" si="926"/>
        <v>4.7089786904433062</v>
      </c>
      <c r="DM265" s="120">
        <f t="shared" si="927"/>
        <v>66.215508137431755</v>
      </c>
      <c r="DN265" s="120">
        <f t="shared" si="928"/>
        <v>16.943560623100055</v>
      </c>
      <c r="DO265" s="256">
        <f t="shared" si="929"/>
        <v>32.718070479973761</v>
      </c>
      <c r="DP265" s="170">
        <f t="shared" si="985"/>
        <v>690.2546514762397</v>
      </c>
      <c r="DQ265" s="256">
        <f t="shared" si="1110"/>
        <v>21.516143308777899</v>
      </c>
      <c r="DR265" s="256">
        <v>0</v>
      </c>
      <c r="DS265" s="427">
        <f t="shared" si="1111"/>
        <v>41323.199999999997</v>
      </c>
      <c r="DT265" s="176">
        <f t="shared" si="1112"/>
        <v>7.6992568434622513</v>
      </c>
      <c r="DU265" s="256">
        <f t="shared" si="930"/>
        <v>0.90425364560314081</v>
      </c>
      <c r="DV265" s="256">
        <f t="shared" si="931"/>
        <v>6.9620810691356709</v>
      </c>
      <c r="DW265" s="120">
        <f t="shared" si="932"/>
        <v>66.215508137431755</v>
      </c>
      <c r="DX265" s="120">
        <f t="shared" si="933"/>
        <v>16.943560623100055</v>
      </c>
      <c r="DY265" s="256">
        <f t="shared" si="934"/>
        <v>42.650396700588523</v>
      </c>
      <c r="DZ265" s="256">
        <f t="shared" si="986"/>
        <v>34</v>
      </c>
      <c r="EA265" s="256">
        <f t="shared" si="987"/>
        <v>49</v>
      </c>
      <c r="EB265" s="170">
        <f t="shared" si="988"/>
        <v>899.79739874659333</v>
      </c>
      <c r="EC265" s="256">
        <f t="shared" si="1113"/>
        <v>10.800921498176219</v>
      </c>
      <c r="ED265" s="256">
        <v>0</v>
      </c>
      <c r="EE265" s="427">
        <f t="shared" si="994"/>
        <v>67528</v>
      </c>
      <c r="EF265" s="275">
        <f t="shared" si="1114"/>
        <v>1.3988550202525907</v>
      </c>
      <c r="EG265" s="256">
        <f t="shared" si="1115"/>
        <v>0.52706895744711191</v>
      </c>
      <c r="EH265" s="256">
        <f t="shared" si="935"/>
        <v>0.73729305714419158</v>
      </c>
      <c r="EI265" s="473">
        <f t="shared" si="1116"/>
        <v>16.553877034357939</v>
      </c>
      <c r="EJ265" s="473">
        <f t="shared" si="1117"/>
        <v>11.85</v>
      </c>
      <c r="EK265" s="473">
        <f t="shared" si="936"/>
        <v>47.4</v>
      </c>
      <c r="EL265" s="473">
        <f t="shared" si="1118"/>
        <v>10.255101921852651</v>
      </c>
      <c r="EM265" s="473">
        <f t="shared" si="1119"/>
        <v>9.7863227996228375</v>
      </c>
      <c r="EN265" s="473">
        <f t="shared" si="1120"/>
        <v>49.661631103073816</v>
      </c>
      <c r="EO265" s="427">
        <f t="shared" si="1121"/>
        <v>23555.566307496425</v>
      </c>
      <c r="EP265" s="261">
        <f t="shared" si="1122"/>
        <v>1.3988550202525907</v>
      </c>
      <c r="EQ265" s="256">
        <f t="shared" si="1123"/>
        <v>0.72422608503578478</v>
      </c>
      <c r="ER265" s="256">
        <f t="shared" si="937"/>
        <v>1.0130872948501872</v>
      </c>
      <c r="ES265" s="473">
        <f t="shared" si="938"/>
        <v>66.215508137431755</v>
      </c>
      <c r="ET265" s="473">
        <f t="shared" si="1124"/>
        <v>11.85</v>
      </c>
      <c r="EU265" s="473">
        <f t="shared" si="939"/>
        <v>47.4</v>
      </c>
      <c r="EV265" s="473">
        <f t="shared" si="1125"/>
        <v>10.255101921852651</v>
      </c>
      <c r="EW265" s="473">
        <f t="shared" si="1126"/>
        <v>9.7863227996228375</v>
      </c>
      <c r="EX265" s="473">
        <f t="shared" si="1127"/>
        <v>49.661631103073816</v>
      </c>
      <c r="EY265" s="572">
        <f t="shared" si="1128"/>
        <v>17143</v>
      </c>
      <c r="EZ265" s="572"/>
      <c r="FA265" s="572"/>
      <c r="FB265" s="572"/>
      <c r="FC265" s="572"/>
      <c r="FD265" s="572"/>
      <c r="FE265" s="572"/>
      <c r="FF265" s="572"/>
      <c r="FG265" s="572"/>
      <c r="FH265" s="572"/>
      <c r="FI265" s="566"/>
      <c r="FJ265" s="276">
        <f t="shared" si="1129"/>
        <v>1.1799214537924103</v>
      </c>
      <c r="FK265" s="256">
        <f t="shared" si="1130"/>
        <v>6.2639410608840901E-2</v>
      </c>
      <c r="FL265" s="256">
        <f t="shared" si="949"/>
        <v>7.3909584430283282E-2</v>
      </c>
      <c r="FM265" s="483">
        <f t="shared" si="1131"/>
        <v>1.5891721952983622</v>
      </c>
      <c r="FN265" s="483">
        <f t="shared" si="1132"/>
        <v>2</v>
      </c>
      <c r="FO265" s="483">
        <f t="shared" si="950"/>
        <v>47.4</v>
      </c>
      <c r="FP265" s="483">
        <f t="shared" si="951"/>
        <v>22.105101921852651</v>
      </c>
      <c r="FQ265" s="483">
        <f t="shared" si="989"/>
        <v>300</v>
      </c>
      <c r="FR265" s="483">
        <f t="shared" si="1133"/>
        <v>5.6796369849393189</v>
      </c>
      <c r="FS265" s="483">
        <f t="shared" si="1134"/>
        <v>64.798841470765083</v>
      </c>
      <c r="FT265" s="484">
        <f t="shared" si="1135"/>
        <v>3</v>
      </c>
      <c r="FU265" s="427">
        <f t="shared" si="1136"/>
        <v>22108.816307496425</v>
      </c>
      <c r="FV265" s="276">
        <f t="shared" si="1137"/>
        <v>1.8009750975669301</v>
      </c>
      <c r="FW265" s="256">
        <f t="shared" si="1138"/>
        <v>0.79544941400669689</v>
      </c>
      <c r="FX265" s="256">
        <f t="shared" si="952"/>
        <v>1.4325845860002684</v>
      </c>
      <c r="FY265" s="483">
        <f t="shared" si="1139"/>
        <v>27.280789352621884</v>
      </c>
      <c r="FZ265" s="483">
        <f t="shared" si="1140"/>
        <v>15</v>
      </c>
      <c r="GA265" s="483">
        <f t="shared" si="953"/>
        <v>47.4</v>
      </c>
      <c r="GB265" s="483">
        <f t="shared" si="954"/>
        <v>22.105101921852651</v>
      </c>
      <c r="GC265" s="483">
        <f t="shared" si="955"/>
        <v>200</v>
      </c>
      <c r="GD265" s="483">
        <f t="shared" si="1141"/>
        <v>7.2397501864032821</v>
      </c>
      <c r="GE265" s="483">
        <f t="shared" si="1142"/>
        <v>38.934718784809874</v>
      </c>
      <c r="GF265" s="484">
        <f t="shared" si="1143"/>
        <v>19</v>
      </c>
      <c r="GG265" s="493">
        <f t="shared" si="1144"/>
        <v>2</v>
      </c>
      <c r="GH265" s="493">
        <f t="shared" si="1145"/>
        <v>21</v>
      </c>
      <c r="GI265" s="427">
        <f t="shared" si="1146"/>
        <v>32294.816307496425</v>
      </c>
      <c r="GJ265" s="185">
        <f t="shared" si="1147"/>
        <v>1.1571831155437253</v>
      </c>
      <c r="GK265" s="256">
        <f t="shared" si="990"/>
        <v>1.3097743483798105</v>
      </c>
      <c r="GL265" s="256">
        <f t="shared" si="956"/>
        <v>1.5156487611174019</v>
      </c>
      <c r="GM265" s="256">
        <f t="shared" si="957"/>
        <v>66.215508137431755</v>
      </c>
      <c r="GN265" s="256">
        <f t="shared" si="958"/>
        <v>47.4</v>
      </c>
      <c r="GO265" s="256">
        <f t="shared" si="959"/>
        <v>22.105101921852651</v>
      </c>
      <c r="GP265" s="256">
        <f t="shared" si="1148"/>
        <v>66.215508137431755</v>
      </c>
      <c r="GQ265" s="256">
        <f t="shared" si="1149"/>
        <v>5.6478535410333519</v>
      </c>
      <c r="GR265" s="427">
        <f t="shared" si="1150"/>
        <v>46242.816307496425</v>
      </c>
      <c r="GS265" s="185">
        <f t="shared" si="1151"/>
        <v>1.1571831155437253</v>
      </c>
      <c r="GT265" s="256">
        <f t="shared" si="991"/>
        <v>0.85011510382488631</v>
      </c>
      <c r="GU265" s="256">
        <f t="shared" si="960"/>
        <v>0.98373884441485948</v>
      </c>
      <c r="GV265" s="256">
        <f t="shared" si="961"/>
        <v>66.215508137431755</v>
      </c>
      <c r="GW265" s="256">
        <f t="shared" si="962"/>
        <v>47.4</v>
      </c>
      <c r="GX265" s="256">
        <f t="shared" si="963"/>
        <v>22.105101921852651</v>
      </c>
      <c r="GY265" s="256">
        <f t="shared" si="1152"/>
        <v>66.215508137431755</v>
      </c>
      <c r="GZ265" s="256">
        <f t="shared" si="1153"/>
        <v>5.6478535410333519</v>
      </c>
      <c r="HA265" s="427">
        <f t="shared" si="1154"/>
        <v>71246.416307496431</v>
      </c>
      <c r="HB265" s="185">
        <f t="shared" si="1155"/>
        <v>1.1571831155437253</v>
      </c>
      <c r="HC265" s="256">
        <f t="shared" si="992"/>
        <v>0.17985501508159277</v>
      </c>
      <c r="HD265" s="256">
        <f t="shared" si="964"/>
        <v>0.20812518669828123</v>
      </c>
      <c r="HE265" s="256">
        <f t="shared" si="965"/>
        <v>66.215508137431755</v>
      </c>
      <c r="HF265" s="256">
        <f t="shared" si="966"/>
        <v>47.4</v>
      </c>
      <c r="HG265" s="256">
        <f t="shared" si="967"/>
        <v>22.105101921852651</v>
      </c>
      <c r="HH265" s="256">
        <f t="shared" si="1156"/>
        <v>66.215508137431755</v>
      </c>
      <c r="HI265" s="256">
        <f t="shared" si="1157"/>
        <v>5.6478535410333519</v>
      </c>
      <c r="HJ265" s="427">
        <f t="shared" si="1158"/>
        <v>336758.2192185265</v>
      </c>
      <c r="HK265" s="185">
        <f t="shared" si="1159"/>
        <v>1.1571831155437253</v>
      </c>
      <c r="HL265" s="256">
        <f t="shared" si="993"/>
        <v>1.2043677589261963</v>
      </c>
      <c r="HM265" s="256">
        <f t="shared" si="968"/>
        <v>1.3936740355346302</v>
      </c>
      <c r="HN265" s="256">
        <f t="shared" si="969"/>
        <v>66.215508137431755</v>
      </c>
      <c r="HO265" s="256">
        <f t="shared" si="970"/>
        <v>47.4</v>
      </c>
      <c r="HP265" s="256">
        <f t="shared" si="971"/>
        <v>22.105101921852651</v>
      </c>
      <c r="HQ265" s="256">
        <f t="shared" si="1160"/>
        <v>66.215508137431755</v>
      </c>
      <c r="HR265" s="256">
        <f t="shared" si="1161"/>
        <v>5.6478535410333519</v>
      </c>
      <c r="HS265" s="466">
        <f t="shared" si="1162"/>
        <v>50290</v>
      </c>
    </row>
    <row r="266" spans="1:227" s="109" customFormat="1" collapsed="1" x14ac:dyDescent="0.3">
      <c r="A266" s="109" t="s">
        <v>368</v>
      </c>
      <c r="B266" s="105" t="s">
        <v>124</v>
      </c>
      <c r="C266" s="105" t="s">
        <v>311</v>
      </c>
      <c r="D266" s="127">
        <v>684</v>
      </c>
      <c r="E266" s="129">
        <v>15.1</v>
      </c>
      <c r="F266" s="127">
        <f t="shared" si="1071"/>
        <v>90.803850000000011</v>
      </c>
      <c r="G266" s="127">
        <f t="shared" si="1072"/>
        <v>2.58039</v>
      </c>
      <c r="H266" s="169">
        <f t="shared" ref="H266:H267" si="1188">I266</f>
        <v>43.091999999999999</v>
      </c>
      <c r="I266" s="130">
        <f t="shared" si="1181"/>
        <v>43.091999999999999</v>
      </c>
      <c r="J266" s="375">
        <f t="shared" si="1074"/>
        <v>23.565205479452054</v>
      </c>
      <c r="K266" s="131">
        <v>2.4E-2</v>
      </c>
      <c r="L266" s="169">
        <f t="shared" si="1075"/>
        <v>2107.2089947089953</v>
      </c>
      <c r="M266" s="375">
        <f t="shared" si="972"/>
        <v>109.5</v>
      </c>
      <c r="N266" s="375">
        <f t="shared" si="973"/>
        <v>50.573015873015883</v>
      </c>
      <c r="O266" s="130">
        <v>50.3</v>
      </c>
      <c r="P266" s="165">
        <v>2.5000000000000001E-2</v>
      </c>
      <c r="Q266" s="397">
        <f t="shared" si="1076"/>
        <v>0.97158281284328807</v>
      </c>
      <c r="S266" s="285">
        <f t="shared" si="1077"/>
        <v>1.0187670227716492</v>
      </c>
      <c r="T266" s="383">
        <f t="shared" si="902"/>
        <v>0.86012999999999995</v>
      </c>
      <c r="U266" s="384">
        <f t="shared" si="903"/>
        <v>90.803850000000011</v>
      </c>
      <c r="V266" s="436">
        <f t="shared" si="974"/>
        <v>18425.032876712328</v>
      </c>
      <c r="W266" s="192"/>
      <c r="X266" s="286"/>
      <c r="Y266" s="286"/>
      <c r="Z266" s="286"/>
      <c r="AA266" s="69"/>
      <c r="AB266" s="69"/>
      <c r="AC266" s="69"/>
      <c r="AD266" s="69"/>
      <c r="AE266" s="69"/>
      <c r="AF266" s="69"/>
      <c r="AG266" s="69"/>
      <c r="AH266" s="462"/>
      <c r="AI266" s="187">
        <f t="shared" si="904"/>
        <v>3.1429322751253221</v>
      </c>
      <c r="AJ266" s="287">
        <f t="shared" si="1078"/>
        <v>0.7969031653964983</v>
      </c>
      <c r="AK266" s="287">
        <f t="shared" si="1057"/>
        <v>2.5046126786741874</v>
      </c>
      <c r="AL266" s="173">
        <f t="shared" si="1079"/>
        <v>90.803850000000011</v>
      </c>
      <c r="AM266" s="173">
        <f t="shared" si="1080"/>
        <v>2.58039</v>
      </c>
      <c r="AN266" s="173">
        <f t="shared" si="906"/>
        <v>65.522497500000014</v>
      </c>
      <c r="AO266" s="173">
        <f t="shared" si="975"/>
        <v>34</v>
      </c>
      <c r="AP266" s="173">
        <f t="shared" si="976"/>
        <v>48</v>
      </c>
      <c r="AQ266" s="173">
        <f t="shared" si="1081"/>
        <v>0</v>
      </c>
      <c r="AR266" s="287">
        <f t="shared" si="1082"/>
        <v>29.712456975000002</v>
      </c>
      <c r="AS266" s="287">
        <f t="shared" si="907"/>
        <v>0</v>
      </c>
      <c r="AT266" s="430">
        <f t="shared" si="1083"/>
        <v>77740.34</v>
      </c>
      <c r="AU266" s="113"/>
      <c r="AV266" s="287"/>
      <c r="AW266" s="287"/>
      <c r="AX266" s="172"/>
      <c r="AY266" s="172"/>
      <c r="AZ266" s="172"/>
      <c r="BA266" s="172"/>
      <c r="BB266" s="287"/>
      <c r="BC266" s="287"/>
      <c r="BD266" s="287"/>
      <c r="BE266" s="288"/>
      <c r="BF266" s="148">
        <f t="shared" si="1084"/>
        <v>1.0654616130550474</v>
      </c>
      <c r="BG266" s="287">
        <f t="shared" si="1085"/>
        <v>0.211226761224864</v>
      </c>
      <c r="BH266" s="287">
        <f t="shared" si="908"/>
        <v>0.22505400573503695</v>
      </c>
      <c r="BI266" s="172">
        <f t="shared" si="1086"/>
        <v>4.2898983749999999</v>
      </c>
      <c r="BJ266" s="172">
        <f t="shared" si="1087"/>
        <v>2.58039</v>
      </c>
      <c r="BK266" s="287">
        <v>0</v>
      </c>
      <c r="BL266" s="173">
        <f t="shared" si="909"/>
        <v>2.0358200756410652</v>
      </c>
      <c r="BM266" s="173">
        <f t="shared" si="977"/>
        <v>41.056179924358936</v>
      </c>
      <c r="BN266" s="173">
        <f t="shared" si="1088"/>
        <v>0</v>
      </c>
      <c r="BO266" s="173">
        <f t="shared" si="1089"/>
        <v>1.1327912099999999</v>
      </c>
      <c r="BP266" s="173">
        <f t="shared" si="1090"/>
        <v>86.513951625000004</v>
      </c>
      <c r="BQ266" s="392">
        <f t="shared" si="1091"/>
        <v>11068.805539711559</v>
      </c>
      <c r="BR266" s="430">
        <f t="shared" si="1092"/>
        <v>19018.599450679514</v>
      </c>
      <c r="BS266" s="148">
        <f t="shared" si="1182"/>
        <v>3.6766499559135037</v>
      </c>
      <c r="BT266" s="287">
        <f t="shared" si="1183"/>
        <v>1.2432576150781542</v>
      </c>
      <c r="BU266" s="287">
        <f t="shared" si="911"/>
        <v>4.5710230556662239</v>
      </c>
      <c r="BV266" s="173">
        <f t="shared" si="912"/>
        <v>90.803850000000011</v>
      </c>
      <c r="BW266" s="173">
        <f t="shared" si="913"/>
        <v>2.58039</v>
      </c>
      <c r="BX266" s="173">
        <f t="shared" si="914"/>
        <v>70.062690000000018</v>
      </c>
      <c r="BY266" s="173">
        <f t="shared" si="978"/>
        <v>1625.8862433862437</v>
      </c>
      <c r="BZ266" s="287">
        <f t="shared" si="1094"/>
        <v>25.399274100000003</v>
      </c>
      <c r="CA266" s="287">
        <v>0</v>
      </c>
      <c r="CB266" s="468">
        <f t="shared" si="1095"/>
        <v>53299.256000000008</v>
      </c>
      <c r="CC266" s="148">
        <f t="shared" si="1096"/>
        <v>1.065322566228422</v>
      </c>
      <c r="CD266" s="287">
        <f t="shared" si="915"/>
        <v>0.43973687203079326</v>
      </c>
      <c r="CE266" s="287">
        <f t="shared" si="979"/>
        <v>0.46846161297710387</v>
      </c>
      <c r="CF266" s="172">
        <f t="shared" si="1097"/>
        <v>4.5758916000000003</v>
      </c>
      <c r="CG266" s="172">
        <f t="shared" si="1098"/>
        <v>2.58039</v>
      </c>
      <c r="CH266" s="287">
        <v>0</v>
      </c>
      <c r="CI266" s="173">
        <f t="shared" si="980"/>
        <v>2.1715414140171365</v>
      </c>
      <c r="CJ266" s="173">
        <f t="shared" si="981"/>
        <v>40.920458585982864</v>
      </c>
      <c r="CK266" s="173">
        <f t="shared" si="1099"/>
        <v>0</v>
      </c>
      <c r="CL266" s="287">
        <f t="shared" si="1100"/>
        <v>1.430224164</v>
      </c>
      <c r="CM266" s="287">
        <f t="shared" si="900"/>
        <v>86.227958400000006</v>
      </c>
      <c r="CN266" s="392">
        <f t="shared" si="1101"/>
        <v>1140.0592423589967</v>
      </c>
      <c r="CO266" s="430">
        <f t="shared" si="1102"/>
        <v>9109.5327473914822</v>
      </c>
      <c r="CP266" s="148">
        <f t="shared" si="1103"/>
        <v>3.1429322751253221</v>
      </c>
      <c r="CQ266" s="287">
        <f t="shared" si="916"/>
        <v>1.4307756933514058</v>
      </c>
      <c r="CR266" s="287">
        <f t="shared" si="917"/>
        <v>4.496831105098944</v>
      </c>
      <c r="CS266" s="172">
        <f t="shared" si="918"/>
        <v>90.803850000000011</v>
      </c>
      <c r="CT266" s="172">
        <f t="shared" si="919"/>
        <v>2.58039</v>
      </c>
      <c r="CU266" s="287">
        <f t="shared" si="920"/>
        <v>65.522497500000014</v>
      </c>
      <c r="CV266" s="173">
        <f t="shared" si="982"/>
        <v>1520.5257936507942</v>
      </c>
      <c r="CW266" s="287">
        <f t="shared" si="1104"/>
        <v>29.712456975000002</v>
      </c>
      <c r="CX266" s="287">
        <v>0</v>
      </c>
      <c r="CY266" s="468">
        <f t="shared" si="1105"/>
        <v>43299.255999999994</v>
      </c>
      <c r="CZ266" s="148">
        <f t="shared" si="1106"/>
        <v>3.6766499559135037</v>
      </c>
      <c r="DA266" s="287">
        <f t="shared" si="921"/>
        <v>1.3044424489209054</v>
      </c>
      <c r="DB266" s="287">
        <f t="shared" si="922"/>
        <v>4.7959782723167494</v>
      </c>
      <c r="DC266" s="172">
        <f t="shared" si="923"/>
        <v>90.803850000000011</v>
      </c>
      <c r="DD266" s="172">
        <f t="shared" si="924"/>
        <v>2.58039</v>
      </c>
      <c r="DE266" s="287">
        <f t="shared" si="925"/>
        <v>70.062690000000018</v>
      </c>
      <c r="DF266" s="173">
        <f t="shared" si="983"/>
        <v>1625.8862433862437</v>
      </c>
      <c r="DG266" s="287">
        <f t="shared" si="1107"/>
        <v>25.399274100000003</v>
      </c>
      <c r="DH266" s="287">
        <v>0</v>
      </c>
      <c r="DI266" s="468">
        <f t="shared" si="1108"/>
        <v>50799.256000000008</v>
      </c>
      <c r="DJ266" s="148">
        <f t="shared" si="1109"/>
        <v>3.1429322751253221</v>
      </c>
      <c r="DK266" s="287">
        <f t="shared" si="984"/>
        <v>1.6389614394791268</v>
      </c>
      <c r="DL266" s="287">
        <f t="shared" si="926"/>
        <v>5.1511448058248046</v>
      </c>
      <c r="DM266" s="172">
        <f t="shared" si="927"/>
        <v>90.803850000000011</v>
      </c>
      <c r="DN266" s="172">
        <f t="shared" si="928"/>
        <v>2.58039</v>
      </c>
      <c r="DO266" s="287">
        <f t="shared" si="929"/>
        <v>65.522497500000014</v>
      </c>
      <c r="DP266" s="173">
        <f t="shared" si="985"/>
        <v>1520.5257936507942</v>
      </c>
      <c r="DQ266" s="287">
        <f t="shared" si="1110"/>
        <v>29.712456975000002</v>
      </c>
      <c r="DR266" s="287">
        <v>0</v>
      </c>
      <c r="DS266" s="436">
        <f t="shared" si="1111"/>
        <v>37799.255999999994</v>
      </c>
      <c r="DT266" s="289">
        <f t="shared" si="1112"/>
        <v>6.4856399636906765</v>
      </c>
      <c r="DU266" s="287">
        <f t="shared" si="930"/>
        <v>1.0697686034881508</v>
      </c>
      <c r="DV266" s="287">
        <f t="shared" si="931"/>
        <v>6.938134006684316</v>
      </c>
      <c r="DW266" s="172">
        <f t="shared" si="932"/>
        <v>90.803850000000011</v>
      </c>
      <c r="DX266" s="172">
        <f t="shared" si="933"/>
        <v>2.58039</v>
      </c>
      <c r="DY266" s="287">
        <f t="shared" si="934"/>
        <v>79.143075000000024</v>
      </c>
      <c r="DZ266" s="287">
        <f t="shared" si="986"/>
        <v>47</v>
      </c>
      <c r="EA266" s="287">
        <f t="shared" si="987"/>
        <v>67</v>
      </c>
      <c r="EB266" s="173">
        <f t="shared" si="988"/>
        <v>1836.6071428571436</v>
      </c>
      <c r="EC266" s="287">
        <f t="shared" si="1113"/>
        <v>14.398616100000002</v>
      </c>
      <c r="ED266" s="287">
        <v>0</v>
      </c>
      <c r="EE266" s="436">
        <f t="shared" si="994"/>
        <v>72226.240000000005</v>
      </c>
      <c r="EF266" s="290">
        <f t="shared" si="1114"/>
        <v>1.2511578156554146</v>
      </c>
      <c r="EG266" s="287">
        <f t="shared" si="1115"/>
        <v>0.72471443266644942</v>
      </c>
      <c r="EH266" s="287">
        <f t="shared" si="935"/>
        <v>0.90673212654890789</v>
      </c>
      <c r="EI266" s="475">
        <f t="shared" si="1116"/>
        <v>22.700962500000003</v>
      </c>
      <c r="EJ266" s="475">
        <f t="shared" si="1117"/>
        <v>10.773</v>
      </c>
      <c r="EK266" s="475">
        <f t="shared" si="936"/>
        <v>43.091999999999999</v>
      </c>
      <c r="EL266" s="475">
        <f t="shared" si="1118"/>
        <v>12.792205479452054</v>
      </c>
      <c r="EM266" s="475">
        <f t="shared" si="1119"/>
        <v>6.5353706250000005</v>
      </c>
      <c r="EN266" s="475">
        <f t="shared" si="1120"/>
        <v>68.102887500000008</v>
      </c>
      <c r="EO266" s="436">
        <f t="shared" si="1121"/>
        <v>23493.007876712327</v>
      </c>
      <c r="EP266" s="291">
        <f t="shared" si="1122"/>
        <v>1.2511578156554146</v>
      </c>
      <c r="EQ266" s="287">
        <f t="shared" si="1123"/>
        <v>1.0924470594689493</v>
      </c>
      <c r="ER266" s="287">
        <f t="shared" si="937"/>
        <v>1.3668236766443513</v>
      </c>
      <c r="ES266" s="475">
        <f t="shared" si="938"/>
        <v>90.803850000000011</v>
      </c>
      <c r="ET266" s="475">
        <f t="shared" si="1124"/>
        <v>10.773</v>
      </c>
      <c r="EU266" s="475">
        <f t="shared" si="939"/>
        <v>43.091999999999999</v>
      </c>
      <c r="EV266" s="475">
        <f t="shared" si="1125"/>
        <v>12.792205479452054</v>
      </c>
      <c r="EW266" s="475">
        <f t="shared" si="1126"/>
        <v>6.5353706250000005</v>
      </c>
      <c r="EX266" s="475">
        <f t="shared" si="1127"/>
        <v>68.102887500000008</v>
      </c>
      <c r="EY266" s="574">
        <f t="shared" si="1128"/>
        <v>15584.939999999999</v>
      </c>
      <c r="EZ266" s="588"/>
      <c r="FA266" s="588"/>
      <c r="FB266" s="588"/>
      <c r="FC266" s="588"/>
      <c r="FD266" s="588"/>
      <c r="FE266" s="588"/>
      <c r="FF266" s="588"/>
      <c r="FG266" s="588"/>
      <c r="FH266" s="588"/>
      <c r="FI266" s="576"/>
      <c r="FJ266" s="292">
        <f t="shared" si="1129"/>
        <v>1.0451924508364852</v>
      </c>
      <c r="FK266" s="287">
        <f t="shared" si="1130"/>
        <v>9.614279619382099E-2</v>
      </c>
      <c r="FL266" s="287">
        <f t="shared" si="949"/>
        <v>0.10048772478409246</v>
      </c>
      <c r="FM266" s="487">
        <f t="shared" si="1131"/>
        <v>2.1792924000000005</v>
      </c>
      <c r="FN266" s="487">
        <f t="shared" si="1132"/>
        <v>4</v>
      </c>
      <c r="FO266" s="487">
        <f t="shared" si="950"/>
        <v>43.091999999999999</v>
      </c>
      <c r="FP266" s="487">
        <f t="shared" si="951"/>
        <v>23.565205479452054</v>
      </c>
      <c r="FQ266" s="487">
        <f t="shared" si="989"/>
        <v>500</v>
      </c>
      <c r="FR266" s="487">
        <f t="shared" si="1133"/>
        <v>0.90371584799999993</v>
      </c>
      <c r="FS266" s="487">
        <f t="shared" si="1134"/>
        <v>88.442738888888897</v>
      </c>
      <c r="FT266" s="488">
        <f t="shared" si="1135"/>
        <v>5</v>
      </c>
      <c r="FU266" s="436">
        <f t="shared" si="1136"/>
        <v>24105.032876712328</v>
      </c>
      <c r="FV266" s="292">
        <f t="shared" si="1137"/>
        <v>1.6564911993925984</v>
      </c>
      <c r="FW266" s="287">
        <f t="shared" si="1138"/>
        <v>0.97381810439600214</v>
      </c>
      <c r="FX266" s="287">
        <f t="shared" si="952"/>
        <v>1.6131211197411601</v>
      </c>
      <c r="FY266" s="487">
        <f t="shared" si="1139"/>
        <v>37.411186200000003</v>
      </c>
      <c r="FZ266" s="487">
        <f t="shared" si="1140"/>
        <v>20</v>
      </c>
      <c r="GA266" s="487">
        <f t="shared" si="953"/>
        <v>43.091999999999999</v>
      </c>
      <c r="GB266" s="487">
        <f t="shared" si="954"/>
        <v>23.565205479452054</v>
      </c>
      <c r="GC266" s="487">
        <f t="shared" si="955"/>
        <v>200</v>
      </c>
      <c r="GD266" s="487">
        <f t="shared" si="1141"/>
        <v>2.9820637169600026</v>
      </c>
      <c r="GE266" s="487">
        <f t="shared" si="1142"/>
        <v>53.392663800000008</v>
      </c>
      <c r="GF266" s="488">
        <f t="shared" si="1143"/>
        <v>27</v>
      </c>
      <c r="GG266" s="495">
        <f t="shared" si="1144"/>
        <v>2</v>
      </c>
      <c r="GH266" s="495">
        <f t="shared" si="1145"/>
        <v>29</v>
      </c>
      <c r="GI266" s="436">
        <f t="shared" si="1146"/>
        <v>36238.032876712328</v>
      </c>
      <c r="GJ266" s="186">
        <f t="shared" si="1147"/>
        <v>1.0187670227716492</v>
      </c>
      <c r="GK266" s="287">
        <f t="shared" si="990"/>
        <v>2.0674857513367937</v>
      </c>
      <c r="GL266" s="287">
        <f t="shared" si="956"/>
        <v>2.1062863035121917</v>
      </c>
      <c r="GM266" s="287">
        <f t="shared" si="957"/>
        <v>90.803850000000011</v>
      </c>
      <c r="GN266" s="287">
        <f t="shared" si="958"/>
        <v>43.091999999999999</v>
      </c>
      <c r="GO266" s="287">
        <f t="shared" si="959"/>
        <v>23.565205479452054</v>
      </c>
      <c r="GP266" s="287">
        <f t="shared" si="1148"/>
        <v>90.803850000000011</v>
      </c>
      <c r="GQ266" s="287">
        <f t="shared" si="1149"/>
        <v>0.86012999999999995</v>
      </c>
      <c r="GR266" s="436">
        <f t="shared" si="1150"/>
        <v>43503.912876712333</v>
      </c>
      <c r="GS266" s="186">
        <f t="shared" si="1151"/>
        <v>1.0187670227716492</v>
      </c>
      <c r="GT266" s="287">
        <f t="shared" si="991"/>
        <v>1.2817900265103077</v>
      </c>
      <c r="GU266" s="287">
        <f t="shared" si="960"/>
        <v>1.3058454091262994</v>
      </c>
      <c r="GV266" s="287">
        <f t="shared" si="961"/>
        <v>90.803850000000011</v>
      </c>
      <c r="GW266" s="287">
        <f t="shared" si="962"/>
        <v>43.091999999999999</v>
      </c>
      <c r="GX266" s="287">
        <f t="shared" si="963"/>
        <v>23.565205479452054</v>
      </c>
      <c r="GY266" s="287">
        <f t="shared" si="1152"/>
        <v>90.803850000000011</v>
      </c>
      <c r="GZ266" s="287">
        <f t="shared" si="1153"/>
        <v>0.86012999999999995</v>
      </c>
      <c r="HA266" s="436">
        <f t="shared" si="1154"/>
        <v>70170.400876712331</v>
      </c>
      <c r="HB266" s="186">
        <f t="shared" si="1155"/>
        <v>1.0187670227716492</v>
      </c>
      <c r="HC266" s="287">
        <f t="shared" si="992"/>
        <v>0.25702154241179026</v>
      </c>
      <c r="HD266" s="287">
        <f t="shared" si="964"/>
        <v>0.26184507155103676</v>
      </c>
      <c r="HE266" s="287">
        <f t="shared" si="965"/>
        <v>90.803850000000011</v>
      </c>
      <c r="HF266" s="287">
        <f t="shared" si="966"/>
        <v>43.091999999999999</v>
      </c>
      <c r="HG266" s="287">
        <f t="shared" si="967"/>
        <v>23.565205479452054</v>
      </c>
      <c r="HH266" s="287">
        <f t="shared" si="1156"/>
        <v>90.803850000000011</v>
      </c>
      <c r="HI266" s="287">
        <f t="shared" si="1157"/>
        <v>0.86012999999999995</v>
      </c>
      <c r="HJ266" s="436">
        <f t="shared" si="1158"/>
        <v>349946.23079452058</v>
      </c>
      <c r="HK266" s="186">
        <f t="shared" si="1159"/>
        <v>1.0187670227716492</v>
      </c>
      <c r="HL266" s="287">
        <f t="shared" si="993"/>
        <v>1.9289554389832766</v>
      </c>
      <c r="HM266" s="287">
        <f t="shared" si="968"/>
        <v>1.9651561896321723</v>
      </c>
      <c r="HN266" s="287">
        <f t="shared" si="969"/>
        <v>90.803850000000011</v>
      </c>
      <c r="HO266" s="287">
        <f t="shared" si="970"/>
        <v>43.091999999999999</v>
      </c>
      <c r="HP266" s="287">
        <f t="shared" si="971"/>
        <v>23.565205479452054</v>
      </c>
      <c r="HQ266" s="287">
        <f t="shared" si="1160"/>
        <v>90.803850000000011</v>
      </c>
      <c r="HR266" s="287">
        <f t="shared" si="1161"/>
        <v>0.86012999999999995</v>
      </c>
      <c r="HS266" s="468">
        <f t="shared" si="1162"/>
        <v>46628.2</v>
      </c>
    </row>
    <row r="267" spans="1:227" s="72" customFormat="1" hidden="1" outlineLevel="1" x14ac:dyDescent="0.3">
      <c r="B267" s="40" t="s">
        <v>252</v>
      </c>
      <c r="C267" s="40" t="s">
        <v>255</v>
      </c>
      <c r="D267" s="117">
        <v>500</v>
      </c>
      <c r="E267" s="132">
        <v>17.24566668788238</v>
      </c>
      <c r="F267" s="125">
        <f t="shared" si="1071"/>
        <v>75.809076482149635</v>
      </c>
      <c r="G267" s="125">
        <f t="shared" si="1072"/>
        <v>2.1043778871286749</v>
      </c>
      <c r="H267" s="168">
        <f t="shared" si="1188"/>
        <v>31.5</v>
      </c>
      <c r="I267" s="528">
        <f t="shared" ref="I267:I278" si="1189">$N$8*$P$10*$D267/1000</f>
        <v>31.5</v>
      </c>
      <c r="J267" s="373">
        <f t="shared" si="1074"/>
        <v>19.218062896152283</v>
      </c>
      <c r="K267" s="114">
        <v>2.4E-2</v>
      </c>
      <c r="L267" s="168">
        <f t="shared" si="1075"/>
        <v>2406.637348639671</v>
      </c>
      <c r="M267" s="373">
        <f t="shared" si="972"/>
        <v>109.5</v>
      </c>
      <c r="N267" s="373">
        <f t="shared" si="973"/>
        <v>57.7592963673521</v>
      </c>
      <c r="O267" s="121">
        <v>56.116743656764655</v>
      </c>
      <c r="P267" s="116">
        <v>2.5000000000000001E-2</v>
      </c>
      <c r="Q267" s="395">
        <f t="shared" si="1076"/>
        <v>0.97224108266740084</v>
      </c>
      <c r="S267" s="189">
        <f t="shared" si="1077"/>
        <v>1.0183362797967115</v>
      </c>
      <c r="T267" s="168">
        <f t="shared" si="902"/>
        <v>0.70145929570955834</v>
      </c>
      <c r="U267" s="382">
        <f t="shared" si="903"/>
        <v>75.809076482149635</v>
      </c>
      <c r="V267" s="427">
        <f t="shared" si="974"/>
        <v>17149.890063384366</v>
      </c>
      <c r="W267" s="132"/>
      <c r="X267" s="255"/>
      <c r="Y267" s="255"/>
      <c r="Z267" s="255"/>
      <c r="AA267" s="111"/>
      <c r="AB267" s="111"/>
      <c r="AC267" s="111"/>
      <c r="AD267" s="111"/>
      <c r="AE267" s="111"/>
      <c r="AF267" s="111"/>
      <c r="AG267" s="111"/>
      <c r="AH267" s="460"/>
      <c r="AI267" s="188">
        <f t="shared" si="904"/>
        <v>3.1408573597882063</v>
      </c>
      <c r="AJ267" s="256">
        <f t="shared" si="1078"/>
        <v>0.84945343588658095</v>
      </c>
      <c r="AK267" s="256">
        <f t="shared" si="1057"/>
        <v>2.6680120759017472</v>
      </c>
      <c r="AL267" s="170">
        <f t="shared" si="1079"/>
        <v>75.809076482149635</v>
      </c>
      <c r="AM267" s="170">
        <f t="shared" si="1080"/>
        <v>2.1043778871286749</v>
      </c>
      <c r="AN267" s="170">
        <f t="shared" si="906"/>
        <v>54.752429474483549</v>
      </c>
      <c r="AO267" s="170">
        <f t="shared" si="975"/>
        <v>28</v>
      </c>
      <c r="AP267" s="170">
        <f t="shared" si="976"/>
        <v>40</v>
      </c>
      <c r="AQ267" s="170">
        <f t="shared" si="1081"/>
        <v>0</v>
      </c>
      <c r="AR267" s="256">
        <f t="shared" si="1082"/>
        <v>24.806428769032721</v>
      </c>
      <c r="AS267" s="256">
        <f t="shared" si="907"/>
        <v>0</v>
      </c>
      <c r="AT267" s="428">
        <f t="shared" si="1083"/>
        <v>60867.5</v>
      </c>
      <c r="AU267" s="112"/>
      <c r="AV267" s="256"/>
      <c r="AW267" s="256"/>
      <c r="AX267" s="120"/>
      <c r="AY267" s="120"/>
      <c r="AZ267" s="120"/>
      <c r="BA267" s="120"/>
      <c r="BB267" s="256"/>
      <c r="BC267" s="256"/>
      <c r="BD267" s="256"/>
      <c r="BE267" s="257"/>
      <c r="BF267" s="146">
        <f t="shared" si="1084"/>
        <v>1.0638919160943365</v>
      </c>
      <c r="BG267" s="256">
        <f t="shared" si="1085"/>
        <v>0.18151529040417344</v>
      </c>
      <c r="BH267" s="256">
        <f t="shared" si="908"/>
        <v>0.19311265010851603</v>
      </c>
      <c r="BI267" s="120">
        <f t="shared" si="1086"/>
        <v>3.4985282373514224</v>
      </c>
      <c r="BJ267" s="120">
        <f t="shared" si="1087"/>
        <v>2.1043778871286749</v>
      </c>
      <c r="BK267" s="256">
        <v>0</v>
      </c>
      <c r="BL267" s="170">
        <f t="shared" si="909"/>
        <v>1.4536998020615497</v>
      </c>
      <c r="BM267" s="170">
        <f t="shared" si="977"/>
        <v>30.04630019793845</v>
      </c>
      <c r="BN267" s="170">
        <f t="shared" si="1088"/>
        <v>0</v>
      </c>
      <c r="BO267" s="170">
        <f t="shared" si="1089"/>
        <v>0.92382189244948842</v>
      </c>
      <c r="BP267" s="170">
        <f t="shared" si="1090"/>
        <v>72.310548244798213</v>
      </c>
      <c r="BQ267" s="390">
        <f t="shared" si="1091"/>
        <v>10763.192396082313</v>
      </c>
      <c r="BR267" s="428">
        <f t="shared" si="1092"/>
        <v>18048.97886738124</v>
      </c>
      <c r="BS267" s="146">
        <f t="shared" si="1182"/>
        <v>3.6742101367395805</v>
      </c>
      <c r="BT267" s="256">
        <f t="shared" si="1183"/>
        <v>1.2621822156178784</v>
      </c>
      <c r="BU267" s="256">
        <f t="shared" si="911"/>
        <v>4.637522691035632</v>
      </c>
      <c r="BV267" s="170">
        <f t="shared" si="912"/>
        <v>75.809076482149635</v>
      </c>
      <c r="BW267" s="170">
        <f t="shared" si="913"/>
        <v>2.1043778871286749</v>
      </c>
      <c r="BX267" s="170">
        <f t="shared" si="914"/>
        <v>58.542883298591036</v>
      </c>
      <c r="BY267" s="170">
        <f t="shared" si="978"/>
        <v>1858.5042317013028</v>
      </c>
      <c r="BZ267" s="256">
        <f t="shared" si="1094"/>
        <v>21.205497636130612</v>
      </c>
      <c r="CA267" s="256">
        <v>0</v>
      </c>
      <c r="CB267" s="466">
        <f t="shared" si="1095"/>
        <v>43817</v>
      </c>
      <c r="CC267" s="146">
        <f t="shared" si="1096"/>
        <v>1.0637564029718691</v>
      </c>
      <c r="CD267" s="256">
        <f t="shared" si="915"/>
        <v>0.40262165998306532</v>
      </c>
      <c r="CE267" s="256">
        <f t="shared" si="979"/>
        <v>0.42829136878214852</v>
      </c>
      <c r="CF267" s="120">
        <f t="shared" si="1097"/>
        <v>3.7317634531748505</v>
      </c>
      <c r="CG267" s="120">
        <f t="shared" si="1098"/>
        <v>2.1043778871286749</v>
      </c>
      <c r="CH267" s="256">
        <v>0</v>
      </c>
      <c r="CI267" s="170">
        <f t="shared" si="980"/>
        <v>1.5506131221989863</v>
      </c>
      <c r="CJ267" s="170">
        <f t="shared" si="981"/>
        <v>29.949386877801015</v>
      </c>
      <c r="CK267" s="170">
        <f t="shared" si="1099"/>
        <v>0</v>
      </c>
      <c r="CL267" s="256">
        <f t="shared" si="1100"/>
        <v>1.1663865169058538</v>
      </c>
      <c r="CM267" s="256">
        <f t="shared" si="900"/>
        <v>72.077313028974785</v>
      </c>
      <c r="CN267" s="390">
        <f t="shared" si="1101"/>
        <v>814.07188915446784</v>
      </c>
      <c r="CO267" s="428">
        <f t="shared" si="1102"/>
        <v>8113.9107918733207</v>
      </c>
      <c r="CP267" s="146">
        <f t="shared" si="1103"/>
        <v>3.1408573597882063</v>
      </c>
      <c r="CQ267" s="256">
        <f t="shared" si="916"/>
        <v>1.5289383153096512</v>
      </c>
      <c r="CR267" s="256">
        <f t="shared" si="917"/>
        <v>4.8021771603024987</v>
      </c>
      <c r="CS267" s="120">
        <f t="shared" si="918"/>
        <v>75.809076482149635</v>
      </c>
      <c r="CT267" s="120">
        <f t="shared" si="919"/>
        <v>2.1043778871286749</v>
      </c>
      <c r="CU267" s="256">
        <f t="shared" si="920"/>
        <v>54.752429474483549</v>
      </c>
      <c r="CV267" s="170">
        <f t="shared" si="982"/>
        <v>1738.1723642693189</v>
      </c>
      <c r="CW267" s="256">
        <f t="shared" si="1104"/>
        <v>24.806428769032721</v>
      </c>
      <c r="CX267" s="256">
        <v>0</v>
      </c>
      <c r="CY267" s="466">
        <f t="shared" si="1105"/>
        <v>33817</v>
      </c>
      <c r="CZ267" s="146">
        <f t="shared" si="1106"/>
        <v>3.6742101367395805</v>
      </c>
      <c r="DA267" s="256">
        <f t="shared" si="921"/>
        <v>1.3385540610820867</v>
      </c>
      <c r="DB267" s="256">
        <f t="shared" si="922"/>
        <v>4.9181288998017347</v>
      </c>
      <c r="DC267" s="120">
        <f t="shared" si="923"/>
        <v>75.809076482149635</v>
      </c>
      <c r="DD267" s="120">
        <f t="shared" si="924"/>
        <v>2.1043778871286749</v>
      </c>
      <c r="DE267" s="256">
        <f t="shared" si="925"/>
        <v>58.542883298591036</v>
      </c>
      <c r="DF267" s="170">
        <f t="shared" si="983"/>
        <v>1858.5042317013028</v>
      </c>
      <c r="DG267" s="256">
        <f t="shared" si="1107"/>
        <v>21.205497636130612</v>
      </c>
      <c r="DH267" s="256">
        <v>0</v>
      </c>
      <c r="DI267" s="466">
        <f t="shared" si="1108"/>
        <v>41317</v>
      </c>
      <c r="DJ267" s="146">
        <f t="shared" si="1109"/>
        <v>3.1408573597882063</v>
      </c>
      <c r="DK267" s="256">
        <f t="shared" si="984"/>
        <v>1.8259034152214735</v>
      </c>
      <c r="DL267" s="256">
        <f t="shared" si="926"/>
        <v>5.7349021799607867</v>
      </c>
      <c r="DM267" s="120">
        <f t="shared" si="927"/>
        <v>75.809076482149635</v>
      </c>
      <c r="DN267" s="120">
        <f t="shared" si="928"/>
        <v>2.1043778871286749</v>
      </c>
      <c r="DO267" s="256">
        <f t="shared" si="929"/>
        <v>54.752429474483549</v>
      </c>
      <c r="DP267" s="170">
        <f t="shared" si="985"/>
        <v>1738.1723642693189</v>
      </c>
      <c r="DQ267" s="256">
        <f t="shared" si="1110"/>
        <v>24.806428769032721</v>
      </c>
      <c r="DR267" s="256">
        <v>0</v>
      </c>
      <c r="DS267" s="427">
        <f t="shared" si="1111"/>
        <v>28317</v>
      </c>
      <c r="DT267" s="176">
        <f t="shared" si="1112"/>
        <v>6.4820268126821547</v>
      </c>
      <c r="DU267" s="256">
        <f t="shared" si="930"/>
        <v>1.0915811465121357</v>
      </c>
      <c r="DV267" s="256">
        <f t="shared" si="931"/>
        <v>7.0756582599099911</v>
      </c>
      <c r="DW267" s="120">
        <f t="shared" si="932"/>
        <v>75.809076482149635</v>
      </c>
      <c r="DX267" s="120">
        <f t="shared" si="933"/>
        <v>2.1043778871286749</v>
      </c>
      <c r="DY267" s="256">
        <f t="shared" si="934"/>
        <v>66.123790946805997</v>
      </c>
      <c r="DZ267" s="256">
        <f t="shared" si="986"/>
        <v>39</v>
      </c>
      <c r="EA267" s="256">
        <f t="shared" si="987"/>
        <v>56</v>
      </c>
      <c r="EB267" s="170">
        <f t="shared" si="988"/>
        <v>2099.1679665652696</v>
      </c>
      <c r="EC267" s="256">
        <f t="shared" si="1113"/>
        <v>12.019921641922215</v>
      </c>
      <c r="ED267" s="256">
        <v>0</v>
      </c>
      <c r="EE267" s="427">
        <f t="shared" si="994"/>
        <v>59080</v>
      </c>
      <c r="EF267" s="275">
        <f t="shared" si="1114"/>
        <v>1.2506908423776806</v>
      </c>
      <c r="EG267" s="256">
        <f t="shared" si="1115"/>
        <v>0.64608495753173789</v>
      </c>
      <c r="EH267" s="256">
        <f t="shared" si="935"/>
        <v>0.80805253978291725</v>
      </c>
      <c r="EI267" s="473">
        <f t="shared" si="1116"/>
        <v>18.952269120537409</v>
      </c>
      <c r="EJ267" s="473">
        <f t="shared" si="1117"/>
        <v>7.875</v>
      </c>
      <c r="EK267" s="473">
        <f t="shared" si="936"/>
        <v>31.5</v>
      </c>
      <c r="EL267" s="473">
        <f t="shared" si="1118"/>
        <v>11.343062896152283</v>
      </c>
      <c r="EM267" s="473">
        <f t="shared" si="1119"/>
        <v>5.4395265758439102</v>
      </c>
      <c r="EN267" s="473">
        <f t="shared" si="1120"/>
        <v>56.856807361612226</v>
      </c>
      <c r="EO267" s="427">
        <f t="shared" si="1121"/>
        <v>22000.515063384366</v>
      </c>
      <c r="EP267" s="261">
        <f t="shared" si="1122"/>
        <v>1.2506908423776806</v>
      </c>
      <c r="EQ267" s="256">
        <f t="shared" si="1123"/>
        <v>1.2476806530966029</v>
      </c>
      <c r="ER267" s="256">
        <f t="shared" si="937"/>
        <v>1.5604627670397249</v>
      </c>
      <c r="ES267" s="473">
        <f t="shared" si="938"/>
        <v>75.809076482149635</v>
      </c>
      <c r="ET267" s="473">
        <f t="shared" si="1124"/>
        <v>7.875</v>
      </c>
      <c r="EU267" s="473">
        <f t="shared" si="939"/>
        <v>31.5</v>
      </c>
      <c r="EV267" s="473">
        <f t="shared" si="1125"/>
        <v>11.343062896152283</v>
      </c>
      <c r="EW267" s="473">
        <f t="shared" si="1126"/>
        <v>5.4395265758439102</v>
      </c>
      <c r="EX267" s="473">
        <f t="shared" si="1127"/>
        <v>56.856807361612226</v>
      </c>
      <c r="EY267" s="572">
        <f t="shared" si="1128"/>
        <v>11392.5</v>
      </c>
      <c r="EZ267" s="589"/>
      <c r="FA267" s="589"/>
      <c r="FB267" s="589"/>
      <c r="FC267" s="589"/>
      <c r="FD267" s="589"/>
      <c r="FE267" s="589"/>
      <c r="FF267" s="589"/>
      <c r="FG267" s="589"/>
      <c r="FH267" s="589"/>
      <c r="FI267" s="577"/>
      <c r="FJ267" s="276">
        <f t="shared" si="1129"/>
        <v>1.043604403904868</v>
      </c>
      <c r="FK267" s="256">
        <f t="shared" si="1130"/>
        <v>8.4817996281347674E-2</v>
      </c>
      <c r="FL267" s="256">
        <f t="shared" si="949"/>
        <v>8.8516434449601153E-2</v>
      </c>
      <c r="FM267" s="483">
        <f t="shared" si="1131"/>
        <v>1.8194178355715913</v>
      </c>
      <c r="FN267" s="483">
        <f t="shared" si="1132"/>
        <v>3</v>
      </c>
      <c r="FO267" s="483">
        <f t="shared" si="950"/>
        <v>31.5</v>
      </c>
      <c r="FP267" s="483">
        <f t="shared" si="951"/>
        <v>19.218062896152283</v>
      </c>
      <c r="FQ267" s="483">
        <f t="shared" si="989"/>
        <v>400</v>
      </c>
      <c r="FR267" s="483">
        <f t="shared" si="1133"/>
        <v>0.73784765242099015</v>
      </c>
      <c r="FS267" s="483">
        <f t="shared" si="1134"/>
        <v>73.920187593260735</v>
      </c>
      <c r="FT267" s="484">
        <f t="shared" si="1135"/>
        <v>4</v>
      </c>
      <c r="FU267" s="427">
        <f t="shared" si="1136"/>
        <v>21840.890063384366</v>
      </c>
      <c r="FV267" s="276">
        <f t="shared" si="1137"/>
        <v>1.6537705946884906</v>
      </c>
      <c r="FW267" s="256">
        <f t="shared" si="1138"/>
        <v>0.90155856476787499</v>
      </c>
      <c r="FX267" s="256">
        <f t="shared" si="952"/>
        <v>1.4909710438026706</v>
      </c>
      <c r="FY267" s="483">
        <f t="shared" si="1139"/>
        <v>31.233339510645653</v>
      </c>
      <c r="FZ267" s="483">
        <f t="shared" si="1140"/>
        <v>17</v>
      </c>
      <c r="GA267" s="483">
        <f t="shared" si="953"/>
        <v>31.5</v>
      </c>
      <c r="GB267" s="483">
        <f t="shared" si="954"/>
        <v>19.218062896152283</v>
      </c>
      <c r="GC267" s="483">
        <f t="shared" si="955"/>
        <v>200</v>
      </c>
      <c r="GD267" s="483">
        <f t="shared" si="1141"/>
        <v>2.5368762407017433</v>
      </c>
      <c r="GE267" s="483">
        <f t="shared" si="1142"/>
        <v>44.575736971503986</v>
      </c>
      <c r="GF267" s="484">
        <f t="shared" si="1143"/>
        <v>22</v>
      </c>
      <c r="GG267" s="493">
        <f t="shared" si="1144"/>
        <v>2</v>
      </c>
      <c r="GH267" s="493">
        <f t="shared" si="1145"/>
        <v>24</v>
      </c>
      <c r="GI267" s="427">
        <f t="shared" si="1146"/>
        <v>32607.890063384366</v>
      </c>
      <c r="GJ267" s="185">
        <f t="shared" si="1147"/>
        <v>1.0183362797967115</v>
      </c>
      <c r="GK267" s="256">
        <f t="shared" si="990"/>
        <v>2.1576516630669822</v>
      </c>
      <c r="GL267" s="256">
        <f t="shared" si="956"/>
        <v>2.1972149676648183</v>
      </c>
      <c r="GM267" s="256">
        <f t="shared" si="957"/>
        <v>75.809076482149635</v>
      </c>
      <c r="GN267" s="256">
        <f t="shared" si="958"/>
        <v>31.5</v>
      </c>
      <c r="GO267" s="256">
        <f t="shared" si="959"/>
        <v>19.218062896152283</v>
      </c>
      <c r="GP267" s="256">
        <f t="shared" si="1148"/>
        <v>75.809076482149635</v>
      </c>
      <c r="GQ267" s="256">
        <f t="shared" si="1149"/>
        <v>0.70145929570955834</v>
      </c>
      <c r="GR267" s="427">
        <f t="shared" si="1150"/>
        <v>34809.890063384366</v>
      </c>
      <c r="GS267" s="185">
        <f t="shared" si="1151"/>
        <v>1.0183362797967115</v>
      </c>
      <c r="GT267" s="256">
        <f t="shared" si="991"/>
        <v>1.1388416003825774</v>
      </c>
      <c r="GU267" s="256">
        <f t="shared" si="960"/>
        <v>1.1597237186113269</v>
      </c>
      <c r="GV267" s="256">
        <f t="shared" si="961"/>
        <v>75.809076482149635</v>
      </c>
      <c r="GW267" s="256">
        <f t="shared" si="962"/>
        <v>31.5</v>
      </c>
      <c r="GX267" s="256">
        <f t="shared" si="963"/>
        <v>19.218062896152283</v>
      </c>
      <c r="GY267" s="256">
        <f t="shared" si="1152"/>
        <v>75.809076482149635</v>
      </c>
      <c r="GZ267" s="256">
        <f t="shared" si="1153"/>
        <v>0.70145929570955834</v>
      </c>
      <c r="HA267" s="427">
        <f t="shared" si="1154"/>
        <v>65950.890063384373</v>
      </c>
      <c r="HB267" s="185">
        <f t="shared" si="1155"/>
        <v>1.0183362797967115</v>
      </c>
      <c r="HC267" s="256">
        <f t="shared" si="992"/>
        <v>0.2481480318988081</v>
      </c>
      <c r="HD267" s="256">
        <f t="shared" si="964"/>
        <v>0.25269814364270793</v>
      </c>
      <c r="HE267" s="256">
        <f t="shared" si="965"/>
        <v>75.809076482149635</v>
      </c>
      <c r="HF267" s="256">
        <f t="shared" si="966"/>
        <v>31.5</v>
      </c>
      <c r="HG267" s="256">
        <f t="shared" si="967"/>
        <v>19.218062896152283</v>
      </c>
      <c r="HH267" s="256">
        <f t="shared" si="1156"/>
        <v>75.809076482149635</v>
      </c>
      <c r="HI267" s="256">
        <f t="shared" si="1157"/>
        <v>0.70145929570955834</v>
      </c>
      <c r="HJ267" s="427">
        <f t="shared" si="1158"/>
        <v>302672.62896152283</v>
      </c>
      <c r="HK267" s="185">
        <f t="shared" si="1159"/>
        <v>1.0183362797967115</v>
      </c>
      <c r="HL267" s="256">
        <f t="shared" si="993"/>
        <v>2.0423553279793358</v>
      </c>
      <c r="HM267" s="256">
        <f t="shared" si="968"/>
        <v>2.0798045267174694</v>
      </c>
      <c r="HN267" s="256">
        <f t="shared" si="969"/>
        <v>75.809076482149635</v>
      </c>
      <c r="HO267" s="256">
        <f t="shared" si="970"/>
        <v>31.5</v>
      </c>
      <c r="HP267" s="256">
        <f t="shared" si="971"/>
        <v>19.218062896152283</v>
      </c>
      <c r="HQ267" s="256">
        <f t="shared" si="1160"/>
        <v>75.809076482149635</v>
      </c>
      <c r="HR267" s="256">
        <f t="shared" si="1161"/>
        <v>0.70145929570955834</v>
      </c>
      <c r="HS267" s="466">
        <f t="shared" si="1162"/>
        <v>36775</v>
      </c>
    </row>
    <row r="268" spans="1:227" s="72" customFormat="1" hidden="1" outlineLevel="1" x14ac:dyDescent="0.3">
      <c r="B268" s="40" t="s">
        <v>252</v>
      </c>
      <c r="C268" s="40" t="s">
        <v>255</v>
      </c>
      <c r="D268" s="117">
        <v>1000</v>
      </c>
      <c r="E268" s="132">
        <v>13.305389758004198</v>
      </c>
      <c r="F268" s="125">
        <f t="shared" si="1071"/>
        <v>116.97655162245357</v>
      </c>
      <c r="G268" s="125">
        <f t="shared" si="1072"/>
        <v>3.8746050966803405</v>
      </c>
      <c r="H268" s="168">
        <f t="shared" si="1059"/>
        <v>63</v>
      </c>
      <c r="I268" s="528">
        <f t="shared" si="1189"/>
        <v>63</v>
      </c>
      <c r="J268" s="373">
        <f t="shared" si="1074"/>
        <v>35.384521430870691</v>
      </c>
      <c r="K268" s="114">
        <v>2.4E-2</v>
      </c>
      <c r="L268" s="168">
        <f t="shared" si="1075"/>
        <v>1856.7706606738661</v>
      </c>
      <c r="M268" s="373">
        <f t="shared" si="972"/>
        <v>109.5</v>
      </c>
      <c r="N268" s="373">
        <f t="shared" si="973"/>
        <v>44.562495856172795</v>
      </c>
      <c r="O268" s="121">
        <v>51.6614012890712</v>
      </c>
      <c r="P268" s="116">
        <v>2.5000000000000001E-2</v>
      </c>
      <c r="Q268" s="395">
        <f t="shared" si="1076"/>
        <v>0.96687707884238394</v>
      </c>
      <c r="S268" s="189">
        <f t="shared" si="1077"/>
        <v>1.0218408036987663</v>
      </c>
      <c r="T268" s="168">
        <f t="shared" si="902"/>
        <v>1.2915350322267802</v>
      </c>
      <c r="U268" s="382">
        <f t="shared" si="903"/>
        <v>116.97655162245357</v>
      </c>
      <c r="V268" s="427">
        <f t="shared" si="974"/>
        <v>21311.523428939312</v>
      </c>
      <c r="W268" s="132"/>
      <c r="X268" s="255"/>
      <c r="Y268" s="255"/>
      <c r="Z268" s="255"/>
      <c r="AA268" s="111"/>
      <c r="AB268" s="111"/>
      <c r="AC268" s="111"/>
      <c r="AD268" s="111"/>
      <c r="AE268" s="111"/>
      <c r="AF268" s="111"/>
      <c r="AG268" s="111"/>
      <c r="AH268" s="460"/>
      <c r="AI268" s="188">
        <f t="shared" si="904"/>
        <v>3.1577675297919083</v>
      </c>
      <c r="AJ268" s="256">
        <f t="shared" si="1078"/>
        <v>0.75515185773628735</v>
      </c>
      <c r="AK268" s="256">
        <f t="shared" si="1057"/>
        <v>2.3845940164216866</v>
      </c>
      <c r="AL268" s="170">
        <f t="shared" si="1079"/>
        <v>116.97655162245357</v>
      </c>
      <c r="AM268" s="170">
        <f t="shared" si="1080"/>
        <v>3.8746050966803405</v>
      </c>
      <c r="AN268" s="170">
        <f t="shared" si="906"/>
        <v>83.85780862015983</v>
      </c>
      <c r="AO268" s="170">
        <f t="shared" si="975"/>
        <v>43</v>
      </c>
      <c r="AP268" s="170">
        <f t="shared" si="976"/>
        <v>62</v>
      </c>
      <c r="AQ268" s="170">
        <f t="shared" si="1081"/>
        <v>0</v>
      </c>
      <c r="AR268" s="256">
        <f t="shared" si="1082"/>
        <v>38.271074605386737</v>
      </c>
      <c r="AS268" s="256">
        <f t="shared" si="907"/>
        <v>0</v>
      </c>
      <c r="AT268" s="428">
        <f t="shared" si="1083"/>
        <v>105935</v>
      </c>
      <c r="AU268" s="112"/>
      <c r="AV268" s="256"/>
      <c r="AW268" s="256"/>
      <c r="AX268" s="120"/>
      <c r="AY268" s="120"/>
      <c r="AZ268" s="120"/>
      <c r="BA268" s="120"/>
      <c r="BB268" s="256"/>
      <c r="BC268" s="256"/>
      <c r="BD268" s="256"/>
      <c r="BE268" s="257"/>
      <c r="BF268" s="146">
        <f t="shared" si="1084"/>
        <v>1.0767595651995105</v>
      </c>
      <c r="BG268" s="256">
        <f t="shared" si="1085"/>
        <v>0.28759451607091474</v>
      </c>
      <c r="BH268" s="256">
        <f t="shared" si="908"/>
        <v>0.3096701460782818</v>
      </c>
      <c r="BI268" s="120">
        <f t="shared" si="1086"/>
        <v>6.4415309732310666</v>
      </c>
      <c r="BJ268" s="120">
        <f t="shared" si="1087"/>
        <v>3.8746050966803405</v>
      </c>
      <c r="BK268" s="256">
        <v>0</v>
      </c>
      <c r="BL268" s="170">
        <f t="shared" si="909"/>
        <v>3.469211954745818</v>
      </c>
      <c r="BM268" s="170">
        <f t="shared" si="977"/>
        <v>59.530788045254184</v>
      </c>
      <c r="BN268" s="170">
        <f t="shared" si="1088"/>
        <v>0</v>
      </c>
      <c r="BO268" s="170">
        <f t="shared" si="1089"/>
        <v>1.7009516374426696</v>
      </c>
      <c r="BP268" s="170">
        <f t="shared" si="1090"/>
        <v>110.5350206492225</v>
      </c>
      <c r="BQ268" s="390">
        <f t="shared" si="1091"/>
        <v>11821.336276241555</v>
      </c>
      <c r="BR268" s="428">
        <f t="shared" si="1092"/>
        <v>20974.372009679697</v>
      </c>
      <c r="BS268" s="146">
        <f t="shared" si="1182"/>
        <v>3.6940946901046678</v>
      </c>
      <c r="BT268" s="256">
        <f t="shared" si="1183"/>
        <v>1.2294981353667529</v>
      </c>
      <c r="BU268" s="256">
        <f t="shared" si="911"/>
        <v>4.5418825333519122</v>
      </c>
      <c r="BV268" s="170">
        <f t="shared" si="912"/>
        <v>116.97655162245357</v>
      </c>
      <c r="BW268" s="170">
        <f t="shared" si="913"/>
        <v>3.8746050966803405</v>
      </c>
      <c r="BX268" s="170">
        <f t="shared" si="914"/>
        <v>89.706636201282521</v>
      </c>
      <c r="BY268" s="170">
        <f t="shared" si="978"/>
        <v>1423.9148603378178</v>
      </c>
      <c r="BZ268" s="256">
        <f t="shared" si="1094"/>
        <v>32.714688403320203</v>
      </c>
      <c r="CA268" s="256">
        <v>0</v>
      </c>
      <c r="CB268" s="466">
        <f t="shared" si="1095"/>
        <v>69584</v>
      </c>
      <c r="CC268" s="146">
        <f t="shared" si="1096"/>
        <v>1.0765947952402217</v>
      </c>
      <c r="CD268" s="256">
        <f t="shared" si="915"/>
        <v>0.54045812950512173</v>
      </c>
      <c r="CE268" s="256">
        <f t="shared" si="979"/>
        <v>0.58185440927047971</v>
      </c>
      <c r="CF268" s="120">
        <f t="shared" si="1097"/>
        <v>6.870966371446471</v>
      </c>
      <c r="CG268" s="120">
        <f t="shared" si="1098"/>
        <v>3.8746050966803405</v>
      </c>
      <c r="CH268" s="256">
        <v>0</v>
      </c>
      <c r="CI268" s="170">
        <f t="shared" si="980"/>
        <v>3.7004927517288726</v>
      </c>
      <c r="CJ268" s="170">
        <f t="shared" si="981"/>
        <v>59.299507248271127</v>
      </c>
      <c r="CK268" s="170">
        <f t="shared" si="1099"/>
        <v>0</v>
      </c>
      <c r="CL268" s="256">
        <f t="shared" si="1100"/>
        <v>2.1475644515866903</v>
      </c>
      <c r="CM268" s="256">
        <f t="shared" si="900"/>
        <v>110.1055852510071</v>
      </c>
      <c r="CN268" s="390">
        <f t="shared" si="1101"/>
        <v>1942.7586946576582</v>
      </c>
      <c r="CO268" s="428">
        <f t="shared" si="1102"/>
        <v>11129.330143658346</v>
      </c>
      <c r="CP268" s="146">
        <f t="shared" si="1103"/>
        <v>3.1577675297919083</v>
      </c>
      <c r="CQ268" s="256">
        <f t="shared" si="916"/>
        <v>1.3425921732225699</v>
      </c>
      <c r="CR268" s="256">
        <f t="shared" si="917"/>
        <v>4.2395939703549841</v>
      </c>
      <c r="CS268" s="120">
        <f t="shared" si="918"/>
        <v>116.97655162245357</v>
      </c>
      <c r="CT268" s="120">
        <f t="shared" si="919"/>
        <v>3.8746050966803405</v>
      </c>
      <c r="CU268" s="256">
        <f t="shared" si="920"/>
        <v>83.85780862015983</v>
      </c>
      <c r="CV268" s="170">
        <f t="shared" si="982"/>
        <v>1331.0763273041241</v>
      </c>
      <c r="CW268" s="256">
        <f t="shared" si="1104"/>
        <v>38.271074605386737</v>
      </c>
      <c r="CX268" s="256">
        <v>0</v>
      </c>
      <c r="CY268" s="466">
        <f t="shared" si="1105"/>
        <v>59584</v>
      </c>
      <c r="CZ268" s="146">
        <f t="shared" si="1106"/>
        <v>3.6940946901046678</v>
      </c>
      <c r="DA268" s="256">
        <f t="shared" si="921"/>
        <v>1.2753174863061258</v>
      </c>
      <c r="DB268" s="256">
        <f t="shared" si="922"/>
        <v>4.711143554361092</v>
      </c>
      <c r="DC268" s="120">
        <f t="shared" si="923"/>
        <v>116.97655162245357</v>
      </c>
      <c r="DD268" s="120">
        <f t="shared" si="924"/>
        <v>3.8746050966803405</v>
      </c>
      <c r="DE268" s="256">
        <f t="shared" si="925"/>
        <v>89.706636201282521</v>
      </c>
      <c r="DF268" s="170">
        <f t="shared" si="983"/>
        <v>1423.9148603378178</v>
      </c>
      <c r="DG268" s="256">
        <f t="shared" si="1107"/>
        <v>32.714688403320203</v>
      </c>
      <c r="DH268" s="256">
        <v>0</v>
      </c>
      <c r="DI268" s="466">
        <f t="shared" si="1108"/>
        <v>67084</v>
      </c>
      <c r="DJ268" s="146">
        <f t="shared" si="1109"/>
        <v>3.1577675297919083</v>
      </c>
      <c r="DK268" s="256">
        <f t="shared" si="984"/>
        <v>1.479125287502655</v>
      </c>
      <c r="DL268" s="256">
        <f t="shared" si="926"/>
        <v>4.6707338053700056</v>
      </c>
      <c r="DM268" s="120">
        <f t="shared" si="927"/>
        <v>116.97655162245357</v>
      </c>
      <c r="DN268" s="120">
        <f t="shared" si="928"/>
        <v>3.8746050966803405</v>
      </c>
      <c r="DO268" s="256">
        <f t="shared" si="929"/>
        <v>83.85780862015983</v>
      </c>
      <c r="DP268" s="170">
        <f t="shared" si="985"/>
        <v>1331.0763273041241</v>
      </c>
      <c r="DQ268" s="256">
        <f t="shared" si="1110"/>
        <v>38.271074605386737</v>
      </c>
      <c r="DR268" s="256">
        <v>0</v>
      </c>
      <c r="DS268" s="427">
        <f t="shared" si="1111"/>
        <v>54084</v>
      </c>
      <c r="DT268" s="176">
        <f t="shared" si="1112"/>
        <v>6.511451615115404</v>
      </c>
      <c r="DU268" s="256">
        <f t="shared" si="930"/>
        <v>1.0566797307799818</v>
      </c>
      <c r="DV268" s="256">
        <f t="shared" si="931"/>
        <v>6.8805189396470228</v>
      </c>
      <c r="DW268" s="120">
        <f t="shared" si="932"/>
        <v>116.97655162245357</v>
      </c>
      <c r="DX268" s="120">
        <f t="shared" si="933"/>
        <v>3.8746050966803405</v>
      </c>
      <c r="DY268" s="256">
        <f t="shared" si="934"/>
        <v>101.40429136352788</v>
      </c>
      <c r="DZ268" s="256">
        <f t="shared" si="986"/>
        <v>60</v>
      </c>
      <c r="EA268" s="256">
        <f t="shared" si="987"/>
        <v>86</v>
      </c>
      <c r="EB268" s="170">
        <f t="shared" si="988"/>
        <v>1609.5919264052043</v>
      </c>
      <c r="EC268" s="256">
        <f t="shared" si="1113"/>
        <v>18.559787258281276</v>
      </c>
      <c r="ED268" s="256">
        <v>0</v>
      </c>
      <c r="EE268" s="427">
        <f t="shared" si="994"/>
        <v>94360</v>
      </c>
      <c r="EF268" s="275">
        <f t="shared" si="1114"/>
        <v>1.2544887918471315</v>
      </c>
      <c r="EG268" s="256">
        <f t="shared" si="1115"/>
        <v>0.81984409906018663</v>
      </c>
      <c r="EH268" s="256">
        <f t="shared" si="935"/>
        <v>1.0284852333330134</v>
      </c>
      <c r="EI268" s="473">
        <f t="shared" si="1116"/>
        <v>29.244137905613393</v>
      </c>
      <c r="EJ268" s="473">
        <f t="shared" si="1117"/>
        <v>15.75</v>
      </c>
      <c r="EK268" s="473">
        <f t="shared" si="936"/>
        <v>63</v>
      </c>
      <c r="EL268" s="473">
        <f t="shared" si="1118"/>
        <v>19.634521430870691</v>
      </c>
      <c r="EM268" s="473">
        <f t="shared" si="1119"/>
        <v>8.602569508630129</v>
      </c>
      <c r="EN268" s="473">
        <f t="shared" si="1120"/>
        <v>87.732413716840171</v>
      </c>
      <c r="EO268" s="427">
        <f t="shared" si="1121"/>
        <v>26752.773428939312</v>
      </c>
      <c r="EP268" s="261">
        <f t="shared" si="1122"/>
        <v>1.2544887918471315</v>
      </c>
      <c r="EQ268" s="256">
        <f t="shared" si="1123"/>
        <v>0.96261151763046082</v>
      </c>
      <c r="ER268" s="256">
        <f t="shared" si="937"/>
        <v>1.2075853597703705</v>
      </c>
      <c r="ES268" s="473">
        <f t="shared" si="938"/>
        <v>116.97655162245357</v>
      </c>
      <c r="ET268" s="473">
        <f t="shared" si="1124"/>
        <v>15.75</v>
      </c>
      <c r="EU268" s="473">
        <f t="shared" si="939"/>
        <v>63</v>
      </c>
      <c r="EV268" s="473">
        <f t="shared" si="1125"/>
        <v>19.634521430870691</v>
      </c>
      <c r="EW268" s="473">
        <f t="shared" si="1126"/>
        <v>8.602569508630129</v>
      </c>
      <c r="EX268" s="473">
        <f t="shared" si="1127"/>
        <v>87.732413716840171</v>
      </c>
      <c r="EY268" s="572">
        <f t="shared" si="1128"/>
        <v>22785</v>
      </c>
      <c r="EZ268" s="589"/>
      <c r="FA268" s="589"/>
      <c r="FB268" s="589"/>
      <c r="FC268" s="589"/>
      <c r="FD268" s="589"/>
      <c r="FE268" s="589"/>
      <c r="FF268" s="589"/>
      <c r="FG268" s="589"/>
      <c r="FH268" s="589"/>
      <c r="FI268" s="577"/>
      <c r="FJ268" s="276">
        <f t="shared" si="1129"/>
        <v>1.0464127871296653</v>
      </c>
      <c r="FK268" s="256">
        <f t="shared" si="1130"/>
        <v>0.10142920005755882</v>
      </c>
      <c r="FL268" s="256">
        <f t="shared" si="949"/>
        <v>0.10613681192856253</v>
      </c>
      <c r="FM268" s="483">
        <f t="shared" si="1131"/>
        <v>2.8074372389388857</v>
      </c>
      <c r="FN268" s="483">
        <f t="shared" si="1132"/>
        <v>4</v>
      </c>
      <c r="FO268" s="483">
        <f t="shared" si="950"/>
        <v>63</v>
      </c>
      <c r="FP268" s="483">
        <f t="shared" si="951"/>
        <v>35.384521430870691</v>
      </c>
      <c r="FQ268" s="483">
        <f t="shared" si="989"/>
        <v>600</v>
      </c>
      <c r="FR268" s="483">
        <f t="shared" si="1133"/>
        <v>1.3476837770055579</v>
      </c>
      <c r="FS268" s="483">
        <f t="shared" si="1134"/>
        <v>114.14321828912023</v>
      </c>
      <c r="FT268" s="484">
        <f t="shared" si="1135"/>
        <v>6</v>
      </c>
      <c r="FU268" s="427">
        <f t="shared" si="1136"/>
        <v>27380.523428939312</v>
      </c>
      <c r="FV268" s="276">
        <f t="shared" si="1137"/>
        <v>1.6574057060773659</v>
      </c>
      <c r="FW268" s="256">
        <f t="shared" si="1138"/>
        <v>1.0255227666727014</v>
      </c>
      <c r="FX268" s="256">
        <f t="shared" si="952"/>
        <v>1.6997072851955823</v>
      </c>
      <c r="FY268" s="483">
        <f t="shared" si="1139"/>
        <v>48.194339268450875</v>
      </c>
      <c r="FZ268" s="483">
        <f t="shared" si="1140"/>
        <v>26</v>
      </c>
      <c r="GA268" s="483">
        <f t="shared" si="953"/>
        <v>63</v>
      </c>
      <c r="GB268" s="483">
        <f t="shared" si="954"/>
        <v>35.384521430870691</v>
      </c>
      <c r="GC268" s="483">
        <f t="shared" si="955"/>
        <v>300</v>
      </c>
      <c r="GD268" s="483">
        <f t="shared" si="1141"/>
        <v>4.133644201816784</v>
      </c>
      <c r="GE268" s="483">
        <f t="shared" si="1142"/>
        <v>68.782212354002695</v>
      </c>
      <c r="GF268" s="484">
        <f t="shared" si="1143"/>
        <v>34</v>
      </c>
      <c r="GG268" s="493">
        <f t="shared" si="1144"/>
        <v>3</v>
      </c>
      <c r="GH268" s="493">
        <f t="shared" si="1145"/>
        <v>37</v>
      </c>
      <c r="GI268" s="427">
        <f t="shared" si="1146"/>
        <v>44223.523428939312</v>
      </c>
      <c r="GJ268" s="185">
        <f t="shared" si="1147"/>
        <v>1.0218408036987663</v>
      </c>
      <c r="GK268" s="256">
        <f t="shared" si="990"/>
        <v>1.9564017613929743</v>
      </c>
      <c r="GL268" s="256">
        <f t="shared" si="956"/>
        <v>1.9991311482194789</v>
      </c>
      <c r="GM268" s="256">
        <f t="shared" si="957"/>
        <v>116.97655162245357</v>
      </c>
      <c r="GN268" s="256">
        <f t="shared" si="958"/>
        <v>63</v>
      </c>
      <c r="GO268" s="256">
        <f t="shared" si="959"/>
        <v>35.384521430870691</v>
      </c>
      <c r="GP268" s="256">
        <f t="shared" si="1148"/>
        <v>116.97655162245357</v>
      </c>
      <c r="GQ268" s="256">
        <f t="shared" si="1149"/>
        <v>1.2915350322267802</v>
      </c>
      <c r="GR268" s="427">
        <f t="shared" si="1150"/>
        <v>59131.523428939312</v>
      </c>
      <c r="GS268" s="185">
        <f t="shared" si="1151"/>
        <v>1.0218408036987663</v>
      </c>
      <c r="GT268" s="256">
        <f t="shared" si="991"/>
        <v>1.4809857693266988</v>
      </c>
      <c r="GU268" s="256">
        <f t="shared" si="960"/>
        <v>1.5133316887952295</v>
      </c>
      <c r="GV268" s="256">
        <f t="shared" si="961"/>
        <v>116.97655162245357</v>
      </c>
      <c r="GW268" s="256">
        <f t="shared" si="962"/>
        <v>63</v>
      </c>
      <c r="GX268" s="256">
        <f t="shared" si="963"/>
        <v>35.384521430870691</v>
      </c>
      <c r="GY268" s="256">
        <f t="shared" si="1152"/>
        <v>116.97655162245357</v>
      </c>
      <c r="GZ268" s="256">
        <f t="shared" si="1153"/>
        <v>1.2915350322267802</v>
      </c>
      <c r="HA268" s="427">
        <f t="shared" si="1154"/>
        <v>78113.523428939312</v>
      </c>
      <c r="HB268" s="185">
        <f t="shared" si="1155"/>
        <v>1.0218408036987663</v>
      </c>
      <c r="HC268" s="256">
        <f t="shared" si="992"/>
        <v>0.24371712574346485</v>
      </c>
      <c r="HD268" s="256">
        <f t="shared" si="964"/>
        <v>0.2490401036448554</v>
      </c>
      <c r="HE268" s="256">
        <f t="shared" si="965"/>
        <v>116.97655162245357</v>
      </c>
      <c r="HF268" s="256">
        <f t="shared" si="966"/>
        <v>63</v>
      </c>
      <c r="HG268" s="256">
        <f t="shared" si="967"/>
        <v>35.384521430870691</v>
      </c>
      <c r="HH268" s="256">
        <f t="shared" si="1156"/>
        <v>116.97655162245357</v>
      </c>
      <c r="HI268" s="256">
        <f t="shared" si="1157"/>
        <v>1.2915350322267802</v>
      </c>
      <c r="HJ268" s="427">
        <f t="shared" si="1158"/>
        <v>474669.21430870693</v>
      </c>
      <c r="HK268" s="185">
        <f t="shared" si="1159"/>
        <v>1.0218408036987663</v>
      </c>
      <c r="HL268" s="256">
        <f t="shared" si="993"/>
        <v>1.8203779164473139</v>
      </c>
      <c r="HM268" s="256">
        <f t="shared" si="968"/>
        <v>1.8601364331780088</v>
      </c>
      <c r="HN268" s="256">
        <f t="shared" si="969"/>
        <v>116.97655162245357</v>
      </c>
      <c r="HO268" s="256">
        <f t="shared" si="970"/>
        <v>63</v>
      </c>
      <c r="HP268" s="256">
        <f t="shared" si="971"/>
        <v>35.384521430870691</v>
      </c>
      <c r="HQ268" s="256">
        <f t="shared" si="1160"/>
        <v>116.97655162245357</v>
      </c>
      <c r="HR268" s="256">
        <f t="shared" si="1161"/>
        <v>1.2915350322267802</v>
      </c>
      <c r="HS268" s="466">
        <f t="shared" si="1162"/>
        <v>63550</v>
      </c>
    </row>
    <row r="269" spans="1:227" s="72" customFormat="1" hidden="1" outlineLevel="1" x14ac:dyDescent="0.3">
      <c r="B269" s="40" t="s">
        <v>252</v>
      </c>
      <c r="C269" s="40" t="s">
        <v>255</v>
      </c>
      <c r="D269" s="117">
        <v>2000</v>
      </c>
      <c r="E269" s="132">
        <v>13.167729795767924</v>
      </c>
      <c r="F269" s="125">
        <f t="shared" si="1071"/>
        <v>231.53258224225266</v>
      </c>
      <c r="G269" s="125">
        <f t="shared" si="1072"/>
        <v>7.825672986497282</v>
      </c>
      <c r="H269" s="168">
        <f t="shared" si="1059"/>
        <v>126</v>
      </c>
      <c r="I269" s="528">
        <f t="shared" si="1189"/>
        <v>126</v>
      </c>
      <c r="J269" s="373">
        <f t="shared" si="1074"/>
        <v>71.46733321002084</v>
      </c>
      <c r="K269" s="114">
        <v>2.4E-2</v>
      </c>
      <c r="L269" s="168">
        <f t="shared" si="1075"/>
        <v>1837.5601765258148</v>
      </c>
      <c r="M269" s="373">
        <f t="shared" si="972"/>
        <v>109.5</v>
      </c>
      <c r="N269" s="373">
        <f t="shared" si="973"/>
        <v>44.101444236619557</v>
      </c>
      <c r="O269" s="121">
        <v>52.17115324331521</v>
      </c>
      <c r="P269" s="116">
        <v>2.5000000000000001E-2</v>
      </c>
      <c r="Q269" s="395">
        <f t="shared" si="1076"/>
        <v>0.96620055410469485</v>
      </c>
      <c r="S269" s="189">
        <f t="shared" si="1077"/>
        <v>1.0222819250237754</v>
      </c>
      <c r="T269" s="168">
        <f t="shared" si="902"/>
        <v>2.6085576621657607</v>
      </c>
      <c r="U269" s="382">
        <f t="shared" si="903"/>
        <v>231.53258224225266</v>
      </c>
      <c r="V269" s="427">
        <f t="shared" si="974"/>
        <v>30234.773313603335</v>
      </c>
      <c r="W269" s="132"/>
      <c r="X269" s="255"/>
      <c r="Y269" s="255"/>
      <c r="Z269" s="255"/>
      <c r="AA269" s="111"/>
      <c r="AB269" s="111"/>
      <c r="AC269" s="111"/>
      <c r="AD269" s="111"/>
      <c r="AE269" s="111"/>
      <c r="AF269" s="111"/>
      <c r="AG269" s="111"/>
      <c r="AH269" s="460"/>
      <c r="AI269" s="264">
        <f t="shared" si="904"/>
        <v>2.9055874399229999</v>
      </c>
      <c r="AJ269" s="256">
        <f t="shared" si="1078"/>
        <v>0.86771028968221064</v>
      </c>
      <c r="AK269" s="256">
        <f t="shared" si="1057"/>
        <v>2.521208119192579</v>
      </c>
      <c r="AL269" s="170">
        <f t="shared" si="1079"/>
        <v>221.67392605708238</v>
      </c>
      <c r="AM269" s="170">
        <f t="shared" si="1080"/>
        <v>7.825672986497282</v>
      </c>
      <c r="AN269" s="170">
        <f t="shared" si="906"/>
        <v>158.42977155631451</v>
      </c>
      <c r="AO269" s="170">
        <f t="shared" si="975"/>
        <v>81</v>
      </c>
      <c r="AP269" s="170">
        <f t="shared" si="976"/>
        <v>116</v>
      </c>
      <c r="AQ269" s="170">
        <f t="shared" si="1081"/>
        <v>0</v>
      </c>
      <c r="AR269" s="256">
        <f t="shared" si="1082"/>
        <v>72.519954053829494</v>
      </c>
      <c r="AS269" s="256">
        <f t="shared" si="907"/>
        <v>9.8586561851702754</v>
      </c>
      <c r="AT269" s="431">
        <f t="shared" si="1083"/>
        <v>174900</v>
      </c>
      <c r="AU269" s="112"/>
      <c r="AV269" s="256"/>
      <c r="AW269" s="256"/>
      <c r="AX269" s="120"/>
      <c r="AY269" s="120"/>
      <c r="AZ269" s="120"/>
      <c r="BA269" s="120"/>
      <c r="BB269" s="256"/>
      <c r="BC269" s="256"/>
      <c r="BD269" s="256"/>
      <c r="BE269" s="263"/>
      <c r="BF269" s="146">
        <f t="shared" si="1084"/>
        <v>1.0783949845084151</v>
      </c>
      <c r="BG269" s="256">
        <f t="shared" si="1085"/>
        <v>0.45898920407705163</v>
      </c>
      <c r="BH269" s="256">
        <f t="shared" si="908"/>
        <v>0.49497165562020184</v>
      </c>
      <c r="BI269" s="120">
        <f t="shared" si="1086"/>
        <v>13.010181340051732</v>
      </c>
      <c r="BJ269" s="120">
        <f t="shared" si="1087"/>
        <v>7.825672986497282</v>
      </c>
      <c r="BK269" s="256">
        <v>0</v>
      </c>
      <c r="BL269" s="170">
        <f t="shared" si="909"/>
        <v>7.0801389289190224</v>
      </c>
      <c r="BM269" s="170">
        <f t="shared" si="977"/>
        <v>118.91986107108097</v>
      </c>
      <c r="BN269" s="170">
        <f t="shared" si="1088"/>
        <v>0</v>
      </c>
      <c r="BO269" s="170">
        <f t="shared" si="1089"/>
        <v>3.4354704410723067</v>
      </c>
      <c r="BP269" s="170">
        <f t="shared" si="1090"/>
        <v>218.52240090220093</v>
      </c>
      <c r="BQ269" s="390">
        <f t="shared" si="1091"/>
        <v>13717.072937682486</v>
      </c>
      <c r="BR269" s="428">
        <f t="shared" si="1092"/>
        <v>26543.693082375743</v>
      </c>
      <c r="BS269" s="147">
        <f t="shared" si="1182"/>
        <v>3.6966031331115903</v>
      </c>
      <c r="BT269" s="256">
        <f t="shared" si="1183"/>
        <v>1.2248942190158718</v>
      </c>
      <c r="BU269" s="256">
        <f t="shared" si="911"/>
        <v>4.5279478077443462</v>
      </c>
      <c r="BV269" s="170">
        <f t="shared" si="912"/>
        <v>231.53258224225266</v>
      </c>
      <c r="BW269" s="170">
        <f t="shared" si="913"/>
        <v>7.825672986497282</v>
      </c>
      <c r="BX269" s="170">
        <f t="shared" si="914"/>
        <v>177.40039280730485</v>
      </c>
      <c r="BY269" s="170">
        <f t="shared" si="978"/>
        <v>1407.9396254548005</v>
      </c>
      <c r="BZ269" s="256">
        <f t="shared" si="1094"/>
        <v>64.750866297965771</v>
      </c>
      <c r="CA269" s="256">
        <v>0</v>
      </c>
      <c r="CB269" s="466">
        <f t="shared" si="1095"/>
        <v>138289.71594179573</v>
      </c>
      <c r="CC269" s="146">
        <f t="shared" si="1096"/>
        <v>1.078226448962557</v>
      </c>
      <c r="CD269" s="256">
        <f t="shared" si="915"/>
        <v>0.72055862935287118</v>
      </c>
      <c r="CE269" s="256">
        <f t="shared" si="979"/>
        <v>0.77692537219647362</v>
      </c>
      <c r="CF269" s="120">
        <f t="shared" si="1097"/>
        <v>13.877526762721848</v>
      </c>
      <c r="CG269" s="120">
        <f t="shared" si="1098"/>
        <v>7.825672986497282</v>
      </c>
      <c r="CH269" s="256">
        <v>0</v>
      </c>
      <c r="CI269" s="170">
        <f t="shared" si="980"/>
        <v>7.5521481908469577</v>
      </c>
      <c r="CJ269" s="170">
        <f t="shared" si="981"/>
        <v>118.44785180915304</v>
      </c>
      <c r="CK269" s="170">
        <f t="shared" si="1099"/>
        <v>0</v>
      </c>
      <c r="CL269" s="256">
        <f t="shared" si="1100"/>
        <v>4.3375096806492275</v>
      </c>
      <c r="CM269" s="256">
        <f t="shared" si="900"/>
        <v>217.6550554795308</v>
      </c>
      <c r="CN269" s="390">
        <f t="shared" si="1101"/>
        <v>3964.877800194653</v>
      </c>
      <c r="CO269" s="428">
        <f t="shared" si="1102"/>
        <v>16859.939287867463</v>
      </c>
      <c r="CP269" s="147">
        <f t="shared" si="1103"/>
        <v>3.1599006864677048</v>
      </c>
      <c r="CQ269" s="256">
        <f t="shared" si="916"/>
        <v>1.3981187492015794</v>
      </c>
      <c r="CR269" s="256">
        <f t="shared" si="917"/>
        <v>4.4179163953654399</v>
      </c>
      <c r="CS269" s="120">
        <f t="shared" si="918"/>
        <v>231.53258224225266</v>
      </c>
      <c r="CT269" s="120">
        <f t="shared" si="919"/>
        <v>7.825672986497282</v>
      </c>
      <c r="CU269" s="256">
        <f t="shared" si="920"/>
        <v>165.82376369519221</v>
      </c>
      <c r="CV269" s="170">
        <f t="shared" si="982"/>
        <v>1316.0616166285097</v>
      </c>
      <c r="CW269" s="256">
        <f t="shared" si="1104"/>
        <v>75.748663954472761</v>
      </c>
      <c r="CX269" s="256">
        <v>0</v>
      </c>
      <c r="CY269" s="466">
        <f t="shared" si="1105"/>
        <v>113289.71594179573</v>
      </c>
      <c r="CZ269" s="147">
        <f t="shared" si="1106"/>
        <v>3.6966031331115903</v>
      </c>
      <c r="DA269" s="256">
        <f t="shared" si="921"/>
        <v>1.4081858310182982</v>
      </c>
      <c r="DB269" s="256">
        <f t="shared" si="922"/>
        <v>5.2055041549455892</v>
      </c>
      <c r="DC269" s="120">
        <f t="shared" si="923"/>
        <v>231.53258224225266</v>
      </c>
      <c r="DD269" s="120">
        <f t="shared" si="924"/>
        <v>7.825672986497282</v>
      </c>
      <c r="DE269" s="256">
        <f t="shared" si="925"/>
        <v>177.40039280730485</v>
      </c>
      <c r="DF269" s="170">
        <f t="shared" si="983"/>
        <v>1407.9396254548005</v>
      </c>
      <c r="DG269" s="256">
        <f t="shared" si="1107"/>
        <v>64.750866297965771</v>
      </c>
      <c r="DH269" s="256">
        <v>0</v>
      </c>
      <c r="DI269" s="466">
        <f t="shared" si="1108"/>
        <v>120289.71594179573</v>
      </c>
      <c r="DJ269" s="147">
        <f t="shared" si="1109"/>
        <v>3.1599006864677048</v>
      </c>
      <c r="DK269" s="256">
        <f t="shared" si="984"/>
        <v>1.4626732979434494</v>
      </c>
      <c r="DL269" s="256">
        <f t="shared" si="926"/>
        <v>4.6219023582494874</v>
      </c>
      <c r="DM269" s="120">
        <f t="shared" si="927"/>
        <v>231.53258224225266</v>
      </c>
      <c r="DN269" s="120">
        <f t="shared" si="928"/>
        <v>7.825672986497282</v>
      </c>
      <c r="DO269" s="256">
        <f t="shared" si="929"/>
        <v>165.82376369519221</v>
      </c>
      <c r="DP269" s="170">
        <f t="shared" si="985"/>
        <v>1316.0616166285097</v>
      </c>
      <c r="DQ269" s="256">
        <f t="shared" si="1110"/>
        <v>75.748663954472761</v>
      </c>
      <c r="DR269" s="256">
        <v>0</v>
      </c>
      <c r="DS269" s="427">
        <f t="shared" si="1111"/>
        <v>108289.71594179573</v>
      </c>
      <c r="DT269" s="176">
        <f t="shared" si="1112"/>
        <v>6.515159936580952</v>
      </c>
      <c r="DU269" s="256">
        <f t="shared" si="930"/>
        <v>0.94149878498305406</v>
      </c>
      <c r="DV269" s="256">
        <f t="shared" si="931"/>
        <v>6.1340151642612382</v>
      </c>
      <c r="DW269" s="120">
        <f t="shared" si="932"/>
        <v>231.53258224225266</v>
      </c>
      <c r="DX269" s="120">
        <f t="shared" si="933"/>
        <v>7.825672986497282</v>
      </c>
      <c r="DY269" s="256">
        <f t="shared" si="934"/>
        <v>200.55365103153011</v>
      </c>
      <c r="DZ269" s="256">
        <f t="shared" si="986"/>
        <v>119</v>
      </c>
      <c r="EA269" s="256">
        <f t="shared" si="987"/>
        <v>170</v>
      </c>
      <c r="EB269" s="170">
        <f t="shared" si="988"/>
        <v>1591.6956431073818</v>
      </c>
      <c r="EC269" s="256">
        <f t="shared" si="1113"/>
        <v>36.738661454005872</v>
      </c>
      <c r="ED269" s="256">
        <v>0</v>
      </c>
      <c r="EE269" s="427">
        <f t="shared" si="994"/>
        <v>209668.33053742663</v>
      </c>
      <c r="EF269" s="275">
        <f t="shared" si="1114"/>
        <v>1.2549666301415516</v>
      </c>
      <c r="EG269" s="256">
        <f t="shared" si="1115"/>
        <v>1.1778505371529926</v>
      </c>
      <c r="EH269" s="256">
        <f t="shared" si="935"/>
        <v>1.4781631194213076</v>
      </c>
      <c r="EI269" s="473">
        <f t="shared" si="1116"/>
        <v>57.883145560563165</v>
      </c>
      <c r="EJ269" s="473">
        <f t="shared" si="1117"/>
        <v>31.5</v>
      </c>
      <c r="EK269" s="473">
        <f t="shared" si="936"/>
        <v>126</v>
      </c>
      <c r="EL269" s="473">
        <f t="shared" si="1118"/>
        <v>39.96733321002084</v>
      </c>
      <c r="EM269" s="473">
        <f t="shared" si="1119"/>
        <v>17.079344052306553</v>
      </c>
      <c r="EN269" s="473">
        <f t="shared" si="1120"/>
        <v>173.64943668168951</v>
      </c>
      <c r="EO269" s="427">
        <f t="shared" si="1121"/>
        <v>36857.273313603335</v>
      </c>
      <c r="EP269" s="261">
        <f t="shared" si="1122"/>
        <v>1.2549666301415516</v>
      </c>
      <c r="EQ269" s="256">
        <f t="shared" si="1123"/>
        <v>0.95265216524955776</v>
      </c>
      <c r="ER269" s="256">
        <f t="shared" si="937"/>
        <v>1.1955466775202901</v>
      </c>
      <c r="ES269" s="473">
        <f t="shared" si="938"/>
        <v>231.53258224225266</v>
      </c>
      <c r="ET269" s="473">
        <f t="shared" si="1124"/>
        <v>31.5</v>
      </c>
      <c r="EU269" s="473">
        <f t="shared" si="939"/>
        <v>126</v>
      </c>
      <c r="EV269" s="473">
        <f t="shared" si="1125"/>
        <v>39.96733321002084</v>
      </c>
      <c r="EW269" s="473">
        <f t="shared" si="1126"/>
        <v>17.079344052306553</v>
      </c>
      <c r="EX269" s="473">
        <f t="shared" si="1127"/>
        <v>173.64943668168951</v>
      </c>
      <c r="EY269" s="572">
        <f t="shared" si="1128"/>
        <v>45570</v>
      </c>
      <c r="EZ269" s="589"/>
      <c r="FA269" s="589"/>
      <c r="FB269" s="589"/>
      <c r="FC269" s="589"/>
      <c r="FD269" s="589"/>
      <c r="FE269" s="589"/>
      <c r="FF269" s="589"/>
      <c r="FG269" s="589"/>
      <c r="FH269" s="589"/>
      <c r="FI269" s="577"/>
      <c r="FJ269" s="276">
        <f t="shared" si="1129"/>
        <v>1.0471274040585288</v>
      </c>
      <c r="FK269" s="256">
        <f t="shared" si="1130"/>
        <v>0.13537603477498697</v>
      </c>
      <c r="FL269" s="256">
        <f t="shared" si="949"/>
        <v>0.14175595586566922</v>
      </c>
      <c r="FM269" s="483">
        <f t="shared" si="1131"/>
        <v>5.556781973814064</v>
      </c>
      <c r="FN269" s="483">
        <f t="shared" si="1132"/>
        <v>8</v>
      </c>
      <c r="FO269" s="483">
        <f t="shared" si="950"/>
        <v>126</v>
      </c>
      <c r="FP269" s="483">
        <f t="shared" si="951"/>
        <v>71.46733321002084</v>
      </c>
      <c r="FQ269" s="483">
        <f t="shared" si="989"/>
        <v>1200</v>
      </c>
      <c r="FR269" s="483">
        <f t="shared" si="1133"/>
        <v>2.7196933016420419</v>
      </c>
      <c r="FS269" s="483">
        <f t="shared" si="1134"/>
        <v>225.86591557558597</v>
      </c>
      <c r="FT269" s="484">
        <f t="shared" si="1135"/>
        <v>12</v>
      </c>
      <c r="FU269" s="427">
        <f t="shared" si="1136"/>
        <v>41037.773313603335</v>
      </c>
      <c r="FV269" s="276">
        <f t="shared" si="1137"/>
        <v>1.6605559083636918</v>
      </c>
      <c r="FW269" s="256">
        <f t="shared" si="1138"/>
        <v>1.204405068307282</v>
      </c>
      <c r="FX269" s="256">
        <f t="shared" si="952"/>
        <v>1.9999819522408329</v>
      </c>
      <c r="FY269" s="483">
        <f t="shared" si="1139"/>
        <v>95.391423883808102</v>
      </c>
      <c r="FZ269" s="483">
        <f t="shared" si="1140"/>
        <v>52</v>
      </c>
      <c r="GA269" s="483">
        <f t="shared" si="953"/>
        <v>126</v>
      </c>
      <c r="GB269" s="483">
        <f t="shared" si="954"/>
        <v>71.46733321002084</v>
      </c>
      <c r="GC269" s="483">
        <f t="shared" si="955"/>
        <v>600</v>
      </c>
      <c r="GD269" s="483">
        <f t="shared" si="1141"/>
        <v>8.0022902440256019</v>
      </c>
      <c r="GE269" s="483">
        <f t="shared" si="1142"/>
        <v>136.14115835844456</v>
      </c>
      <c r="GF269" s="484">
        <f t="shared" si="1143"/>
        <v>68</v>
      </c>
      <c r="GG269" s="493">
        <f t="shared" si="1144"/>
        <v>6</v>
      </c>
      <c r="GH269" s="493">
        <f t="shared" si="1145"/>
        <v>74</v>
      </c>
      <c r="GI269" s="427">
        <f t="shared" si="1146"/>
        <v>74723.773313603335</v>
      </c>
      <c r="GJ269" s="185">
        <f t="shared" si="1147"/>
        <v>1.0222819250237754</v>
      </c>
      <c r="GK269" s="256">
        <f t="shared" si="990"/>
        <v>2.1123368250806025</v>
      </c>
      <c r="GL269" s="256">
        <f t="shared" si="956"/>
        <v>2.1594037558420083</v>
      </c>
      <c r="GM269" s="256">
        <f t="shared" si="957"/>
        <v>231.53258224225266</v>
      </c>
      <c r="GN269" s="256">
        <f t="shared" si="958"/>
        <v>126</v>
      </c>
      <c r="GO269" s="256">
        <f t="shared" si="959"/>
        <v>71.46733321002084</v>
      </c>
      <c r="GP269" s="256">
        <f t="shared" si="1148"/>
        <v>231.53258224225266</v>
      </c>
      <c r="GQ269" s="256">
        <f t="shared" si="1149"/>
        <v>2.6085576621657607</v>
      </c>
      <c r="GR269" s="427">
        <f t="shared" si="1150"/>
        <v>108374.77331360333</v>
      </c>
      <c r="GS269" s="185">
        <f t="shared" si="1151"/>
        <v>1.0222819250237754</v>
      </c>
      <c r="GT269" s="256">
        <f t="shared" si="991"/>
        <v>2.2217269986643369</v>
      </c>
      <c r="GU269" s="256">
        <f t="shared" si="960"/>
        <v>2.2712313530718728</v>
      </c>
      <c r="GV269" s="256">
        <f t="shared" si="961"/>
        <v>231.53258224225266</v>
      </c>
      <c r="GW269" s="256">
        <f t="shared" si="962"/>
        <v>126</v>
      </c>
      <c r="GX269" s="256">
        <f t="shared" si="963"/>
        <v>71.46733321002084</v>
      </c>
      <c r="GY269" s="256">
        <f t="shared" si="1152"/>
        <v>231.53258224225266</v>
      </c>
      <c r="GZ269" s="256">
        <f t="shared" si="1153"/>
        <v>2.6085576621657607</v>
      </c>
      <c r="HA269" s="427">
        <f t="shared" si="1154"/>
        <v>103038.77331360333</v>
      </c>
      <c r="HB269" s="185">
        <f t="shared" si="1155"/>
        <v>1.0222819250237754</v>
      </c>
      <c r="HC269" s="256">
        <f t="shared" si="992"/>
        <v>0.2673842136954776</v>
      </c>
      <c r="HD269" s="256">
        <f t="shared" si="964"/>
        <v>0.27334204869758139</v>
      </c>
      <c r="HE269" s="256">
        <f t="shared" si="965"/>
        <v>231.53258224225266</v>
      </c>
      <c r="HF269" s="256">
        <f t="shared" si="966"/>
        <v>126</v>
      </c>
      <c r="HG269" s="256">
        <f t="shared" si="967"/>
        <v>71.46733321002084</v>
      </c>
      <c r="HH269" s="256">
        <f t="shared" si="1156"/>
        <v>231.53258224225266</v>
      </c>
      <c r="HI269" s="256">
        <f t="shared" si="1157"/>
        <v>2.6085576621657607</v>
      </c>
      <c r="HJ269" s="427">
        <f t="shared" si="1158"/>
        <v>856161.33210020838</v>
      </c>
      <c r="HK269" s="185">
        <f t="shared" si="1159"/>
        <v>1.0222819250237754</v>
      </c>
      <c r="HL269" s="256">
        <f t="shared" si="993"/>
        <v>1.9549447017940809</v>
      </c>
      <c r="HM269" s="256">
        <f t="shared" si="968"/>
        <v>1.9985046330650835</v>
      </c>
      <c r="HN269" s="256">
        <f t="shared" si="969"/>
        <v>231.53258224225266</v>
      </c>
      <c r="HO269" s="256">
        <f t="shared" si="970"/>
        <v>126</v>
      </c>
      <c r="HP269" s="256">
        <f t="shared" si="971"/>
        <v>71.46733321002084</v>
      </c>
      <c r="HQ269" s="256">
        <f t="shared" si="1160"/>
        <v>231.53258224225266</v>
      </c>
      <c r="HR269" s="256">
        <f t="shared" si="1161"/>
        <v>2.6085576621657607</v>
      </c>
      <c r="HS269" s="466">
        <f t="shared" si="1162"/>
        <v>117100</v>
      </c>
    </row>
    <row r="270" spans="1:227" s="72" customFormat="1" hidden="1" outlineLevel="1" x14ac:dyDescent="0.3">
      <c r="B270" s="40" t="s">
        <v>252</v>
      </c>
      <c r="C270" s="40" t="s">
        <v>255</v>
      </c>
      <c r="D270" s="117">
        <v>5000</v>
      </c>
      <c r="E270" s="132">
        <v>12.368351286802895</v>
      </c>
      <c r="F270" s="125">
        <f t="shared" si="1071"/>
        <v>543.69210864904392</v>
      </c>
      <c r="G270" s="125">
        <f t="shared" si="1072"/>
        <v>20.963990182127279</v>
      </c>
      <c r="H270" s="168">
        <f t="shared" si="1059"/>
        <v>315</v>
      </c>
      <c r="I270" s="528">
        <f t="shared" si="1189"/>
        <v>315</v>
      </c>
      <c r="J270" s="373">
        <f t="shared" si="1074"/>
        <v>191.45196513358246</v>
      </c>
      <c r="K270" s="114">
        <v>2.4E-2</v>
      </c>
      <c r="L270" s="168">
        <f t="shared" si="1075"/>
        <v>1726.0066941239488</v>
      </c>
      <c r="M270" s="373">
        <f t="shared" si="972"/>
        <v>109.5</v>
      </c>
      <c r="N270" s="373">
        <f t="shared" si="973"/>
        <v>41.42416065897477</v>
      </c>
      <c r="O270" s="121">
        <v>55.903973819006069</v>
      </c>
      <c r="P270" s="116">
        <v>2.5000000000000001E-2</v>
      </c>
      <c r="Q270" s="395">
        <f t="shared" si="1076"/>
        <v>0.96144143008766814</v>
      </c>
      <c r="S270" s="189">
        <f t="shared" si="1077"/>
        <v>1.0253795140196653</v>
      </c>
      <c r="T270" s="168">
        <f t="shared" si="902"/>
        <v>6.9879967273757595</v>
      </c>
      <c r="U270" s="382">
        <f t="shared" si="903"/>
        <v>543.69210864904392</v>
      </c>
      <c r="V270" s="427">
        <f t="shared" si="974"/>
        <v>58882.314421373194</v>
      </c>
      <c r="W270" s="132"/>
      <c r="X270" s="255"/>
      <c r="Y270" s="255"/>
      <c r="Z270" s="255"/>
      <c r="AA270" s="111"/>
      <c r="AB270" s="111"/>
      <c r="AC270" s="111"/>
      <c r="AD270" s="111"/>
      <c r="AE270" s="111"/>
      <c r="AF270" s="111"/>
      <c r="AG270" s="111"/>
      <c r="AH270" s="460"/>
      <c r="AI270" s="264">
        <f t="shared" si="904"/>
        <v>1.6217201382771802</v>
      </c>
      <c r="AJ270" s="256">
        <f t="shared" si="1078"/>
        <v>1.0281628023148233</v>
      </c>
      <c r="AK270" s="256">
        <f t="shared" si="1057"/>
        <v>1.6673923219414484</v>
      </c>
      <c r="AL270" s="170">
        <f t="shared" si="1079"/>
        <v>290.40747551926756</v>
      </c>
      <c r="AM270" s="170">
        <f t="shared" si="1080"/>
        <v>20.963990182127279</v>
      </c>
      <c r="AN270" s="170">
        <f t="shared" si="906"/>
        <v>196.8416164573234</v>
      </c>
      <c r="AO270" s="170">
        <f t="shared" si="975"/>
        <v>102</v>
      </c>
      <c r="AP270" s="170">
        <f t="shared" si="976"/>
        <v>145</v>
      </c>
      <c r="AQ270" s="170">
        <f t="shared" si="1081"/>
        <v>0</v>
      </c>
      <c r="AR270" s="256">
        <f t="shared" si="1082"/>
        <v>94.898808330738845</v>
      </c>
      <c r="AS270" s="256">
        <f t="shared" si="907"/>
        <v>253.28463312977635</v>
      </c>
      <c r="AT270" s="431">
        <f t="shared" si="1083"/>
        <v>196950</v>
      </c>
      <c r="AU270" s="112"/>
      <c r="AV270" s="256"/>
      <c r="AW270" s="256"/>
      <c r="AX270" s="120"/>
      <c r="AY270" s="120"/>
      <c r="AZ270" s="120"/>
      <c r="BA270" s="120"/>
      <c r="BB270" s="256"/>
      <c r="BC270" s="256"/>
      <c r="BD270" s="256"/>
      <c r="BE270" s="263"/>
      <c r="BF270" s="146">
        <f t="shared" si="1084"/>
        <v>1.0899799093197942</v>
      </c>
      <c r="BG270" s="256">
        <f t="shared" si="1085"/>
        <v>0.7288547766169341</v>
      </c>
      <c r="BH270" s="256">
        <f t="shared" si="908"/>
        <v>0.7944370633242247</v>
      </c>
      <c r="BI270" s="120">
        <f t="shared" si="1086"/>
        <v>34.852633677786606</v>
      </c>
      <c r="BJ270" s="120">
        <f t="shared" si="1087"/>
        <v>20.963990182127279</v>
      </c>
      <c r="BK270" s="256">
        <v>0</v>
      </c>
      <c r="BL270" s="170">
        <f t="shared" si="909"/>
        <v>20.192641080964286</v>
      </c>
      <c r="BM270" s="170">
        <f t="shared" si="977"/>
        <v>294.80735891903572</v>
      </c>
      <c r="BN270" s="170">
        <f t="shared" si="1088"/>
        <v>0</v>
      </c>
      <c r="BO270" s="170">
        <f t="shared" si="1089"/>
        <v>9.2031916899538775</v>
      </c>
      <c r="BP270" s="170">
        <f t="shared" si="1090"/>
        <v>508.83947497125729</v>
      </c>
      <c r="BQ270" s="390">
        <f t="shared" si="1091"/>
        <v>20601.136567506248</v>
      </c>
      <c r="BR270" s="428">
        <f t="shared" si="1092"/>
        <v>44779.069524246072</v>
      </c>
      <c r="BS270" s="147">
        <f t="shared" si="1182"/>
        <v>3.7142526164434431</v>
      </c>
      <c r="BT270" s="256">
        <f t="shared" si="1183"/>
        <v>1.5471042855990425</v>
      </c>
      <c r="BU270" s="256">
        <f t="shared" si="911"/>
        <v>5.7463361406971076</v>
      </c>
      <c r="BV270" s="170">
        <f t="shared" si="912"/>
        <v>543.69210864904392</v>
      </c>
      <c r="BW270" s="170">
        <f t="shared" si="913"/>
        <v>20.963990182127279</v>
      </c>
      <c r="BX270" s="170">
        <f t="shared" si="914"/>
        <v>413.98969673710786</v>
      </c>
      <c r="BY270" s="170">
        <f t="shared" si="978"/>
        <v>1314.2530055146283</v>
      </c>
      <c r="BZ270" s="256">
        <f t="shared" si="1094"/>
        <v>152.02415051991099</v>
      </c>
      <c r="CA270" s="256">
        <v>0</v>
      </c>
      <c r="CB270" s="466">
        <f t="shared" si="1095"/>
        <v>257678.78647052427</v>
      </c>
      <c r="CC270" s="146">
        <f t="shared" si="1096"/>
        <v>1.0897843946322301</v>
      </c>
      <c r="CD270" s="256">
        <f t="shared" si="915"/>
        <v>0.91209583601439781</v>
      </c>
      <c r="CE270" s="256">
        <f t="shared" si="979"/>
        <v>0.99398780849752832</v>
      </c>
      <c r="CF270" s="120">
        <f t="shared" si="1097"/>
        <v>37.176142589639042</v>
      </c>
      <c r="CG270" s="120">
        <f t="shared" si="1098"/>
        <v>20.963990182127279</v>
      </c>
      <c r="CH270" s="256">
        <v>0</v>
      </c>
      <c r="CI270" s="170">
        <f t="shared" si="980"/>
        <v>21.538817153028567</v>
      </c>
      <c r="CJ270" s="170">
        <f t="shared" si="981"/>
        <v>293.46118284697144</v>
      </c>
      <c r="CK270" s="170">
        <f t="shared" si="1099"/>
        <v>0</v>
      </c>
      <c r="CL270" s="256">
        <f t="shared" si="1100"/>
        <v>11.619640958280414</v>
      </c>
      <c r="CM270" s="256">
        <f t="shared" ref="CM270:CM302" si="1190">($F270-CF270)*Eg</f>
        <v>506.51596605940489</v>
      </c>
      <c r="CN270" s="390">
        <f t="shared" si="1101"/>
        <v>11307.879005339997</v>
      </c>
      <c r="CO270" s="428">
        <f t="shared" si="1102"/>
        <v>35681.007492529141</v>
      </c>
      <c r="CP270" s="147">
        <f t="shared" si="1103"/>
        <v>3.1749092198580886</v>
      </c>
      <c r="CQ270" s="256">
        <f t="shared" si="916"/>
        <v>1.6023402277066163</v>
      </c>
      <c r="CR270" s="256">
        <f t="shared" si="917"/>
        <v>5.0872847622952451</v>
      </c>
      <c r="CS270" s="120">
        <f t="shared" si="918"/>
        <v>543.69210864904392</v>
      </c>
      <c r="CT270" s="120">
        <f t="shared" si="919"/>
        <v>20.963990182127279</v>
      </c>
      <c r="CU270" s="256">
        <f t="shared" si="920"/>
        <v>386.80509130465566</v>
      </c>
      <c r="CV270" s="170">
        <f t="shared" si="982"/>
        <v>1227.9526708084306</v>
      </c>
      <c r="CW270" s="256">
        <f t="shared" si="1104"/>
        <v>177.84952568074058</v>
      </c>
      <c r="CX270" s="256">
        <v>0</v>
      </c>
      <c r="CY270" s="466">
        <f t="shared" si="1105"/>
        <v>232678.78647052427</v>
      </c>
      <c r="CZ270" s="147">
        <f t="shared" si="1106"/>
        <v>3.7142526164434431</v>
      </c>
      <c r="DA270" s="256">
        <f t="shared" si="921"/>
        <v>1.6632926122793741</v>
      </c>
      <c r="DB270" s="256">
        <f t="shared" si="922"/>
        <v>6.1778889370697145</v>
      </c>
      <c r="DC270" s="120">
        <f t="shared" si="923"/>
        <v>543.69210864904392</v>
      </c>
      <c r="DD270" s="120">
        <f t="shared" si="924"/>
        <v>20.963990182127279</v>
      </c>
      <c r="DE270" s="256">
        <f t="shared" si="925"/>
        <v>413.98969673710786</v>
      </c>
      <c r="DF270" s="170">
        <f t="shared" si="983"/>
        <v>1314.2530055146283</v>
      </c>
      <c r="DG270" s="256">
        <f t="shared" si="1107"/>
        <v>152.02415051991099</v>
      </c>
      <c r="DH270" s="256">
        <v>0</v>
      </c>
      <c r="DI270" s="466">
        <f t="shared" si="1108"/>
        <v>239678.78647052427</v>
      </c>
      <c r="DJ270" s="147">
        <f t="shared" si="1109"/>
        <v>3.1749092198580886</v>
      </c>
      <c r="DK270" s="256">
        <f t="shared" si="984"/>
        <v>1.6375288426089112</v>
      </c>
      <c r="DL270" s="256">
        <f t="shared" si="926"/>
        <v>5.1990054201825773</v>
      </c>
      <c r="DM270" s="120">
        <f t="shared" si="927"/>
        <v>543.69210864904392</v>
      </c>
      <c r="DN270" s="120">
        <f t="shared" si="928"/>
        <v>20.963990182127279</v>
      </c>
      <c r="DO270" s="256">
        <f t="shared" si="929"/>
        <v>386.80509130465566</v>
      </c>
      <c r="DP270" s="170">
        <f t="shared" si="985"/>
        <v>1227.9526708084306</v>
      </c>
      <c r="DQ270" s="256">
        <f t="shared" si="1110"/>
        <v>177.84952568074058</v>
      </c>
      <c r="DR270" s="256">
        <v>0</v>
      </c>
      <c r="DS270" s="427">
        <f t="shared" si="1111"/>
        <v>227678.78647052427</v>
      </c>
      <c r="DT270" s="176">
        <f t="shared" si="1112"/>
        <v>6.5412288689822002</v>
      </c>
      <c r="DU270" s="256">
        <f t="shared" si="930"/>
        <v>1.1269905771554922</v>
      </c>
      <c r="DV270" s="256">
        <f t="shared" si="931"/>
        <v>7.3719032983604178</v>
      </c>
      <c r="DW270" s="120">
        <f t="shared" si="932"/>
        <v>543.69210864904392</v>
      </c>
      <c r="DX270" s="120">
        <f t="shared" si="933"/>
        <v>20.963990182127279</v>
      </c>
      <c r="DY270" s="256">
        <f t="shared" si="934"/>
        <v>468.35890760201221</v>
      </c>
      <c r="DZ270" s="256">
        <f t="shared" si="986"/>
        <v>279</v>
      </c>
      <c r="EA270" s="256">
        <f t="shared" si="987"/>
        <v>399</v>
      </c>
      <c r="EB270" s="170">
        <f t="shared" si="988"/>
        <v>1486.8536749270229</v>
      </c>
      <c r="EC270" s="256">
        <f t="shared" si="1113"/>
        <v>86.322632970191478</v>
      </c>
      <c r="ED270" s="256">
        <v>0</v>
      </c>
      <c r="EE270" s="427">
        <f t="shared" si="994"/>
        <v>412033.14545740007</v>
      </c>
      <c r="EF270" s="275">
        <f t="shared" si="1114"/>
        <v>1.2583206825544964</v>
      </c>
      <c r="EG270" s="256">
        <f t="shared" si="1115"/>
        <v>1.4763850809350152</v>
      </c>
      <c r="EH270" s="256">
        <f t="shared" si="935"/>
        <v>1.8577658827554238</v>
      </c>
      <c r="EI270" s="473">
        <f t="shared" si="1116"/>
        <v>135.92302716226098</v>
      </c>
      <c r="EJ270" s="473">
        <f t="shared" si="1117"/>
        <v>78.75</v>
      </c>
      <c r="EK270" s="473">
        <f t="shared" si="936"/>
        <v>315</v>
      </c>
      <c r="EL270" s="473">
        <f t="shared" si="1118"/>
        <v>112.70196513358246</v>
      </c>
      <c r="EM270" s="473">
        <f t="shared" si="1119"/>
        <v>40.968753517941003</v>
      </c>
      <c r="EN270" s="473">
        <f t="shared" si="1120"/>
        <v>407.76908148678297</v>
      </c>
      <c r="EO270" s="427">
        <f t="shared" si="1121"/>
        <v>69048.564421373187</v>
      </c>
      <c r="EP270" s="261">
        <f t="shared" si="1122"/>
        <v>1.2583206825544964</v>
      </c>
      <c r="EQ270" s="256">
        <f t="shared" si="1123"/>
        <v>0.89481913865872864</v>
      </c>
      <c r="ER270" s="256">
        <f t="shared" si="937"/>
        <v>1.1259694293198779</v>
      </c>
      <c r="ES270" s="473">
        <f t="shared" si="938"/>
        <v>543.69210864904392</v>
      </c>
      <c r="ET270" s="473">
        <f t="shared" si="1124"/>
        <v>78.75</v>
      </c>
      <c r="EU270" s="473">
        <f t="shared" si="939"/>
        <v>315</v>
      </c>
      <c r="EV270" s="473">
        <f t="shared" si="1125"/>
        <v>112.70196513358246</v>
      </c>
      <c r="EW270" s="473">
        <f t="shared" si="1126"/>
        <v>40.968753517941003</v>
      </c>
      <c r="EX270" s="473">
        <f t="shared" si="1127"/>
        <v>407.76908148678297</v>
      </c>
      <c r="EY270" s="572">
        <f t="shared" si="1128"/>
        <v>113925</v>
      </c>
      <c r="EZ270" s="589"/>
      <c r="FA270" s="589"/>
      <c r="FB270" s="589"/>
      <c r="FC270" s="589"/>
      <c r="FD270" s="589"/>
      <c r="FE270" s="589"/>
      <c r="FF270" s="589"/>
      <c r="FG270" s="589"/>
      <c r="FH270" s="589"/>
      <c r="FI270" s="577"/>
      <c r="FJ270" s="276">
        <f t="shared" si="1129"/>
        <v>1.0500954043102502</v>
      </c>
      <c r="FK270" s="256">
        <f t="shared" si="1130"/>
        <v>0.15595424051214929</v>
      </c>
      <c r="FL270" s="256">
        <f t="shared" si="949"/>
        <v>0.16376683124450339</v>
      </c>
      <c r="FM270" s="483">
        <f t="shared" si="1131"/>
        <v>13.048610607577054</v>
      </c>
      <c r="FN270" s="483">
        <f t="shared" si="1132"/>
        <v>20</v>
      </c>
      <c r="FO270" s="483">
        <f t="shared" si="950"/>
        <v>315</v>
      </c>
      <c r="FP270" s="483">
        <f t="shared" si="951"/>
        <v>191.45196513358246</v>
      </c>
      <c r="FQ270" s="483">
        <f t="shared" si="989"/>
        <v>2800</v>
      </c>
      <c r="FR270" s="483">
        <f t="shared" si="1133"/>
        <v>7.2489689395273009</v>
      </c>
      <c r="FS270" s="483">
        <f t="shared" si="1134"/>
        <v>530.46988642682163</v>
      </c>
      <c r="FT270" s="484">
        <f t="shared" si="1135"/>
        <v>28</v>
      </c>
      <c r="FU270" s="427">
        <f t="shared" si="1136"/>
        <v>83109.314421373187</v>
      </c>
      <c r="FV270" s="276">
        <f t="shared" si="1137"/>
        <v>1.6643029497270083</v>
      </c>
      <c r="FW270" s="256">
        <f t="shared" si="1138"/>
        <v>1.309551730626479</v>
      </c>
      <c r="FX270" s="256">
        <f t="shared" si="952"/>
        <v>2.1794908081017574</v>
      </c>
      <c r="FY270" s="483">
        <f t="shared" si="1139"/>
        <v>224.00114876340612</v>
      </c>
      <c r="FZ270" s="483">
        <f t="shared" si="1140"/>
        <v>122</v>
      </c>
      <c r="GA270" s="483">
        <f t="shared" si="953"/>
        <v>315</v>
      </c>
      <c r="GB270" s="483">
        <f t="shared" si="954"/>
        <v>191.45196513358246</v>
      </c>
      <c r="GC270" s="483">
        <f t="shared" si="955"/>
        <v>1400</v>
      </c>
      <c r="GD270" s="483">
        <f t="shared" si="1141"/>
        <v>19.583869209504059</v>
      </c>
      <c r="GE270" s="483">
        <f t="shared" si="1142"/>
        <v>319.69095988563782</v>
      </c>
      <c r="GF270" s="484">
        <f t="shared" si="1143"/>
        <v>160</v>
      </c>
      <c r="GG270" s="493">
        <f t="shared" si="1144"/>
        <v>14</v>
      </c>
      <c r="GH270" s="493">
        <f t="shared" si="1145"/>
        <v>174</v>
      </c>
      <c r="GI270" s="427">
        <f t="shared" si="1146"/>
        <v>161433.31442137319</v>
      </c>
      <c r="GJ270" s="185">
        <f t="shared" si="1147"/>
        <v>1.0253795140196653</v>
      </c>
      <c r="GK270" s="256">
        <f t="shared" si="990"/>
        <v>2.0803911040391982</v>
      </c>
      <c r="GL270" s="256">
        <f t="shared" si="956"/>
        <v>2.133190419230548</v>
      </c>
      <c r="GM270" s="256">
        <f t="shared" si="957"/>
        <v>543.69210864904392</v>
      </c>
      <c r="GN270" s="256">
        <f t="shared" si="958"/>
        <v>315</v>
      </c>
      <c r="GO270" s="256">
        <f t="shared" si="959"/>
        <v>191.45196513358246</v>
      </c>
      <c r="GP270" s="256">
        <f t="shared" si="1148"/>
        <v>543.69210864904392</v>
      </c>
      <c r="GQ270" s="256">
        <f t="shared" si="1149"/>
        <v>6.9879967273757595</v>
      </c>
      <c r="GR270" s="427">
        <f t="shared" si="1150"/>
        <v>257982.31442137319</v>
      </c>
      <c r="GS270" s="185">
        <f t="shared" si="1151"/>
        <v>1.0253795140196653</v>
      </c>
      <c r="GT270" s="256">
        <f t="shared" si="991"/>
        <v>2.986795031551059</v>
      </c>
      <c r="GU270" s="256">
        <f t="shared" si="960"/>
        <v>3.0625984379281759</v>
      </c>
      <c r="GV270" s="256">
        <f t="shared" si="961"/>
        <v>543.69210864904392</v>
      </c>
      <c r="GW270" s="256">
        <f t="shared" si="962"/>
        <v>315</v>
      </c>
      <c r="GX270" s="256">
        <f t="shared" si="963"/>
        <v>191.45196513358246</v>
      </c>
      <c r="GY270" s="256">
        <f t="shared" si="1152"/>
        <v>543.69210864904392</v>
      </c>
      <c r="GZ270" s="256">
        <f t="shared" si="1153"/>
        <v>6.9879967273757595</v>
      </c>
      <c r="HA270" s="427">
        <f t="shared" si="1154"/>
        <v>179692.31442137319</v>
      </c>
      <c r="HB270" s="185">
        <f t="shared" si="1155"/>
        <v>1.0253795140196653</v>
      </c>
      <c r="HC270" s="256">
        <f t="shared" si="992"/>
        <v>0.25340141655980369</v>
      </c>
      <c r="HD270" s="256">
        <f t="shared" si="964"/>
        <v>0.25983262136398627</v>
      </c>
      <c r="HE270" s="256">
        <f t="shared" si="965"/>
        <v>543.69210864904392</v>
      </c>
      <c r="HF270" s="256">
        <f t="shared" si="966"/>
        <v>315</v>
      </c>
      <c r="HG270" s="256">
        <f t="shared" si="967"/>
        <v>191.45196513358246</v>
      </c>
      <c r="HH270" s="256">
        <f t="shared" si="1156"/>
        <v>543.69210864904392</v>
      </c>
      <c r="HI270" s="256">
        <f t="shared" si="1157"/>
        <v>6.9879967273757595</v>
      </c>
      <c r="HJ270" s="427">
        <f t="shared" si="1158"/>
        <v>2117999.6513358243</v>
      </c>
      <c r="HK270" s="185">
        <f t="shared" si="1159"/>
        <v>1.0253795140196653</v>
      </c>
      <c r="HL270" s="256">
        <f t="shared" si="993"/>
        <v>1.9323280357215777</v>
      </c>
      <c r="HM270" s="256">
        <f t="shared" si="968"/>
        <v>1.9813695821947659</v>
      </c>
      <c r="HN270" s="256">
        <f t="shared" si="969"/>
        <v>543.69210864904392</v>
      </c>
      <c r="HO270" s="256">
        <f t="shared" si="970"/>
        <v>315</v>
      </c>
      <c r="HP270" s="256">
        <f t="shared" si="971"/>
        <v>191.45196513358246</v>
      </c>
      <c r="HQ270" s="256">
        <f t="shared" si="1160"/>
        <v>543.69210864904392</v>
      </c>
      <c r="HR270" s="256">
        <f t="shared" si="1161"/>
        <v>6.9879967273757595</v>
      </c>
      <c r="HS270" s="466">
        <f t="shared" si="1162"/>
        <v>277750</v>
      </c>
    </row>
    <row r="271" spans="1:227" s="72" customFormat="1" hidden="1" outlineLevel="1" x14ac:dyDescent="0.3">
      <c r="B271" s="40" t="s">
        <v>252</v>
      </c>
      <c r="C271" s="40" t="s">
        <v>255</v>
      </c>
      <c r="D271" s="117">
        <v>10000</v>
      </c>
      <c r="E271" s="132">
        <v>8.0593097787562584</v>
      </c>
      <c r="F271" s="125">
        <f t="shared" si="1071"/>
        <v>708.54765138232108</v>
      </c>
      <c r="G271" s="125">
        <f t="shared" si="1072"/>
        <v>40.298172431235599</v>
      </c>
      <c r="H271" s="168">
        <f t="shared" si="1059"/>
        <v>630</v>
      </c>
      <c r="I271" s="528">
        <f t="shared" si="1189"/>
        <v>630</v>
      </c>
      <c r="J271" s="373">
        <f t="shared" si="1074"/>
        <v>368.01983955466301</v>
      </c>
      <c r="K271" s="114">
        <v>2.4E-2</v>
      </c>
      <c r="L271" s="168">
        <f t="shared" si="1075"/>
        <v>1124.6788117179701</v>
      </c>
      <c r="M271" s="373">
        <f t="shared" si="972"/>
        <v>109.5</v>
      </c>
      <c r="N271" s="373">
        <f t="shared" si="973"/>
        <v>26.99229148123128</v>
      </c>
      <c r="O271" s="121">
        <v>53.730896574980797</v>
      </c>
      <c r="P271" s="116">
        <v>2.5000000000000001E-2</v>
      </c>
      <c r="Q271" s="395">
        <f t="shared" si="1076"/>
        <v>0.9431256707257204</v>
      </c>
      <c r="S271" s="189">
        <f t="shared" si="1077"/>
        <v>1.0372107735863527</v>
      </c>
      <c r="T271" s="168">
        <f t="shared" ref="T271:T302" si="1191">$G271/COP_KM*Ek</f>
        <v>13.432724143745199</v>
      </c>
      <c r="U271" s="382">
        <f t="shared" ref="U271:U302" si="1192">$F271*Eg</f>
        <v>708.54765138232108</v>
      </c>
      <c r="V271" s="427">
        <f t="shared" si="974"/>
        <v>102883.17432874608</v>
      </c>
      <c r="W271" s="132"/>
      <c r="X271" s="255"/>
      <c r="Y271" s="255"/>
      <c r="Z271" s="255"/>
      <c r="AA271" s="111"/>
      <c r="AB271" s="111"/>
      <c r="AC271" s="111"/>
      <c r="AD271" s="111"/>
      <c r="AE271" s="111"/>
      <c r="AF271" s="111"/>
      <c r="AG271" s="111"/>
      <c r="AH271" s="460"/>
      <c r="AI271" s="264">
        <f t="shared" ref="AI271:AI302" si="1193">($F271+$G271)/(AR271+AS271)</f>
        <v>1.3163491057048693</v>
      </c>
      <c r="AJ271" s="256">
        <f t="shared" si="1078"/>
        <v>0.81653069882747142</v>
      </c>
      <c r="AK271" s="256">
        <f t="shared" si="1057"/>
        <v>1.0748394551821139</v>
      </c>
      <c r="AL271" s="170">
        <f t="shared" si="1079"/>
        <v>207.08371771315004</v>
      </c>
      <c r="AM271" s="170">
        <f t="shared" si="1080"/>
        <v>40.298172431235599</v>
      </c>
      <c r="AN271" s="170">
        <f t="shared" ref="AN271:AN302" si="1194">+AL271*(1-1/$AI$8)-AM271</f>
        <v>115.01461585362694</v>
      </c>
      <c r="AO271" s="170">
        <f t="shared" si="975"/>
        <v>60</v>
      </c>
      <c r="AP271" s="170">
        <f t="shared" si="976"/>
        <v>85</v>
      </c>
      <c r="AQ271" s="170">
        <f t="shared" si="1081"/>
        <v>0</v>
      </c>
      <c r="AR271" s="256">
        <f t="shared" si="1082"/>
        <v>67.416935826744279</v>
      </c>
      <c r="AS271" s="256">
        <f t="shared" ref="AS271:AS302" si="1195">($F271-AL271)*Eg</f>
        <v>501.46393366917107</v>
      </c>
      <c r="AT271" s="431">
        <f t="shared" si="1083"/>
        <v>187500</v>
      </c>
      <c r="AU271" s="112"/>
      <c r="AV271" s="256"/>
      <c r="AW271" s="256"/>
      <c r="AX271" s="120"/>
      <c r="AY271" s="120"/>
      <c r="AZ271" s="120"/>
      <c r="BA271" s="120"/>
      <c r="BB271" s="256"/>
      <c r="BC271" s="256"/>
      <c r="BD271" s="256"/>
      <c r="BE271" s="263"/>
      <c r="BF271" s="146">
        <f t="shared" si="1084"/>
        <v>1.1359180279493253</v>
      </c>
      <c r="BG271" s="256">
        <f t="shared" si="1085"/>
        <v>0.72185905921627791</v>
      </c>
      <c r="BH271" s="256">
        <f t="shared" ref="BH271:BH302" si="1196">BG271*BF271</f>
        <v>0.81997271900230961</v>
      </c>
      <c r="BI271" s="120">
        <f t="shared" si="1086"/>
        <v>66.995711666929182</v>
      </c>
      <c r="BJ271" s="120">
        <f t="shared" si="1087"/>
        <v>40.298172431235599</v>
      </c>
      <c r="BK271" s="256">
        <v>0</v>
      </c>
      <c r="BL271" s="170">
        <f t="shared" ref="BL271:BL302" si="1197">BI271/$L271*1000</f>
        <v>59.56875062364859</v>
      </c>
      <c r="BM271" s="170">
        <f t="shared" si="977"/>
        <v>570.43124937635139</v>
      </c>
      <c r="BN271" s="170">
        <f t="shared" si="1088"/>
        <v>0</v>
      </c>
      <c r="BO271" s="170">
        <f t="shared" si="1089"/>
        <v>17.69089769731243</v>
      </c>
      <c r="BP271" s="170">
        <f t="shared" si="1090"/>
        <v>641.55193971539188</v>
      </c>
      <c r="BQ271" s="390">
        <f t="shared" si="1091"/>
        <v>41273.59407741551</v>
      </c>
      <c r="BR271" s="428">
        <f t="shared" si="1092"/>
        <v>86911.062917844552</v>
      </c>
      <c r="BS271" s="147">
        <f t="shared" si="1182"/>
        <v>3.7822337476780605</v>
      </c>
      <c r="BT271" s="256">
        <f t="shared" si="1183"/>
        <v>1.3152457249127596</v>
      </c>
      <c r="BU271" s="256">
        <f t="shared" ref="BU271:BU302" si="1198">BT271*BS271</f>
        <v>4.9745667672543341</v>
      </c>
      <c r="BV271" s="170">
        <f t="shared" ref="BV271:BV302" si="1199">+$F271</f>
        <v>708.54765138232108</v>
      </c>
      <c r="BW271" s="170">
        <f t="shared" ref="BW271:BW302" si="1200">+$G271</f>
        <v>40.298172431235599</v>
      </c>
      <c r="BX271" s="170">
        <f t="shared" ref="BX271:BX302" si="1201">BV271*(1-1/$BS$8)-BW271</f>
        <v>526.53994867462131</v>
      </c>
      <c r="BY271" s="170">
        <f t="shared" si="978"/>
        <v>835.77769630892271</v>
      </c>
      <c r="BZ271" s="256">
        <f t="shared" si="1094"/>
        <v>197.99036066273754</v>
      </c>
      <c r="CA271" s="256">
        <v>0</v>
      </c>
      <c r="CB271" s="466">
        <f t="shared" si="1095"/>
        <v>398397.04850444203</v>
      </c>
      <c r="CC271" s="146">
        <f t="shared" si="1096"/>
        <v>1.1356102768370679</v>
      </c>
      <c r="CD271" s="256">
        <f t="shared" ref="CD271:CD302" si="1202">+(($T271+$U271)-(CL271+CM271))/CO271*1000</f>
        <v>0.78619413575968811</v>
      </c>
      <c r="CE271" s="256">
        <f t="shared" si="979"/>
        <v>0.89281014015773874</v>
      </c>
      <c r="CF271" s="120">
        <f t="shared" si="1097"/>
        <v>71.462092444724462</v>
      </c>
      <c r="CG271" s="120">
        <f t="shared" si="1098"/>
        <v>40.298172431235599</v>
      </c>
      <c r="CH271" s="256">
        <v>0</v>
      </c>
      <c r="CI271" s="170">
        <f t="shared" si="980"/>
        <v>63.540000665225151</v>
      </c>
      <c r="CJ271" s="170">
        <f t="shared" si="981"/>
        <v>566.45999933477481</v>
      </c>
      <c r="CK271" s="170">
        <f t="shared" si="1099"/>
        <v>0</v>
      </c>
      <c r="CL271" s="256">
        <f t="shared" si="1100"/>
        <v>22.335933706219521</v>
      </c>
      <c r="CM271" s="256">
        <f t="shared" si="1190"/>
        <v>637.0855589375966</v>
      </c>
      <c r="CN271" s="390">
        <f t="shared" si="1101"/>
        <v>33358.500349243201</v>
      </c>
      <c r="CO271" s="428">
        <f t="shared" si="1102"/>
        <v>79571.80044570085</v>
      </c>
      <c r="CP271" s="147">
        <f t="shared" si="1103"/>
        <v>3.2327111819125709</v>
      </c>
      <c r="CQ271" s="256">
        <f t="shared" ref="CQ271:CQ302" si="1203">+(($T271+$U271)-(CW271+CX271))/CY271*1000</f>
        <v>1.3131705335823922</v>
      </c>
      <c r="CR271" s="256">
        <f t="shared" ref="CR271:CR302" si="1204">CQ271*CP271</f>
        <v>4.2451010676698964</v>
      </c>
      <c r="CS271" s="120">
        <f t="shared" ref="CS271:CS302" si="1205">+$F271</f>
        <v>708.54765138232108</v>
      </c>
      <c r="CT271" s="120">
        <f t="shared" ref="CT271:CT302" si="1206">+$G271</f>
        <v>40.298172431235599</v>
      </c>
      <c r="CU271" s="256">
        <f t="shared" ref="CU271:CU302" si="1207">CS271*(1-1/$CP$8)-CT271</f>
        <v>491.11256610550527</v>
      </c>
      <c r="CV271" s="170">
        <f t="shared" si="982"/>
        <v>779.54375572302422</v>
      </c>
      <c r="CW271" s="256">
        <f t="shared" si="1104"/>
        <v>231.64637410339779</v>
      </c>
      <c r="CX271" s="256">
        <v>0</v>
      </c>
      <c r="CY271" s="466">
        <f t="shared" si="1105"/>
        <v>373397.04850444203</v>
      </c>
      <c r="CZ271" s="147">
        <f t="shared" si="1106"/>
        <v>3.7822337476780605</v>
      </c>
      <c r="DA271" s="256">
        <f t="shared" ref="DA271:DA302" si="1208">+(($T271+$U271)-(DG271+DH271))/DI271*1000</f>
        <v>1.3774818099231649</v>
      </c>
      <c r="DB271" s="256">
        <f t="shared" ref="DB271:DB302" si="1209">DA271*CZ271</f>
        <v>5.20995818830405</v>
      </c>
      <c r="DC271" s="120">
        <f t="shared" ref="DC271:DC302" si="1210">+$F271</f>
        <v>708.54765138232108</v>
      </c>
      <c r="DD271" s="120">
        <f t="shared" ref="DD271:DD302" si="1211">+$G271</f>
        <v>40.298172431235599</v>
      </c>
      <c r="DE271" s="256">
        <f t="shared" ref="DE271:DE302" si="1212">DC271*(1-1/$CZ$8)-DD271</f>
        <v>526.53994867462131</v>
      </c>
      <c r="DF271" s="170">
        <f t="shared" si="983"/>
        <v>835.77769630892271</v>
      </c>
      <c r="DG271" s="256">
        <f t="shared" si="1107"/>
        <v>197.99036066273754</v>
      </c>
      <c r="DH271" s="256">
        <v>0</v>
      </c>
      <c r="DI271" s="466">
        <f t="shared" si="1108"/>
        <v>380397.04850444203</v>
      </c>
      <c r="DJ271" s="147">
        <f t="shared" si="1109"/>
        <v>3.2327111819125709</v>
      </c>
      <c r="DK271" s="256">
        <f t="shared" si="984"/>
        <v>1.3309932949062597</v>
      </c>
      <c r="DL271" s="256">
        <f t="shared" ref="DL271:DL302" si="1213">DK271*DJ271</f>
        <v>4.3027169074941218</v>
      </c>
      <c r="DM271" s="120">
        <f t="shared" ref="DM271:DM302" si="1214">+$F271</f>
        <v>708.54765138232108</v>
      </c>
      <c r="DN271" s="120">
        <f t="shared" ref="DN271:DN302" si="1215">+$G271</f>
        <v>40.298172431235599</v>
      </c>
      <c r="DO271" s="256">
        <f t="shared" ref="DO271:DO302" si="1216">DM271*(1-1/$DJ$8)-DN271</f>
        <v>491.11256610550527</v>
      </c>
      <c r="DP271" s="170">
        <f t="shared" si="985"/>
        <v>779.54375572302422</v>
      </c>
      <c r="DQ271" s="256">
        <f t="shared" si="1110"/>
        <v>231.64637410339779</v>
      </c>
      <c r="DR271" s="256">
        <v>0</v>
      </c>
      <c r="DS271" s="427">
        <f t="shared" si="1111"/>
        <v>368397.04850444203</v>
      </c>
      <c r="DT271" s="176">
        <f t="shared" si="1112"/>
        <v>6.641265687620038</v>
      </c>
      <c r="DU271" s="256">
        <f t="shared" ref="DU271:DU302" si="1217">+(($T271+$U271)-(EC271+ED271))/EE271*1000</f>
        <v>1.0546769210868856</v>
      </c>
      <c r="DV271" s="256">
        <f t="shared" ref="DV271:DV302" si="1218">DU271*DT271</f>
        <v>7.0043896475390799</v>
      </c>
      <c r="DW271" s="120">
        <f t="shared" ref="DW271:DW302" si="1219">+$F271</f>
        <v>708.54765138232108</v>
      </c>
      <c r="DX271" s="120">
        <f t="shared" ref="DX271:DX302" si="1220">+$G271</f>
        <v>40.298172431235599</v>
      </c>
      <c r="DY271" s="256">
        <f t="shared" ref="DY271:DY302" si="1221">DW271*(1-1/$DT$8)-DX271</f>
        <v>597.39471381285341</v>
      </c>
      <c r="DZ271" s="256">
        <f t="shared" si="986"/>
        <v>365</v>
      </c>
      <c r="EA271" s="256">
        <f t="shared" si="987"/>
        <v>521</v>
      </c>
      <c r="EB271" s="170">
        <f t="shared" si="988"/>
        <v>948.2455774807197</v>
      </c>
      <c r="EC271" s="256">
        <f t="shared" si="1113"/>
        <v>112.75649236703144</v>
      </c>
      <c r="ED271" s="256">
        <v>0</v>
      </c>
      <c r="EE271" s="427">
        <f t="shared" si="994"/>
        <v>577640.29057467752</v>
      </c>
      <c r="EF271" s="275">
        <f t="shared" si="1114"/>
        <v>1.2711095326038369</v>
      </c>
      <c r="EG271" s="256">
        <f t="shared" si="1115"/>
        <v>1.1168251147652972</v>
      </c>
      <c r="EH271" s="256">
        <f t="shared" ref="EH271:EH302" si="1222">EG271*EF271</f>
        <v>1.4196070496295434</v>
      </c>
      <c r="EI271" s="473">
        <f t="shared" si="1116"/>
        <v>177.13691284558027</v>
      </c>
      <c r="EJ271" s="473">
        <f t="shared" si="1117"/>
        <v>157.5</v>
      </c>
      <c r="EK271" s="473">
        <f t="shared" ref="EK271:EK302" si="1223">$H271</f>
        <v>630</v>
      </c>
      <c r="EL271" s="473">
        <f t="shared" si="1118"/>
        <v>210.51983955466301</v>
      </c>
      <c r="EM271" s="473">
        <f t="shared" si="1119"/>
        <v>57.716952355140265</v>
      </c>
      <c r="EN271" s="473">
        <f t="shared" si="1120"/>
        <v>531.41073853674084</v>
      </c>
      <c r="EO271" s="427">
        <f t="shared" si="1121"/>
        <v>118955.67432874608</v>
      </c>
      <c r="EP271" s="261">
        <f t="shared" si="1122"/>
        <v>1.2711095326038369</v>
      </c>
      <c r="EQ271" s="256">
        <f t="shared" si="1123"/>
        <v>0.58307081252659709</v>
      </c>
      <c r="ER271" s="256">
        <f t="shared" ref="ER271:ER302" si="1224">EQ271*EP271</f>
        <v>0.74114686798562224</v>
      </c>
      <c r="ES271" s="473">
        <f t="shared" ref="ES271:ES302" si="1225">+$F271</f>
        <v>708.54765138232108</v>
      </c>
      <c r="ET271" s="473">
        <f t="shared" si="1124"/>
        <v>157.5</v>
      </c>
      <c r="EU271" s="473">
        <f t="shared" ref="EU271:EU302" si="1226">$H271</f>
        <v>630</v>
      </c>
      <c r="EV271" s="473">
        <f t="shared" si="1125"/>
        <v>210.51983955466301</v>
      </c>
      <c r="EW271" s="473">
        <f t="shared" si="1126"/>
        <v>57.716952355140265</v>
      </c>
      <c r="EX271" s="473">
        <f t="shared" si="1127"/>
        <v>531.41073853674084</v>
      </c>
      <c r="EY271" s="572">
        <f t="shared" si="1128"/>
        <v>227850</v>
      </c>
      <c r="EZ271" s="589"/>
      <c r="FA271" s="589"/>
      <c r="FB271" s="589"/>
      <c r="FC271" s="589"/>
      <c r="FD271" s="589"/>
      <c r="FE271" s="589"/>
      <c r="FF271" s="589"/>
      <c r="FG271" s="589"/>
      <c r="FH271" s="589"/>
      <c r="FI271" s="577"/>
      <c r="FJ271" s="276">
        <f t="shared" si="1129"/>
        <v>1.0617100265026207</v>
      </c>
      <c r="FK271" s="256">
        <f t="shared" si="1130"/>
        <v>0.12505348461154503</v>
      </c>
      <c r="FL271" s="256">
        <f t="shared" ref="FL271:FL302" si="1227">FJ271*FK271</f>
        <v>0.13277053846116854</v>
      </c>
      <c r="FM271" s="483">
        <f t="shared" si="1131"/>
        <v>17.005143633175706</v>
      </c>
      <c r="FN271" s="483">
        <f t="shared" si="1132"/>
        <v>25</v>
      </c>
      <c r="FO271" s="483">
        <f t="shared" ref="FO271:FO302" si="1228">$H271</f>
        <v>630</v>
      </c>
      <c r="FP271" s="483">
        <f t="shared" ref="FP271:FP302" si="1229">$J271</f>
        <v>368.01983955466301</v>
      </c>
      <c r="FQ271" s="483">
        <f t="shared" si="989"/>
        <v>3600</v>
      </c>
      <c r="FR271" s="483">
        <f t="shared" si="1133"/>
        <v>13.772827016408714</v>
      </c>
      <c r="FS271" s="483">
        <f t="shared" si="1134"/>
        <v>691.54765138232108</v>
      </c>
      <c r="FT271" s="484">
        <f t="shared" si="1135"/>
        <v>36</v>
      </c>
      <c r="FU271" s="427">
        <f t="shared" si="1136"/>
        <v>133222.1743287461</v>
      </c>
      <c r="FV271" s="276">
        <f t="shared" si="1137"/>
        <v>1.6763816489607113</v>
      </c>
      <c r="FW271" s="256">
        <f t="shared" si="1138"/>
        <v>1.1701445617698207</v>
      </c>
      <c r="FX271" s="256">
        <f t="shared" ref="FX271:FX302" si="1230">FV271*FW271</f>
        <v>1.961608869982101</v>
      </c>
      <c r="FY271" s="483">
        <f t="shared" si="1139"/>
        <v>291.92163236951632</v>
      </c>
      <c r="FZ271" s="483">
        <f t="shared" si="1140"/>
        <v>158</v>
      </c>
      <c r="GA271" s="483">
        <f t="shared" ref="GA271:GA302" si="1231">$H271</f>
        <v>630</v>
      </c>
      <c r="GB271" s="483">
        <f t="shared" ref="GB271:GB302" si="1232">$J271</f>
        <v>368.01983955466301</v>
      </c>
      <c r="GC271" s="483">
        <f t="shared" ref="GC271:GC302" si="1233">GG271/3*300</f>
        <v>1800</v>
      </c>
      <c r="GD271" s="483">
        <f t="shared" si="1141"/>
        <v>30.077644367076999</v>
      </c>
      <c r="GE271" s="483">
        <f t="shared" si="1142"/>
        <v>416.62601901280476</v>
      </c>
      <c r="GF271" s="484">
        <f t="shared" si="1143"/>
        <v>208</v>
      </c>
      <c r="GG271" s="493">
        <f t="shared" si="1144"/>
        <v>18</v>
      </c>
      <c r="GH271" s="493">
        <f t="shared" si="1145"/>
        <v>226</v>
      </c>
      <c r="GI271" s="427">
        <f t="shared" si="1146"/>
        <v>235250.1743287461</v>
      </c>
      <c r="GJ271" s="185">
        <f t="shared" si="1147"/>
        <v>1.0372107735863527</v>
      </c>
      <c r="GK271" s="256">
        <f t="shared" si="990"/>
        <v>1.3803378720211077</v>
      </c>
      <c r="GL271" s="256">
        <f t="shared" ref="GL271:GL302" si="1234">GJ271*GK271</f>
        <v>1.431701312049553</v>
      </c>
      <c r="GM271" s="256">
        <f t="shared" ref="GM271:GM302" si="1235">$F271</f>
        <v>708.54765138232108</v>
      </c>
      <c r="GN271" s="256">
        <f t="shared" ref="GN271:GN302" si="1236">$H271</f>
        <v>630</v>
      </c>
      <c r="GO271" s="256">
        <f t="shared" ref="GO271:GO302" si="1237">$J271</f>
        <v>368.01983955466301</v>
      </c>
      <c r="GP271" s="256">
        <f t="shared" si="1148"/>
        <v>708.54765138232108</v>
      </c>
      <c r="GQ271" s="256">
        <f t="shared" si="1149"/>
        <v>13.432724143745199</v>
      </c>
      <c r="GR271" s="427">
        <f t="shared" si="1150"/>
        <v>503583.1743287461</v>
      </c>
      <c r="GS271" s="185">
        <f t="shared" si="1151"/>
        <v>1.0372107735863527</v>
      </c>
      <c r="GT271" s="256">
        <f t="shared" si="991"/>
        <v>2.2887970426220923</v>
      </c>
      <c r="GU271" s="256">
        <f t="shared" ref="GU271:GU302" si="1238">GS271*GT271</f>
        <v>2.3739649511602168</v>
      </c>
      <c r="GV271" s="256">
        <f t="shared" ref="GV271:GV302" si="1239">$F271</f>
        <v>708.54765138232108</v>
      </c>
      <c r="GW271" s="256">
        <f t="shared" ref="GW271:GW302" si="1240">$H271</f>
        <v>630</v>
      </c>
      <c r="GX271" s="256">
        <f t="shared" ref="GX271:GX302" si="1241">$J271</f>
        <v>368.01983955466301</v>
      </c>
      <c r="GY271" s="256">
        <f t="shared" si="1152"/>
        <v>708.54765138232108</v>
      </c>
      <c r="GZ271" s="256">
        <f t="shared" si="1153"/>
        <v>13.432724143745199</v>
      </c>
      <c r="HA271" s="427">
        <f t="shared" si="1154"/>
        <v>303703.1743287461</v>
      </c>
      <c r="HB271" s="185">
        <f t="shared" si="1155"/>
        <v>1.0372107735863527</v>
      </c>
      <c r="HC271" s="256">
        <f t="shared" si="992"/>
        <v>0.17434542437112607</v>
      </c>
      <c r="HD271" s="256">
        <f t="shared" ref="HD271:HD302" si="1242">HB271*HC271</f>
        <v>0.18083295248321662</v>
      </c>
      <c r="HE271" s="256">
        <f t="shared" ref="HE271:HE302" si="1243">$F271</f>
        <v>708.54765138232108</v>
      </c>
      <c r="HF271" s="256">
        <f t="shared" ref="HF271:HF302" si="1244">$H271</f>
        <v>630</v>
      </c>
      <c r="HG271" s="256">
        <f t="shared" ref="HG271:HG302" si="1245">$J271</f>
        <v>368.01983955466301</v>
      </c>
      <c r="HH271" s="256">
        <f t="shared" si="1156"/>
        <v>708.54765138232108</v>
      </c>
      <c r="HI271" s="256">
        <f t="shared" si="1157"/>
        <v>13.432724143745199</v>
      </c>
      <c r="HJ271" s="427">
        <f t="shared" si="1158"/>
        <v>3986998.39554663</v>
      </c>
      <c r="HK271" s="185">
        <f t="shared" si="1159"/>
        <v>1.0372107735863527</v>
      </c>
      <c r="HL271" s="256">
        <f t="shared" si="993"/>
        <v>1.2742711773392776</v>
      </c>
      <c r="HM271" s="256">
        <f t="shared" ref="HM271:HM302" si="1246">HK271*HL271</f>
        <v>1.3216877936068645</v>
      </c>
      <c r="HN271" s="256">
        <f t="shared" ref="HN271:HN302" si="1247">$F271</f>
        <v>708.54765138232108</v>
      </c>
      <c r="HO271" s="256">
        <f t="shared" ref="HO271:HO302" si="1248">$H271</f>
        <v>630</v>
      </c>
      <c r="HP271" s="256">
        <f t="shared" ref="HP271:HP302" si="1249">$J271</f>
        <v>368.01983955466301</v>
      </c>
      <c r="HQ271" s="256">
        <f t="shared" si="1160"/>
        <v>708.54765138232108</v>
      </c>
      <c r="HR271" s="256">
        <f t="shared" si="1161"/>
        <v>13.432724143745199</v>
      </c>
      <c r="HS271" s="466">
        <f t="shared" si="1162"/>
        <v>545500</v>
      </c>
    </row>
    <row r="272" spans="1:227" s="72" customFormat="1" hidden="1" outlineLevel="1" x14ac:dyDescent="0.3">
      <c r="B272" s="40" t="s">
        <v>252</v>
      </c>
      <c r="C272" s="40" t="s">
        <v>255</v>
      </c>
      <c r="D272" s="117">
        <v>20000</v>
      </c>
      <c r="E272" s="132">
        <v>6.86</v>
      </c>
      <c r="F272" s="125">
        <f t="shared" si="1071"/>
        <v>1206.2166666666667</v>
      </c>
      <c r="G272" s="125">
        <f t="shared" si="1072"/>
        <v>31.56</v>
      </c>
      <c r="H272" s="168">
        <f t="shared" si="1059"/>
        <v>1260</v>
      </c>
      <c r="I272" s="528">
        <f t="shared" si="1189"/>
        <v>1260</v>
      </c>
      <c r="J272" s="373">
        <f t="shared" si="1074"/>
        <v>288.21917808219177</v>
      </c>
      <c r="K272" s="114">
        <v>2.4E-2</v>
      </c>
      <c r="L272" s="168">
        <f t="shared" si="1075"/>
        <v>957.31481481481489</v>
      </c>
      <c r="M272" s="373">
        <f t="shared" ref="M272:M302" si="1250">365*24/2*P272</f>
        <v>109.5</v>
      </c>
      <c r="N272" s="373">
        <f t="shared" ref="N272:N302" si="1251">($K272*$F272*1000)/$H272</f>
        <v>22.975555555555555</v>
      </c>
      <c r="O272" s="121">
        <v>21.04</v>
      </c>
      <c r="P272" s="116">
        <v>2.5000000000000001E-2</v>
      </c>
      <c r="Q272" s="395">
        <f t="shared" si="1076"/>
        <v>0.97383554640542747</v>
      </c>
      <c r="S272" s="189">
        <f t="shared" si="1077"/>
        <v>1.0172921557937762</v>
      </c>
      <c r="T272" s="168">
        <f t="shared" si="1191"/>
        <v>10.52</v>
      </c>
      <c r="U272" s="382">
        <f t="shared" si="1192"/>
        <v>1206.2166666666667</v>
      </c>
      <c r="V272" s="427">
        <f t="shared" ref="V272:V302" si="1252">(+$T$4+$H272*$U$4)+IF($J272&gt;0,($T$5+$J272*$U$5),0)</f>
        <v>121615.06849315068</v>
      </c>
      <c r="W272" s="132"/>
      <c r="X272" s="255"/>
      <c r="Y272" s="255"/>
      <c r="Z272" s="255"/>
      <c r="AA272" s="111"/>
      <c r="AB272" s="111"/>
      <c r="AC272" s="111"/>
      <c r="AD272" s="111"/>
      <c r="AE272" s="111"/>
      <c r="AF272" s="111"/>
      <c r="AG272" s="111"/>
      <c r="AH272" s="460"/>
      <c r="AI272" s="264">
        <f t="shared" si="1193"/>
        <v>1.1437049851074657</v>
      </c>
      <c r="AJ272" s="256">
        <f t="shared" si="1078"/>
        <v>0.62261557737006601</v>
      </c>
      <c r="AK272" s="256">
        <f t="shared" si="1057"/>
        <v>0.71208853964370744</v>
      </c>
      <c r="AL272" s="170">
        <f t="shared" si="1079"/>
        <v>183.86522633744855</v>
      </c>
      <c r="AM272" s="170">
        <f t="shared" si="1080"/>
        <v>31.56</v>
      </c>
      <c r="AN272" s="170">
        <f t="shared" si="1194"/>
        <v>106.3389197530864</v>
      </c>
      <c r="AO272" s="170">
        <f t="shared" ref="AO272:AO302" si="1253">ROUND($AP272*$AP$9,0)</f>
        <v>55</v>
      </c>
      <c r="AP272" s="170">
        <f t="shared" ref="AP272:AP302" si="1254">ROUND(($AN272*1000)/($AP$8*277.77777778),0)</f>
        <v>78</v>
      </c>
      <c r="AQ272" s="170">
        <f t="shared" si="1081"/>
        <v>0</v>
      </c>
      <c r="AR272" s="256">
        <f t="shared" si="1082"/>
        <v>59.900261625514403</v>
      </c>
      <c r="AS272" s="256">
        <f t="shared" si="1195"/>
        <v>1022.3514403292181</v>
      </c>
      <c r="AT272" s="431">
        <f t="shared" si="1083"/>
        <v>216000</v>
      </c>
      <c r="AU272" s="112"/>
      <c r="AV272" s="256"/>
      <c r="AW272" s="256"/>
      <c r="AX272" s="120"/>
      <c r="AY272" s="120"/>
      <c r="AZ272" s="120"/>
      <c r="BA272" s="120"/>
      <c r="BB272" s="256"/>
      <c r="BC272" s="256"/>
      <c r="BD272" s="256"/>
      <c r="BE272" s="263"/>
      <c r="BF272" s="146">
        <f t="shared" si="1084"/>
        <v>1.0601006160478597</v>
      </c>
      <c r="BG272" s="256">
        <f t="shared" si="1085"/>
        <v>0.42642842520690971</v>
      </c>
      <c r="BH272" s="256">
        <f t="shared" si="1196"/>
        <v>0.45205703626216365</v>
      </c>
      <c r="BI272" s="120">
        <f t="shared" si="1086"/>
        <v>52.468499999999999</v>
      </c>
      <c r="BJ272" s="120">
        <f t="shared" si="1087"/>
        <v>31.56</v>
      </c>
      <c r="BK272" s="256">
        <v>0</v>
      </c>
      <c r="BL272" s="170">
        <f t="shared" si="1197"/>
        <v>54.807989167230872</v>
      </c>
      <c r="BM272" s="170">
        <f t="shared" ref="BM272:BM302" si="1255">$H272-BL272</f>
        <v>1205.192010832769</v>
      </c>
      <c r="BN272" s="170">
        <f t="shared" si="1088"/>
        <v>0</v>
      </c>
      <c r="BO272" s="170">
        <f t="shared" si="1089"/>
        <v>13.854839999999999</v>
      </c>
      <c r="BP272" s="170">
        <f t="shared" si="1090"/>
        <v>1153.7481666666667</v>
      </c>
      <c r="BQ272" s="390">
        <f t="shared" si="1091"/>
        <v>38774.194312796208</v>
      </c>
      <c r="BR272" s="428">
        <f t="shared" si="1092"/>
        <v>115221.35274204468</v>
      </c>
      <c r="BS272" s="147">
        <f t="shared" si="1182"/>
        <v>3.6683008731222495</v>
      </c>
      <c r="BT272" s="256">
        <f t="shared" si="1183"/>
        <v>1.3926152065053736</v>
      </c>
      <c r="BU272" s="256">
        <f t="shared" si="1198"/>
        <v>5.1085315779469838</v>
      </c>
      <c r="BV272" s="170">
        <f t="shared" si="1199"/>
        <v>1206.2166666666667</v>
      </c>
      <c r="BW272" s="170">
        <f t="shared" si="1200"/>
        <v>31.56</v>
      </c>
      <c r="BX272" s="170">
        <f t="shared" si="1201"/>
        <v>933.41333333333341</v>
      </c>
      <c r="BY272" s="170">
        <f t="shared" ref="BY272:BY302" si="1256">+BX272/$H272*1000</f>
        <v>740.80423280423292</v>
      </c>
      <c r="BZ272" s="256">
        <f t="shared" si="1094"/>
        <v>337.42506666666668</v>
      </c>
      <c r="CA272" s="256">
        <v>0</v>
      </c>
      <c r="CB272" s="466">
        <f t="shared" si="1095"/>
        <v>631410.3105383598</v>
      </c>
      <c r="CC272" s="146">
        <f t="shared" si="1096"/>
        <v>1.0599735974764639</v>
      </c>
      <c r="CD272" s="256">
        <f t="shared" si="1202"/>
        <v>0.4550385203924322</v>
      </c>
      <c r="CE272" s="256">
        <f t="shared" ref="CE272:CE302" si="1257">CC272*CD272</f>
        <v>0.48232881745073364</v>
      </c>
      <c r="CF272" s="120">
        <f t="shared" si="1097"/>
        <v>55.9664</v>
      </c>
      <c r="CG272" s="120">
        <f t="shared" si="1098"/>
        <v>31.56</v>
      </c>
      <c r="CH272" s="256">
        <v>0</v>
      </c>
      <c r="CI272" s="170">
        <f t="shared" ref="CI272:CI302" si="1258">CF272/$L272*1000</f>
        <v>58.461855111712921</v>
      </c>
      <c r="CJ272" s="170">
        <f t="shared" ref="CJ272:CJ302" si="1259">$H272-CI272</f>
        <v>1201.538144888287</v>
      </c>
      <c r="CK272" s="170">
        <f t="shared" si="1099"/>
        <v>0</v>
      </c>
      <c r="CL272" s="256">
        <f t="shared" si="1100"/>
        <v>17.492656</v>
      </c>
      <c r="CM272" s="256">
        <f t="shared" si="1190"/>
        <v>1150.2502666666667</v>
      </c>
      <c r="CN272" s="390">
        <f t="shared" si="1101"/>
        <v>30692.473933649282</v>
      </c>
      <c r="CO272" s="428">
        <f t="shared" si="1102"/>
        <v>107669.44292484765</v>
      </c>
      <c r="CP272" s="147">
        <f t="shared" si="1103"/>
        <v>3.1358318377421752</v>
      </c>
      <c r="CQ272" s="256">
        <f t="shared" si="1203"/>
        <v>1.35554474264061</v>
      </c>
      <c r="CR272" s="256">
        <f t="shared" si="1204"/>
        <v>4.2507603614564475</v>
      </c>
      <c r="CS272" s="120">
        <f t="shared" si="1205"/>
        <v>1206.2166666666667</v>
      </c>
      <c r="CT272" s="120">
        <f t="shared" si="1206"/>
        <v>31.56</v>
      </c>
      <c r="CU272" s="256">
        <f t="shared" si="1207"/>
        <v>873.10250000000008</v>
      </c>
      <c r="CV272" s="170">
        <f t="shared" ref="CV272:CV302" si="1260">+CU272/$H272*1000</f>
        <v>692.93849206349216</v>
      </c>
      <c r="CW272" s="256">
        <f t="shared" si="1104"/>
        <v>394.72035833333337</v>
      </c>
      <c r="CX272" s="256">
        <v>0</v>
      </c>
      <c r="CY272" s="466">
        <f t="shared" si="1105"/>
        <v>606410.3105383598</v>
      </c>
      <c r="CZ272" s="147">
        <f t="shared" si="1106"/>
        <v>3.6683008731222495</v>
      </c>
      <c r="DA272" s="256">
        <f t="shared" si="1208"/>
        <v>1.4334803065639241</v>
      </c>
      <c r="DB272" s="256">
        <f t="shared" si="1209"/>
        <v>5.2584370601719925</v>
      </c>
      <c r="DC272" s="120">
        <f t="shared" si="1210"/>
        <v>1206.2166666666667</v>
      </c>
      <c r="DD272" s="120">
        <f t="shared" si="1211"/>
        <v>31.56</v>
      </c>
      <c r="DE272" s="256">
        <f t="shared" si="1212"/>
        <v>933.41333333333341</v>
      </c>
      <c r="DF272" s="170">
        <f t="shared" ref="DF272:DF302" si="1261">+DE272/$H272*1000</f>
        <v>740.80423280423292</v>
      </c>
      <c r="DG272" s="256">
        <f t="shared" si="1107"/>
        <v>337.42506666666668</v>
      </c>
      <c r="DH272" s="256">
        <v>0</v>
      </c>
      <c r="DI272" s="466">
        <f t="shared" si="1108"/>
        <v>613410.3105383598</v>
      </c>
      <c r="DJ272" s="147">
        <f t="shared" si="1109"/>
        <v>3.1358318377421752</v>
      </c>
      <c r="DK272" s="256">
        <f t="shared" ref="DK272:DK302" si="1262">+(($T272+$U272)-(DQ272+DR272))/DS272*1000</f>
        <v>1.3668144591626561</v>
      </c>
      <c r="DL272" s="256">
        <f t="shared" si="1213"/>
        <v>4.2861002973286091</v>
      </c>
      <c r="DM272" s="120">
        <f t="shared" si="1214"/>
        <v>1206.2166666666667</v>
      </c>
      <c r="DN272" s="120">
        <f t="shared" si="1215"/>
        <v>31.56</v>
      </c>
      <c r="DO272" s="256">
        <f t="shared" si="1216"/>
        <v>873.10250000000008</v>
      </c>
      <c r="DP272" s="170">
        <f t="shared" ref="DP272:DP302" si="1263">+DO272/$H272*1000</f>
        <v>692.93849206349216</v>
      </c>
      <c r="DQ272" s="256">
        <f t="shared" si="1110"/>
        <v>394.72035833333337</v>
      </c>
      <c r="DR272" s="256">
        <v>0</v>
      </c>
      <c r="DS272" s="427">
        <f t="shared" si="1111"/>
        <v>601410.3105383598</v>
      </c>
      <c r="DT272" s="176">
        <f t="shared" si="1112"/>
        <v>6.473272536814445</v>
      </c>
      <c r="DU272" s="256">
        <f t="shared" si="1217"/>
        <v>1.131833607265798</v>
      </c>
      <c r="DV272" s="256">
        <f t="shared" si="1218"/>
        <v>7.3266674061573163</v>
      </c>
      <c r="DW272" s="120">
        <f t="shared" si="1219"/>
        <v>1206.2166666666667</v>
      </c>
      <c r="DX272" s="120">
        <f t="shared" si="1220"/>
        <v>31.56</v>
      </c>
      <c r="DY272" s="256">
        <f t="shared" si="1221"/>
        <v>1054.0350000000001</v>
      </c>
      <c r="DZ272" s="256">
        <f t="shared" ref="DZ272:DZ302" si="1264">ROUND($EA272*$DY$9,0)</f>
        <v>620</v>
      </c>
      <c r="EA272" s="256">
        <f t="shared" ref="EA272:EA302" si="1265">ROUND(($F272*1000)/($DY$8*277.77777778),0)</f>
        <v>886</v>
      </c>
      <c r="EB272" s="170">
        <f t="shared" ref="EB272:EB302" si="1266">+DY272/$H272*1000</f>
        <v>836.53571428571433</v>
      </c>
      <c r="EC272" s="256">
        <f t="shared" si="1113"/>
        <v>191.21343333333337</v>
      </c>
      <c r="ED272" s="256">
        <v>0</v>
      </c>
      <c r="EE272" s="427">
        <f t="shared" si="994"/>
        <v>906072.43569195503</v>
      </c>
      <c r="EF272" s="275">
        <f t="shared" si="1114"/>
        <v>1.2495587036181359</v>
      </c>
      <c r="EG272" s="256">
        <f t="shared" si="1115"/>
        <v>1.4706611503072469</v>
      </c>
      <c r="EH272" s="256">
        <f t="shared" si="1222"/>
        <v>1.83767744043948</v>
      </c>
      <c r="EI272" s="473">
        <f t="shared" si="1116"/>
        <v>301.55416666666667</v>
      </c>
      <c r="EJ272" s="473">
        <f t="shared" si="1117"/>
        <v>315</v>
      </c>
      <c r="EK272" s="473">
        <f t="shared" si="1223"/>
        <v>1260</v>
      </c>
      <c r="EL272" s="473">
        <f t="shared" si="1118"/>
        <v>0</v>
      </c>
      <c r="EM272" s="473">
        <f t="shared" si="1119"/>
        <v>85.908541666666665</v>
      </c>
      <c r="EN272" s="473">
        <f t="shared" si="1120"/>
        <v>904.66250000000002</v>
      </c>
      <c r="EO272" s="427">
        <f t="shared" si="1121"/>
        <v>153785</v>
      </c>
      <c r="EP272" s="261">
        <f t="shared" si="1122"/>
        <v>1.2495587036181359</v>
      </c>
      <c r="EQ272" s="256">
        <f t="shared" si="1123"/>
        <v>0.49630376344086014</v>
      </c>
      <c r="ER272" s="256">
        <f t="shared" si="1224"/>
        <v>0.62016068724596318</v>
      </c>
      <c r="ES272" s="473">
        <f t="shared" si="1225"/>
        <v>1206.2166666666667</v>
      </c>
      <c r="ET272" s="473">
        <f t="shared" si="1124"/>
        <v>315</v>
      </c>
      <c r="EU272" s="473">
        <f t="shared" si="1226"/>
        <v>1260</v>
      </c>
      <c r="EV272" s="473">
        <f t="shared" si="1125"/>
        <v>0</v>
      </c>
      <c r="EW272" s="473">
        <f t="shared" si="1126"/>
        <v>85.908541666666665</v>
      </c>
      <c r="EX272" s="473">
        <f t="shared" si="1127"/>
        <v>904.66250000000002</v>
      </c>
      <c r="EY272" s="572">
        <f t="shared" si="1128"/>
        <v>455700</v>
      </c>
      <c r="EZ272" s="589"/>
      <c r="FA272" s="589"/>
      <c r="FB272" s="589"/>
      <c r="FC272" s="589"/>
      <c r="FD272" s="589"/>
      <c r="FE272" s="589"/>
      <c r="FF272" s="589"/>
      <c r="FG272" s="589"/>
      <c r="FH272" s="589"/>
      <c r="FI272" s="577"/>
      <c r="FJ272" s="276">
        <f t="shared" si="1129"/>
        <v>1.0414523795449544</v>
      </c>
      <c r="FK272" s="256">
        <f t="shared" si="1130"/>
        <v>0.16365215676403405</v>
      </c>
      <c r="FL272" s="256">
        <f t="shared" si="1227"/>
        <v>0.17043592807956717</v>
      </c>
      <c r="FM272" s="483">
        <f t="shared" si="1131"/>
        <v>28.949200000000001</v>
      </c>
      <c r="FN272" s="483">
        <f t="shared" si="1132"/>
        <v>43</v>
      </c>
      <c r="FO272" s="483">
        <f t="shared" si="1228"/>
        <v>1260</v>
      </c>
      <c r="FP272" s="483">
        <f t="shared" si="1229"/>
        <v>288.21917808219177</v>
      </c>
      <c r="FQ272" s="483">
        <f t="shared" ref="FQ272:FQ302" si="1267">FT272/3*300</f>
        <v>6100</v>
      </c>
      <c r="FR272" s="483">
        <f t="shared" si="1133"/>
        <v>11.098984</v>
      </c>
      <c r="FS272" s="483">
        <f t="shared" si="1134"/>
        <v>1177.411111111111</v>
      </c>
      <c r="FT272" s="484">
        <f t="shared" si="1135"/>
        <v>61</v>
      </c>
      <c r="FU272" s="427">
        <f t="shared" si="1136"/>
        <v>172479.0684931507</v>
      </c>
      <c r="FV272" s="276">
        <f t="shared" si="1137"/>
        <v>1.6547108951092893</v>
      </c>
      <c r="FW272" s="256">
        <f t="shared" si="1138"/>
        <v>1.3508933172499547</v>
      </c>
      <c r="FX272" s="256">
        <f t="shared" si="1230"/>
        <v>2.2353378901838297</v>
      </c>
      <c r="FY272" s="483">
        <f t="shared" si="1139"/>
        <v>496.96126666666669</v>
      </c>
      <c r="FZ272" s="483">
        <f t="shared" si="1140"/>
        <v>270</v>
      </c>
      <c r="GA272" s="483">
        <f t="shared" si="1231"/>
        <v>1260</v>
      </c>
      <c r="GB272" s="483">
        <f t="shared" si="1232"/>
        <v>288.21917808219177</v>
      </c>
      <c r="GC272" s="483">
        <f t="shared" si="1233"/>
        <v>3100</v>
      </c>
      <c r="GD272" s="483">
        <f t="shared" si="1141"/>
        <v>38.776579680000026</v>
      </c>
      <c r="GE272" s="483">
        <f t="shared" si="1142"/>
        <v>709.25540000000001</v>
      </c>
      <c r="GF272" s="484">
        <f t="shared" si="1143"/>
        <v>354</v>
      </c>
      <c r="GG272" s="493">
        <f t="shared" si="1144"/>
        <v>31</v>
      </c>
      <c r="GH272" s="493">
        <f t="shared" si="1145"/>
        <v>385</v>
      </c>
      <c r="GI272" s="427">
        <f t="shared" si="1146"/>
        <v>346959.0684931507</v>
      </c>
      <c r="GJ272" s="185">
        <f t="shared" si="1147"/>
        <v>1.0172921557937762</v>
      </c>
      <c r="GK272" s="256">
        <f t="shared" ref="GK272:GK302" si="1268">(GP272-GQ272)/GR272*1000</f>
        <v>1.2919256610412666</v>
      </c>
      <c r="GL272" s="256">
        <f t="shared" si="1234"/>
        <v>1.3142658408459695</v>
      </c>
      <c r="GM272" s="256">
        <f t="shared" si="1235"/>
        <v>1206.2166666666667</v>
      </c>
      <c r="GN272" s="256">
        <f t="shared" si="1236"/>
        <v>1260</v>
      </c>
      <c r="GO272" s="256">
        <f t="shared" si="1237"/>
        <v>288.21917808219177</v>
      </c>
      <c r="GP272" s="256">
        <f t="shared" si="1148"/>
        <v>1206.2166666666667</v>
      </c>
      <c r="GQ272" s="256">
        <f t="shared" si="1149"/>
        <v>10.52</v>
      </c>
      <c r="GR272" s="427">
        <f t="shared" si="1150"/>
        <v>925515.06849315064</v>
      </c>
      <c r="GS272" s="185">
        <f t="shared" si="1151"/>
        <v>1.0172921557937762</v>
      </c>
      <c r="GT272" s="256">
        <f t="shared" ref="GT272:GT302" si="1269">+($GY272-$GZ272)/$HA272*1000</f>
        <v>2.4783585970009177</v>
      </c>
      <c r="GU272" s="256">
        <f t="shared" si="1238"/>
        <v>2.5212147599731023</v>
      </c>
      <c r="GV272" s="256">
        <f t="shared" si="1239"/>
        <v>1206.2166666666667</v>
      </c>
      <c r="GW272" s="256">
        <f t="shared" si="1240"/>
        <v>1260</v>
      </c>
      <c r="GX272" s="256">
        <f t="shared" si="1241"/>
        <v>288.21917808219177</v>
      </c>
      <c r="GY272" s="256">
        <f t="shared" si="1152"/>
        <v>1206.2166666666667</v>
      </c>
      <c r="GZ272" s="256">
        <f t="shared" si="1153"/>
        <v>10.52</v>
      </c>
      <c r="HA272" s="427">
        <f t="shared" si="1154"/>
        <v>482455.0684931507</v>
      </c>
      <c r="HB272" s="185">
        <f t="shared" si="1155"/>
        <v>1.0172921557937762</v>
      </c>
      <c r="HC272" s="256">
        <f t="shared" ref="HC272:HC302" si="1270">($HH272-$HI272)/$HJ272*1000</f>
        <v>0.35212789367204195</v>
      </c>
      <c r="HD272" s="256">
        <f t="shared" si="1242"/>
        <v>0.35821694406875315</v>
      </c>
      <c r="HE272" s="256">
        <f t="shared" si="1243"/>
        <v>1206.2166666666667</v>
      </c>
      <c r="HF272" s="256">
        <f t="shared" si="1244"/>
        <v>1260</v>
      </c>
      <c r="HG272" s="256">
        <f t="shared" si="1245"/>
        <v>288.21917808219177</v>
      </c>
      <c r="HH272" s="256">
        <f t="shared" si="1156"/>
        <v>1206.2166666666667</v>
      </c>
      <c r="HI272" s="256">
        <f t="shared" si="1157"/>
        <v>10.52</v>
      </c>
      <c r="HJ272" s="427">
        <f t="shared" si="1158"/>
        <v>3395631.7808219176</v>
      </c>
      <c r="HK272" s="185">
        <f t="shared" si="1159"/>
        <v>1.0172921557937762</v>
      </c>
      <c r="HL272" s="256">
        <f t="shared" ref="HL272:HL302" si="1271">($HQ272-$HR272)/$HS272*1000</f>
        <v>1.1061023743447427</v>
      </c>
      <c r="HM272" s="256">
        <f t="shared" si="1246"/>
        <v>1.1252292689257777</v>
      </c>
      <c r="HN272" s="256">
        <f t="shared" si="1247"/>
        <v>1206.2166666666667</v>
      </c>
      <c r="HO272" s="256">
        <f t="shared" si="1248"/>
        <v>1260</v>
      </c>
      <c r="HP272" s="256">
        <f t="shared" si="1249"/>
        <v>288.21917808219177</v>
      </c>
      <c r="HQ272" s="256">
        <f t="shared" si="1160"/>
        <v>1206.2166666666667</v>
      </c>
      <c r="HR272" s="256">
        <f t="shared" si="1161"/>
        <v>10.52</v>
      </c>
      <c r="HS272" s="466">
        <f t="shared" si="1162"/>
        <v>1081000</v>
      </c>
    </row>
    <row r="273" spans="1:227" s="304" customFormat="1" hidden="1" outlineLevel="1" x14ac:dyDescent="0.3">
      <c r="B273" s="305" t="s">
        <v>252</v>
      </c>
      <c r="C273" s="305" t="s">
        <v>255</v>
      </c>
      <c r="D273" s="306">
        <v>50000</v>
      </c>
      <c r="E273" s="315">
        <v>5.7738473596413726</v>
      </c>
      <c r="F273" s="313">
        <f t="shared" si="1071"/>
        <v>2538.0870685090199</v>
      </c>
      <c r="G273" s="313">
        <f t="shared" si="1072"/>
        <v>75.295740011581131</v>
      </c>
      <c r="H273" s="311">
        <f t="shared" si="1059"/>
        <v>3150</v>
      </c>
      <c r="I273" s="529">
        <f t="shared" si="1189"/>
        <v>3150</v>
      </c>
      <c r="J273" s="374">
        <f t="shared" si="1074"/>
        <v>687.632328872887</v>
      </c>
      <c r="K273" s="310">
        <v>2.4E-2</v>
      </c>
      <c r="L273" s="311">
        <f t="shared" si="1075"/>
        <v>805.7419265108</v>
      </c>
      <c r="M273" s="374">
        <f t="shared" si="1250"/>
        <v>109.5</v>
      </c>
      <c r="N273" s="374">
        <f t="shared" si="1251"/>
        <v>19.337806236259201</v>
      </c>
      <c r="O273" s="309">
        <v>20.078864003088299</v>
      </c>
      <c r="P273" s="312">
        <v>2.5000000000000001E-2</v>
      </c>
      <c r="Q273" s="396">
        <f t="shared" si="1076"/>
        <v>0.97033366548145528</v>
      </c>
      <c r="S273" s="314">
        <f t="shared" si="1077"/>
        <v>1.0195838955468732</v>
      </c>
      <c r="T273" s="311">
        <f t="shared" si="1191"/>
        <v>25.098580003860377</v>
      </c>
      <c r="U273" s="381">
        <f t="shared" si="1192"/>
        <v>2538.0870685090199</v>
      </c>
      <c r="V273" s="435">
        <f t="shared" si="1252"/>
        <v>280021.1726196619</v>
      </c>
      <c r="W273" s="315"/>
      <c r="X273" s="316"/>
      <c r="Y273" s="316"/>
      <c r="Z273" s="316"/>
      <c r="AA273" s="317"/>
      <c r="AB273" s="317"/>
      <c r="AC273" s="317"/>
      <c r="AD273" s="317"/>
      <c r="AE273" s="317"/>
      <c r="AF273" s="317"/>
      <c r="AG273" s="317"/>
      <c r="AH273" s="461"/>
      <c r="AI273" s="365">
        <f t="shared" si="1193"/>
        <v>1.0751644148349626</v>
      </c>
      <c r="AJ273" s="319">
        <f t="shared" si="1078"/>
        <v>0.45580884573219799</v>
      </c>
      <c r="AK273" s="319">
        <f t="shared" si="1057"/>
        <v>0.49006945089825837</v>
      </c>
      <c r="AL273" s="333">
        <f t="shared" si="1079"/>
        <v>158.59047442434795</v>
      </c>
      <c r="AM273" s="333">
        <f t="shared" si="1080"/>
        <v>75.295740011581131</v>
      </c>
      <c r="AN273" s="333">
        <f t="shared" si="1194"/>
        <v>43.647115806679835</v>
      </c>
      <c r="AO273" s="333">
        <f t="shared" si="1253"/>
        <v>22</v>
      </c>
      <c r="AP273" s="333">
        <f t="shared" si="1254"/>
        <v>32</v>
      </c>
      <c r="AQ273" s="333">
        <f t="shared" si="1081"/>
        <v>0</v>
      </c>
      <c r="AR273" s="319">
        <f t="shared" si="1082"/>
        <v>51.185422973858145</v>
      </c>
      <c r="AS273" s="319">
        <f t="shared" si="1195"/>
        <v>2379.4965940846719</v>
      </c>
      <c r="AT273" s="432">
        <f t="shared" si="1083"/>
        <v>290700</v>
      </c>
      <c r="AU273" s="321"/>
      <c r="AV273" s="319"/>
      <c r="AW273" s="319"/>
      <c r="AX273" s="308"/>
      <c r="AY273" s="308"/>
      <c r="AZ273" s="308"/>
      <c r="BA273" s="308"/>
      <c r="BB273" s="319"/>
      <c r="BC273" s="319"/>
      <c r="BD273" s="319"/>
      <c r="BE273" s="346"/>
      <c r="BF273" s="322">
        <f t="shared" si="1084"/>
        <v>1.0684475179531252</v>
      </c>
      <c r="BG273" s="319">
        <f t="shared" si="1085"/>
        <v>0.39942204100024065</v>
      </c>
      <c r="BH273" s="319">
        <f t="shared" si="1196"/>
        <v>0.42676148832247851</v>
      </c>
      <c r="BI273" s="308">
        <f t="shared" si="1086"/>
        <v>125.17916776925364</v>
      </c>
      <c r="BJ273" s="308">
        <f t="shared" si="1087"/>
        <v>75.295740011581131</v>
      </c>
      <c r="BK273" s="319">
        <v>0</v>
      </c>
      <c r="BL273" s="333">
        <f t="shared" si="1197"/>
        <v>155.35888558180392</v>
      </c>
      <c r="BM273" s="333">
        <f t="shared" si="1255"/>
        <v>2994.6411144181961</v>
      </c>
      <c r="BN273" s="333">
        <f t="shared" si="1088"/>
        <v>0</v>
      </c>
      <c r="BO273" s="333">
        <f t="shared" si="1089"/>
        <v>33.054829865084123</v>
      </c>
      <c r="BP273" s="333">
        <f t="shared" si="1090"/>
        <v>2412.9079007397663</v>
      </c>
      <c r="BQ273" s="391">
        <f t="shared" si="1091"/>
        <v>107954.30682255799</v>
      </c>
      <c r="BR273" s="429">
        <f t="shared" si="1092"/>
        <v>293481.34523191955</v>
      </c>
      <c r="BS273" s="323">
        <f t="shared" si="1182"/>
        <v>3.6812801264121822</v>
      </c>
      <c r="BT273" s="319">
        <f t="shared" si="1183"/>
        <v>1.4835779138737315</v>
      </c>
      <c r="BU273" s="319">
        <f t="shared" si="1198"/>
        <v>5.4614658903274114</v>
      </c>
      <c r="BV273" s="333">
        <f t="shared" si="1199"/>
        <v>2538.0870685090199</v>
      </c>
      <c r="BW273" s="333">
        <f t="shared" si="1200"/>
        <v>75.295740011581131</v>
      </c>
      <c r="BX273" s="333">
        <f t="shared" si="1201"/>
        <v>1955.173914795635</v>
      </c>
      <c r="BY273" s="333">
        <f t="shared" si="1256"/>
        <v>620.69013168115396</v>
      </c>
      <c r="BZ273" s="319">
        <f t="shared" si="1094"/>
        <v>709.91142178240966</v>
      </c>
      <c r="CA273" s="319">
        <v>0</v>
      </c>
      <c r="CB273" s="467">
        <f t="shared" si="1095"/>
        <v>1249192.3810670883</v>
      </c>
      <c r="CC273" s="322">
        <f t="shared" si="1096"/>
        <v>1.0683017221960733</v>
      </c>
      <c r="CD273" s="319">
        <f t="shared" si="1202"/>
        <v>0.42583823273726051</v>
      </c>
      <c r="CE273" s="319">
        <f t="shared" si="1257"/>
        <v>0.4549237174101477</v>
      </c>
      <c r="CF273" s="308">
        <f t="shared" si="1097"/>
        <v>133.52444562053722</v>
      </c>
      <c r="CG273" s="308">
        <f t="shared" si="1098"/>
        <v>75.295740011581131</v>
      </c>
      <c r="CH273" s="319">
        <v>0</v>
      </c>
      <c r="CI273" s="333">
        <f t="shared" si="1258"/>
        <v>165.71614462059085</v>
      </c>
      <c r="CJ273" s="333">
        <f t="shared" si="1259"/>
        <v>2984.283855379409</v>
      </c>
      <c r="CK273" s="333">
        <f t="shared" si="1099"/>
        <v>0</v>
      </c>
      <c r="CL273" s="319">
        <f t="shared" si="1100"/>
        <v>41.733918830419036</v>
      </c>
      <c r="CM273" s="319">
        <f t="shared" si="1190"/>
        <v>2404.5626228884826</v>
      </c>
      <c r="CN273" s="391">
        <f t="shared" si="1101"/>
        <v>87462.967909228697</v>
      </c>
      <c r="CO273" s="429">
        <f t="shared" si="1102"/>
        <v>274491.80887921434</v>
      </c>
      <c r="CP273" s="323">
        <f t="shared" si="1103"/>
        <v>3.1468699098407984</v>
      </c>
      <c r="CQ273" s="319">
        <f t="shared" si="1203"/>
        <v>1.4153944410811812</v>
      </c>
      <c r="CR273" s="319">
        <f t="shared" si="1204"/>
        <v>4.4540621771943041</v>
      </c>
      <c r="CS273" s="308">
        <f t="shared" si="1205"/>
        <v>2538.0870685090199</v>
      </c>
      <c r="CT273" s="308">
        <f t="shared" si="1206"/>
        <v>75.295740011581131</v>
      </c>
      <c r="CU273" s="319">
        <f t="shared" si="1207"/>
        <v>1828.269561370184</v>
      </c>
      <c r="CV273" s="333">
        <f t="shared" si="1260"/>
        <v>580.40303535561395</v>
      </c>
      <c r="CW273" s="319">
        <f t="shared" si="1104"/>
        <v>830.47055753658822</v>
      </c>
      <c r="CX273" s="319">
        <v>0</v>
      </c>
      <c r="CY273" s="467">
        <f t="shared" si="1105"/>
        <v>1224192.3810670883</v>
      </c>
      <c r="CZ273" s="323">
        <f t="shared" si="1106"/>
        <v>3.6812801264121822</v>
      </c>
      <c r="DA273" s="319">
        <f t="shared" si="1208"/>
        <v>1.5052677836783044</v>
      </c>
      <c r="DB273" s="319">
        <f t="shared" si="1209"/>
        <v>5.5413123769834538</v>
      </c>
      <c r="DC273" s="308">
        <f t="shared" si="1210"/>
        <v>2538.0870685090199</v>
      </c>
      <c r="DD273" s="308">
        <f t="shared" si="1211"/>
        <v>75.295740011581131</v>
      </c>
      <c r="DE273" s="319">
        <f t="shared" si="1212"/>
        <v>1955.173914795635</v>
      </c>
      <c r="DF273" s="333">
        <f t="shared" si="1261"/>
        <v>620.69013168115396</v>
      </c>
      <c r="DG273" s="319">
        <f t="shared" si="1107"/>
        <v>709.91142178240966</v>
      </c>
      <c r="DH273" s="319">
        <v>0</v>
      </c>
      <c r="DI273" s="467">
        <f t="shared" si="1108"/>
        <v>1231192.3810670883</v>
      </c>
      <c r="DJ273" s="323">
        <f t="shared" si="1109"/>
        <v>3.1468699098407984</v>
      </c>
      <c r="DK273" s="319">
        <f t="shared" si="1262"/>
        <v>1.4211990805419459</v>
      </c>
      <c r="DL273" s="319">
        <f t="shared" si="1213"/>
        <v>4.4723286224508589</v>
      </c>
      <c r="DM273" s="308">
        <f t="shared" si="1214"/>
        <v>2538.0870685090199</v>
      </c>
      <c r="DN273" s="308">
        <f t="shared" si="1215"/>
        <v>75.295740011581131</v>
      </c>
      <c r="DO273" s="319">
        <f t="shared" si="1216"/>
        <v>1828.269561370184</v>
      </c>
      <c r="DP273" s="333">
        <f t="shared" si="1263"/>
        <v>580.40303535561395</v>
      </c>
      <c r="DQ273" s="319">
        <f t="shared" si="1110"/>
        <v>830.47055753658822</v>
      </c>
      <c r="DR273" s="319">
        <v>0</v>
      </c>
      <c r="DS273" s="435">
        <f t="shared" si="1111"/>
        <v>1219192.3810670883</v>
      </c>
      <c r="DT273" s="324">
        <f t="shared" si="1112"/>
        <v>6.4924947096217362</v>
      </c>
      <c r="DU273" s="319">
        <f t="shared" si="1217"/>
        <v>1.2306329601994632</v>
      </c>
      <c r="DV273" s="319">
        <f t="shared" si="1218"/>
        <v>7.9898779835811515</v>
      </c>
      <c r="DW273" s="308">
        <f t="shared" si="1219"/>
        <v>2538.0870685090199</v>
      </c>
      <c r="DX273" s="308">
        <f t="shared" si="1220"/>
        <v>75.295740011581131</v>
      </c>
      <c r="DY273" s="319">
        <f t="shared" si="1221"/>
        <v>2208.9826216465367</v>
      </c>
      <c r="DZ273" s="319">
        <f t="shared" si="1264"/>
        <v>1306</v>
      </c>
      <c r="EA273" s="319">
        <f t="shared" si="1265"/>
        <v>1865</v>
      </c>
      <c r="EB273" s="333">
        <f t="shared" si="1266"/>
        <v>701.26432433223385</v>
      </c>
      <c r="EC273" s="319">
        <f t="shared" si="1113"/>
        <v>402.52367162465674</v>
      </c>
      <c r="ED273" s="319">
        <v>0</v>
      </c>
      <c r="EE273" s="435">
        <f t="shared" ref="EE273:EE302" si="1272">IF($H273&lt;100,$EC$4+$H273*$ED$4,$EC$5+$ED$5*LN($H273/6.96))+$EC$6+$H273*$ED$6+$EC$7+$DZ273*$ED$7</f>
        <v>1755732.2506119283</v>
      </c>
      <c r="EF273" s="325">
        <f t="shared" si="1114"/>
        <v>1.2520432693722034</v>
      </c>
      <c r="EG273" s="256">
        <f t="shared" si="1115"/>
        <v>1.3244128195296458</v>
      </c>
      <c r="EH273" s="319">
        <f t="shared" si="1222"/>
        <v>1.6582221565623558</v>
      </c>
      <c r="EI273" s="474">
        <f t="shared" si="1116"/>
        <v>634.52176712725498</v>
      </c>
      <c r="EJ273" s="474">
        <f t="shared" si="1117"/>
        <v>787.5</v>
      </c>
      <c r="EK273" s="474">
        <f t="shared" si="1223"/>
        <v>3150</v>
      </c>
      <c r="EL273" s="474">
        <f t="shared" si="1118"/>
        <v>0</v>
      </c>
      <c r="EM273" s="474">
        <f t="shared" si="1119"/>
        <v>183.72902178567412</v>
      </c>
      <c r="EN273" s="474">
        <f t="shared" si="1120"/>
        <v>1903.565301381765</v>
      </c>
      <c r="EO273" s="435">
        <f t="shared" si="1121"/>
        <v>359322.5</v>
      </c>
      <c r="EP273" s="326">
        <f t="shared" si="1122"/>
        <v>1.2520432693722034</v>
      </c>
      <c r="EQ273" s="256">
        <f t="shared" si="1123"/>
        <v>0.41772334899753449</v>
      </c>
      <c r="ER273" s="256">
        <f t="shared" si="1224"/>
        <v>0.52300770757197901</v>
      </c>
      <c r="ES273" s="474">
        <f t="shared" si="1225"/>
        <v>2538.0870685090199</v>
      </c>
      <c r="ET273" s="474">
        <f t="shared" si="1124"/>
        <v>787.5</v>
      </c>
      <c r="EU273" s="474">
        <f t="shared" si="1226"/>
        <v>3150</v>
      </c>
      <c r="EV273" s="474">
        <f t="shared" si="1125"/>
        <v>0</v>
      </c>
      <c r="EW273" s="474">
        <f t="shared" si="1126"/>
        <v>183.72902178567412</v>
      </c>
      <c r="EX273" s="474">
        <f t="shared" si="1127"/>
        <v>1903.565301381765</v>
      </c>
      <c r="EY273" s="573">
        <f t="shared" si="1128"/>
        <v>1139250</v>
      </c>
      <c r="EZ273" s="590"/>
      <c r="FA273" s="590"/>
      <c r="FB273" s="590"/>
      <c r="FC273" s="590"/>
      <c r="FD273" s="590"/>
      <c r="FE273" s="590"/>
      <c r="FF273" s="590"/>
      <c r="FG273" s="590"/>
      <c r="FH273" s="590"/>
      <c r="FI273" s="578"/>
      <c r="FJ273" s="327">
        <f t="shared" si="1129"/>
        <v>1.0438969858076119</v>
      </c>
      <c r="FK273" s="256">
        <f t="shared" si="1130"/>
        <v>0.15484469232406589</v>
      </c>
      <c r="FL273" s="256">
        <f t="shared" si="1227"/>
        <v>0.16164190758539945</v>
      </c>
      <c r="FM273" s="485">
        <f t="shared" si="1131"/>
        <v>60.914089644216482</v>
      </c>
      <c r="FN273" s="485">
        <f t="shared" si="1132"/>
        <v>90</v>
      </c>
      <c r="FO273" s="485">
        <f t="shared" si="1228"/>
        <v>3150</v>
      </c>
      <c r="FP273" s="485">
        <f t="shared" si="1229"/>
        <v>687.632328872887</v>
      </c>
      <c r="FQ273" s="485">
        <f t="shared" si="1267"/>
        <v>12900</v>
      </c>
      <c r="FR273" s="485">
        <f t="shared" si="1133"/>
        <v>26.316861796744707</v>
      </c>
      <c r="FS273" s="485">
        <f t="shared" si="1134"/>
        <v>2477.1704018423534</v>
      </c>
      <c r="FT273" s="486">
        <f t="shared" si="1135"/>
        <v>129</v>
      </c>
      <c r="FU273" s="435">
        <f t="shared" si="1136"/>
        <v>385537.1726196619</v>
      </c>
      <c r="FV273" s="327">
        <f t="shared" si="1137"/>
        <v>1.6572046038135342</v>
      </c>
      <c r="FW273" s="256">
        <f t="shared" si="1138"/>
        <v>1.3125797158858814</v>
      </c>
      <c r="FX273" s="256">
        <f t="shared" si="1230"/>
        <v>2.1752131480383432</v>
      </c>
      <c r="FY273" s="485">
        <f t="shared" si="1139"/>
        <v>1045.6918722257162</v>
      </c>
      <c r="FZ273" s="485">
        <f t="shared" si="1140"/>
        <v>567</v>
      </c>
      <c r="GA273" s="485">
        <f t="shared" si="1231"/>
        <v>3150</v>
      </c>
      <c r="GB273" s="485">
        <f t="shared" si="1232"/>
        <v>687.632328872887</v>
      </c>
      <c r="GC273" s="485">
        <f t="shared" si="1233"/>
        <v>6400</v>
      </c>
      <c r="GD273" s="485">
        <f t="shared" si="1141"/>
        <v>84.587393860800432</v>
      </c>
      <c r="GE273" s="485">
        <f t="shared" si="1142"/>
        <v>1492.3951962833037</v>
      </c>
      <c r="GF273" s="486">
        <f t="shared" si="1143"/>
        <v>746</v>
      </c>
      <c r="GG273" s="494">
        <f t="shared" si="1144"/>
        <v>64</v>
      </c>
      <c r="GH273" s="494">
        <f t="shared" si="1145"/>
        <v>810</v>
      </c>
      <c r="GI273" s="435">
        <f t="shared" si="1146"/>
        <v>751347.1726196619</v>
      </c>
      <c r="GJ273" s="328">
        <f t="shared" si="1147"/>
        <v>1.0195838955468732</v>
      </c>
      <c r="GK273" s="319">
        <f t="shared" si="1268"/>
        <v>1.0956901198495683</v>
      </c>
      <c r="GL273" s="256">
        <f t="shared" si="1234"/>
        <v>1.1171480007084433</v>
      </c>
      <c r="GM273" s="319">
        <f t="shared" si="1235"/>
        <v>2538.0870685090199</v>
      </c>
      <c r="GN273" s="319">
        <f t="shared" si="1236"/>
        <v>3150</v>
      </c>
      <c r="GO273" s="319">
        <f t="shared" si="1237"/>
        <v>687.632328872887</v>
      </c>
      <c r="GP273" s="319">
        <f t="shared" si="1148"/>
        <v>2538.0870685090199</v>
      </c>
      <c r="GQ273" s="319">
        <f t="shared" si="1149"/>
        <v>25.098580003860377</v>
      </c>
      <c r="GR273" s="435">
        <f t="shared" si="1150"/>
        <v>2293521.1726196618</v>
      </c>
      <c r="GS273" s="328">
        <f t="shared" si="1151"/>
        <v>1.0195838955468732</v>
      </c>
      <c r="GT273" s="319">
        <f t="shared" si="1269"/>
        <v>2.2418958173768369</v>
      </c>
      <c r="GU273" s="256">
        <f t="shared" si="1238"/>
        <v>2.2858008708913169</v>
      </c>
      <c r="GV273" s="319">
        <f t="shared" si="1239"/>
        <v>2538.0870685090199</v>
      </c>
      <c r="GW273" s="319">
        <f t="shared" si="1240"/>
        <v>3150</v>
      </c>
      <c r="GX273" s="319">
        <f t="shared" si="1241"/>
        <v>687.632328872887</v>
      </c>
      <c r="GY273" s="319">
        <f t="shared" si="1152"/>
        <v>2538.0870685090199</v>
      </c>
      <c r="GZ273" s="319">
        <f t="shared" si="1153"/>
        <v>25.098580003860377</v>
      </c>
      <c r="HA273" s="435">
        <f t="shared" si="1154"/>
        <v>1120921.172619662</v>
      </c>
      <c r="HB273" s="328">
        <f t="shared" si="1155"/>
        <v>1.0195838955468732</v>
      </c>
      <c r="HC273" s="319">
        <f t="shared" si="1270"/>
        <v>0.31374380208533426</v>
      </c>
      <c r="HD273" s="256">
        <f t="shared" si="1242"/>
        <v>0.3198881279338523</v>
      </c>
      <c r="HE273" s="319">
        <f t="shared" si="1243"/>
        <v>2538.0870685090199</v>
      </c>
      <c r="HF273" s="319">
        <f t="shared" si="1244"/>
        <v>3150</v>
      </c>
      <c r="HG273" s="319">
        <f t="shared" si="1245"/>
        <v>687.632328872887</v>
      </c>
      <c r="HH273" s="319">
        <f t="shared" si="1156"/>
        <v>2538.0870685090199</v>
      </c>
      <c r="HI273" s="319">
        <f t="shared" si="1157"/>
        <v>25.098580003860377</v>
      </c>
      <c r="HJ273" s="435">
        <f t="shared" si="1158"/>
        <v>8009683.2887288705</v>
      </c>
      <c r="HK273" s="328">
        <f t="shared" si="1159"/>
        <v>1.0195838955468732</v>
      </c>
      <c r="HL273" s="319">
        <f t="shared" si="1271"/>
        <v>0.93506548409494317</v>
      </c>
      <c r="HM273" s="256">
        <f t="shared" si="1246"/>
        <v>0.95337770886494499</v>
      </c>
      <c r="HN273" s="319">
        <f t="shared" si="1247"/>
        <v>2538.0870685090199</v>
      </c>
      <c r="HO273" s="319">
        <f t="shared" si="1248"/>
        <v>3150</v>
      </c>
      <c r="HP273" s="319">
        <f t="shared" si="1249"/>
        <v>687.632328872887</v>
      </c>
      <c r="HQ273" s="319">
        <f t="shared" si="1160"/>
        <v>2538.0870685090199</v>
      </c>
      <c r="HR273" s="319">
        <f t="shared" si="1161"/>
        <v>25.098580003860377</v>
      </c>
      <c r="HS273" s="467">
        <f t="shared" si="1162"/>
        <v>2687500</v>
      </c>
    </row>
    <row r="274" spans="1:227" s="72" customFormat="1" hidden="1" outlineLevel="1" x14ac:dyDescent="0.3">
      <c r="B274" s="40" t="s">
        <v>255</v>
      </c>
      <c r="C274" s="40" t="s">
        <v>264</v>
      </c>
      <c r="D274" s="125">
        <v>754</v>
      </c>
      <c r="E274" s="123">
        <v>17.589411391476681</v>
      </c>
      <c r="F274" s="125">
        <f t="shared" si="1071"/>
        <v>116.59874232981629</v>
      </c>
      <c r="G274" s="125">
        <f t="shared" si="1072"/>
        <v>2.9490638587686031</v>
      </c>
      <c r="H274" s="168">
        <f t="shared" ref="H274" si="1273">ROUND($I274+$I274*0.55,1)</f>
        <v>73.599999999999994</v>
      </c>
      <c r="I274" s="121">
        <f t="shared" si="1189"/>
        <v>47.502000000000002</v>
      </c>
      <c r="J274" s="373">
        <f t="shared" si="1074"/>
        <v>26.932090034416465</v>
      </c>
      <c r="K274" s="114">
        <v>2.4E-2</v>
      </c>
      <c r="L274" s="168">
        <f t="shared" si="1075"/>
        <v>1584.222042524678</v>
      </c>
      <c r="M274" s="373">
        <f t="shared" si="1250"/>
        <v>109.5</v>
      </c>
      <c r="N274" s="373">
        <f t="shared" si="1251"/>
        <v>38.021329020592276</v>
      </c>
      <c r="O274" s="121">
        <v>52.149670358419151</v>
      </c>
      <c r="P274" s="116">
        <v>2.5000000000000001E-2</v>
      </c>
      <c r="Q274" s="395">
        <f t="shared" si="1076"/>
        <v>0.97470758432002003</v>
      </c>
      <c r="S274" s="189">
        <f t="shared" si="1077"/>
        <v>1.0167206419775425</v>
      </c>
      <c r="T274" s="168">
        <f t="shared" si="1191"/>
        <v>0.983021286256201</v>
      </c>
      <c r="U274" s="382">
        <f t="shared" si="1192"/>
        <v>116.59874232981629</v>
      </c>
      <c r="V274" s="427">
        <f t="shared" si="1252"/>
        <v>20489.134405506637</v>
      </c>
      <c r="W274" s="132"/>
      <c r="X274" s="255"/>
      <c r="Y274" s="255"/>
      <c r="Z274" s="255"/>
      <c r="AA274" s="111"/>
      <c r="AB274" s="111"/>
      <c r="AC274" s="111"/>
      <c r="AD274" s="111"/>
      <c r="AE274" s="111"/>
      <c r="AF274" s="111"/>
      <c r="AG274" s="111"/>
      <c r="AH274" s="460"/>
      <c r="AI274" s="188">
        <f t="shared" si="1193"/>
        <v>3.133083505905021</v>
      </c>
      <c r="AJ274" s="256">
        <f t="shared" si="1078"/>
        <v>0.67268417695681748</v>
      </c>
      <c r="AK274" s="256">
        <f t="shared" si="1057"/>
        <v>2.1075756995066994</v>
      </c>
      <c r="AL274" s="170">
        <f t="shared" si="1079"/>
        <v>116.59874232981629</v>
      </c>
      <c r="AM274" s="170">
        <f t="shared" si="1080"/>
        <v>2.9490638587686031</v>
      </c>
      <c r="AN274" s="170">
        <f t="shared" si="1194"/>
        <v>84.499992888593624</v>
      </c>
      <c r="AO274" s="170">
        <f t="shared" si="1253"/>
        <v>43</v>
      </c>
      <c r="AP274" s="170">
        <f t="shared" si="1254"/>
        <v>62</v>
      </c>
      <c r="AQ274" s="170">
        <f t="shared" si="1081"/>
        <v>0</v>
      </c>
      <c r="AR274" s="256">
        <f t="shared" ref="AR274:AR302" si="1274">(+AL274/$AI$8+AL274/$AI$10+ABS(AN274)/$AI$9+AM274/$AI$10+($G274-AM274)/COP_KM)*Ek</f>
        <v>38.156597474427151</v>
      </c>
      <c r="AS274" s="256">
        <f t="shared" si="1195"/>
        <v>0</v>
      </c>
      <c r="AT274" s="428">
        <f t="shared" ref="AT274:AT302" si="1275">IF($H274&lt;PMAX_BES_HOR,+$AR$4+$H274*$AS$4+$AR$5+$H274*$AS$5+$AO274*$AS$6,$AR$4+PMAX_BES_HOR*$AS$4+$AR$5+PMAX_BES_HOR*$AS$5+$AO274*$AS$6+$T$4+($H274-PMAX_BES_HOR)*$U$4)+IF(AQ274&gt;0,$T$5+AQ274*$U$5)</f>
        <v>118072</v>
      </c>
      <c r="AU274" s="112"/>
      <c r="AV274" s="256"/>
      <c r="AW274" s="256"/>
      <c r="AX274" s="120"/>
      <c r="AY274" s="120"/>
      <c r="AZ274" s="120"/>
      <c r="BA274" s="120"/>
      <c r="BB274" s="256"/>
      <c r="BC274" s="256"/>
      <c r="BD274" s="256"/>
      <c r="BE274" s="257"/>
      <c r="BF274" s="146">
        <f t="shared" si="1084"/>
        <v>1.0580335501776599</v>
      </c>
      <c r="BG274" s="256">
        <f t="shared" si="1085"/>
        <v>0.21602090753632383</v>
      </c>
      <c r="BH274" s="256">
        <f t="shared" si="1196"/>
        <v>0.22855736771325671</v>
      </c>
      <c r="BI274" s="120">
        <f t="shared" si="1086"/>
        <v>4.902818665202803</v>
      </c>
      <c r="BJ274" s="120">
        <f t="shared" si="1087"/>
        <v>2.9490638587686031</v>
      </c>
      <c r="BK274" s="256">
        <v>0</v>
      </c>
      <c r="BL274" s="170">
        <f t="shared" si="1197"/>
        <v>3.094779982602363</v>
      </c>
      <c r="BM274" s="170">
        <f t="shared" si="1255"/>
        <v>70.505220017397633</v>
      </c>
      <c r="BN274" s="170">
        <f t="shared" si="1088"/>
        <v>0</v>
      </c>
      <c r="BO274" s="170">
        <f t="shared" ref="BO274:BO302" si="1276">(+BI274/$BF$8+BI274/$BF$10+BJ274/$BF$10+($G274-BJ274)/COP_KM)*Ek</f>
        <v>1.2946390339994167</v>
      </c>
      <c r="BP274" s="170">
        <f t="shared" ref="BP274:BP302" si="1277">($F274-BI274)*Eg</f>
        <v>111.69592366461349</v>
      </c>
      <c r="BQ274" s="390">
        <f t="shared" si="1091"/>
        <v>11624.759490866241</v>
      </c>
      <c r="BR274" s="428">
        <f t="shared" si="1092"/>
        <v>21253.502588343581</v>
      </c>
      <c r="BS274" s="146">
        <f t="shared" si="1182"/>
        <v>3.6650692865674919</v>
      </c>
      <c r="BT274" s="256">
        <f t="shared" si="1183"/>
        <v>1.0857302862228464</v>
      </c>
      <c r="BU274" s="256">
        <f t="shared" si="1198"/>
        <v>3.9792767255314865</v>
      </c>
      <c r="BV274" s="170">
        <f t="shared" si="1199"/>
        <v>116.59874232981629</v>
      </c>
      <c r="BW274" s="170">
        <f t="shared" si="1200"/>
        <v>2.9490638587686031</v>
      </c>
      <c r="BX274" s="170">
        <f t="shared" si="1201"/>
        <v>90.329930005084435</v>
      </c>
      <c r="BY274" s="170">
        <f t="shared" si="1256"/>
        <v>1227.3088315908212</v>
      </c>
      <c r="BZ274" s="256">
        <f t="shared" si="1094"/>
        <v>32.618157213760881</v>
      </c>
      <c r="CA274" s="256">
        <v>0</v>
      </c>
      <c r="CB274" s="466">
        <f t="shared" si="1095"/>
        <v>78254.8</v>
      </c>
      <c r="CC274" s="146">
        <f t="shared" si="1096"/>
        <v>1.057911138857544</v>
      </c>
      <c r="CD274" s="256">
        <f t="shared" si="1202"/>
        <v>0.40188138984978489</v>
      </c>
      <c r="CE274" s="256">
        <f t="shared" si="1257"/>
        <v>0.42515479882163854</v>
      </c>
      <c r="CF274" s="120">
        <f t="shared" si="1097"/>
        <v>5.2296732428829902</v>
      </c>
      <c r="CG274" s="120">
        <f t="shared" si="1098"/>
        <v>2.9490638587686031</v>
      </c>
      <c r="CH274" s="256">
        <v>0</v>
      </c>
      <c r="CI274" s="170">
        <f t="shared" si="1258"/>
        <v>3.3010986481091873</v>
      </c>
      <c r="CJ274" s="170">
        <f t="shared" si="1259"/>
        <v>70.298901351890805</v>
      </c>
      <c r="CK274" s="170">
        <f t="shared" si="1099"/>
        <v>0</v>
      </c>
      <c r="CL274" s="256">
        <f t="shared" ref="CL274:CL302" si="1278">(+CF274/$CC$8+CF274/$CC$10+CG274/$CC$10+($G274-CG274)/COP_KM)*Ek</f>
        <v>1.6345677947868114</v>
      </c>
      <c r="CM274" s="256">
        <f t="shared" si="1190"/>
        <v>111.36906908693329</v>
      </c>
      <c r="CN274" s="390">
        <f t="shared" si="1101"/>
        <v>1733.0767902573234</v>
      </c>
      <c r="CO274" s="428">
        <f t="shared" si="1102"/>
        <v>11391.736094233156</v>
      </c>
      <c r="CP274" s="146">
        <f t="shared" si="1103"/>
        <v>3.133083505905021</v>
      </c>
      <c r="CQ274" s="256">
        <f t="shared" si="1203"/>
        <v>1.1636568584428544</v>
      </c>
      <c r="CR274" s="256">
        <f t="shared" si="1204"/>
        <v>3.6458341097205609</v>
      </c>
      <c r="CS274" s="120">
        <f t="shared" si="1205"/>
        <v>116.59874232981629</v>
      </c>
      <c r="CT274" s="120">
        <f t="shared" si="1206"/>
        <v>2.9490638587686031</v>
      </c>
      <c r="CU274" s="256">
        <f t="shared" si="1207"/>
        <v>84.499992888593624</v>
      </c>
      <c r="CV274" s="170">
        <f t="shared" si="1260"/>
        <v>1148.0977294645872</v>
      </c>
      <c r="CW274" s="256">
        <f t="shared" si="1104"/>
        <v>38.156597474427151</v>
      </c>
      <c r="CX274" s="256">
        <v>0</v>
      </c>
      <c r="CY274" s="466">
        <f t="shared" si="1105"/>
        <v>68254.8</v>
      </c>
      <c r="CZ274" s="146">
        <f t="shared" si="1106"/>
        <v>3.6650692865674919</v>
      </c>
      <c r="DA274" s="256">
        <f t="shared" si="1208"/>
        <v>1.1215606984945061</v>
      </c>
      <c r="DB274" s="256">
        <f t="shared" si="1209"/>
        <v>4.1105976690733979</v>
      </c>
      <c r="DC274" s="120">
        <f t="shared" si="1210"/>
        <v>116.59874232981629</v>
      </c>
      <c r="DD274" s="120">
        <f t="shared" si="1211"/>
        <v>2.9490638587686031</v>
      </c>
      <c r="DE274" s="256">
        <f t="shared" si="1212"/>
        <v>90.329930005084435</v>
      </c>
      <c r="DF274" s="170">
        <f t="shared" si="1261"/>
        <v>1227.3088315908212</v>
      </c>
      <c r="DG274" s="256">
        <f t="shared" si="1107"/>
        <v>32.618157213760881</v>
      </c>
      <c r="DH274" s="256">
        <v>0</v>
      </c>
      <c r="DI274" s="466">
        <f t="shared" si="1108"/>
        <v>75754.8</v>
      </c>
      <c r="DJ274" s="146">
        <f t="shared" si="1109"/>
        <v>3.133083505905021</v>
      </c>
      <c r="DK274" s="256">
        <f t="shared" si="1262"/>
        <v>1.2656428853513253</v>
      </c>
      <c r="DL274" s="256">
        <f t="shared" si="1213"/>
        <v>3.9653648484602768</v>
      </c>
      <c r="DM274" s="120">
        <f t="shared" si="1214"/>
        <v>116.59874232981629</v>
      </c>
      <c r="DN274" s="120">
        <f t="shared" si="1215"/>
        <v>2.9490638587686031</v>
      </c>
      <c r="DO274" s="256">
        <f t="shared" si="1216"/>
        <v>84.499992888593624</v>
      </c>
      <c r="DP274" s="170">
        <f t="shared" si="1263"/>
        <v>1148.0977294645872</v>
      </c>
      <c r="DQ274" s="256">
        <f t="shared" si="1110"/>
        <v>38.156597474427151</v>
      </c>
      <c r="DR274" s="256">
        <v>0</v>
      </c>
      <c r="DS274" s="427">
        <f t="shared" si="1111"/>
        <v>62754.8</v>
      </c>
      <c r="DT274" s="176">
        <f t="shared" si="1112"/>
        <v>6.4684831921877501</v>
      </c>
      <c r="DU274" s="256">
        <f t="shared" si="1217"/>
        <v>0.97164661003594543</v>
      </c>
      <c r="DV274" s="256">
        <f t="shared" si="1218"/>
        <v>6.2850797657637187</v>
      </c>
      <c r="DW274" s="120">
        <f t="shared" si="1219"/>
        <v>116.59874232981629</v>
      </c>
      <c r="DX274" s="120">
        <f t="shared" si="1220"/>
        <v>2.9490638587686031</v>
      </c>
      <c r="DY274" s="256">
        <f t="shared" si="1221"/>
        <v>101.98980423806607</v>
      </c>
      <c r="DZ274" s="256">
        <f t="shared" si="1264"/>
        <v>60</v>
      </c>
      <c r="EA274" s="256">
        <f t="shared" si="1265"/>
        <v>86</v>
      </c>
      <c r="EB274" s="170">
        <f t="shared" si="1266"/>
        <v>1385.731035843289</v>
      </c>
      <c r="EC274" s="256">
        <f t="shared" si="1113"/>
        <v>18.481582565286345</v>
      </c>
      <c r="ED274" s="256">
        <v>0</v>
      </c>
      <c r="EE274" s="427">
        <f t="shared" si="1272"/>
        <v>101992</v>
      </c>
      <c r="EF274" s="275">
        <f t="shared" si="1114"/>
        <v>1.2489388985675782</v>
      </c>
      <c r="EG274" s="256">
        <f t="shared" si="1115"/>
        <v>0.83670066706201884</v>
      </c>
      <c r="EH274" s="256">
        <f t="shared" si="1222"/>
        <v>1.0449880095511959</v>
      </c>
      <c r="EI274" s="473">
        <f t="shared" si="1116"/>
        <v>29.149685582454072</v>
      </c>
      <c r="EJ274" s="473">
        <f t="shared" si="1117"/>
        <v>18.399999999999999</v>
      </c>
      <c r="EK274" s="473">
        <f t="shared" si="1223"/>
        <v>73.599999999999994</v>
      </c>
      <c r="EL274" s="473">
        <f t="shared" si="1118"/>
        <v>8.5320900344164663</v>
      </c>
      <c r="EM274" s="473">
        <f t="shared" ref="EM274:EM302" si="1279">(($EG$9*F274)/$EF$8+($G274/COP_KM))*Ek</f>
        <v>8.270442681869719</v>
      </c>
      <c r="EN274" s="473">
        <f t="shared" ref="EN274:EN302" si="1280">((1-$EG$9)*$F274)*Eg</f>
        <v>87.449056747362221</v>
      </c>
      <c r="EO274" s="427">
        <f t="shared" si="1121"/>
        <v>26129.134405506637</v>
      </c>
      <c r="EP274" s="261">
        <f t="shared" si="1122"/>
        <v>1.2489388985675782</v>
      </c>
      <c r="EQ274" s="256">
        <f t="shared" ref="EQ274:EQ302" si="1281">+(($T274+$U274)-(EX274+EW274))/EY274*1000</f>
        <v>0.8213132708941302</v>
      </c>
      <c r="ER274" s="256">
        <f t="shared" si="1224"/>
        <v>1.0257700919294499</v>
      </c>
      <c r="ES274" s="473">
        <f t="shared" si="1225"/>
        <v>116.59874232981629</v>
      </c>
      <c r="ET274" s="473">
        <f t="shared" si="1124"/>
        <v>18.399999999999999</v>
      </c>
      <c r="EU274" s="473">
        <f t="shared" si="1226"/>
        <v>73.599999999999994</v>
      </c>
      <c r="EV274" s="473">
        <f t="shared" si="1125"/>
        <v>8.5320900344164663</v>
      </c>
      <c r="EW274" s="473">
        <f t="shared" ref="EW274:EW302" si="1282">((($EG$9*$F274)/$EP$8)+($G274/COP_KM))*Ek</f>
        <v>8.270442681869719</v>
      </c>
      <c r="EX274" s="473">
        <f t="shared" ref="EX274:EX302" si="1283">((1-$EG$9)*$F274)*Ebiom_p</f>
        <v>87.449056747362221</v>
      </c>
      <c r="EY274" s="572">
        <f t="shared" si="1128"/>
        <v>26618.666666666661</v>
      </c>
      <c r="EZ274" s="589"/>
      <c r="FA274" s="589"/>
      <c r="FB274" s="589"/>
      <c r="FC274" s="589"/>
      <c r="FD274" s="589"/>
      <c r="FE274" s="589"/>
      <c r="FF274" s="589"/>
      <c r="FG274" s="589"/>
      <c r="FH274" s="589"/>
      <c r="FI274" s="577"/>
      <c r="FJ274" s="276">
        <f t="shared" si="1129"/>
        <v>1.0413173067009844</v>
      </c>
      <c r="FK274" s="256">
        <f t="shared" ref="FK274:FK302" si="1284">+(($T274+$U274)-($FS274+$FR274))/$FU274*1000</f>
        <v>0.10457684619741789</v>
      </c>
      <c r="FL274" s="256">
        <f t="shared" si="1227"/>
        <v>0.10889767982557828</v>
      </c>
      <c r="FM274" s="483">
        <f t="shared" ref="FM274:FM302" si="1285">($FR$9/100)*$F274*$K274</f>
        <v>2.7983698159155912</v>
      </c>
      <c r="FN274" s="483">
        <f t="shared" si="1132"/>
        <v>4</v>
      </c>
      <c r="FO274" s="483">
        <f t="shared" si="1228"/>
        <v>73.599999999999994</v>
      </c>
      <c r="FP274" s="483">
        <f t="shared" si="1229"/>
        <v>26.932090034416465</v>
      </c>
      <c r="FQ274" s="483">
        <f t="shared" si="1267"/>
        <v>600</v>
      </c>
      <c r="FR274" s="483">
        <f t="shared" ref="FR274:FR302" si="1286">(($F274*$K274*($FR$9/100)/$FN$10)+($G274/COP_KM))*Ek</f>
        <v>1.0389886825745127</v>
      </c>
      <c r="FS274" s="483">
        <f t="shared" ref="FS274:FS302" si="1287">((($K274*$F274)-(($GB$9/3.6)*$FT274))+((1-$K274)*$F274))*Eg</f>
        <v>113.76540899648296</v>
      </c>
      <c r="FT274" s="484">
        <f t="shared" ref="FT274:FT302" si="1288">ROUND(($K274*$F274*($FR$9/100)*1000)/($FQ$9*277.77777778),0)</f>
        <v>6</v>
      </c>
      <c r="FU274" s="427">
        <f t="shared" si="1136"/>
        <v>26558.134405506637</v>
      </c>
      <c r="FV274" s="276">
        <f t="shared" si="1137"/>
        <v>1.6525857580844521</v>
      </c>
      <c r="FW274" s="256">
        <f t="shared" ref="FW274:FW302" si="1289">+(($T274+$U274)-($GD274+$GE274))/$GI274*1000</f>
        <v>1.0424131542202224</v>
      </c>
      <c r="FX274" s="256">
        <f t="shared" si="1230"/>
        <v>1.7226771327042312</v>
      </c>
      <c r="FY274" s="483">
        <f t="shared" ref="FY274:FY302" si="1290">(($GE$9/100)*$F274*$K274)+($FY$8*$F274)</f>
        <v>48.038681839884312</v>
      </c>
      <c r="FZ274" s="483">
        <f t="shared" si="1140"/>
        <v>26</v>
      </c>
      <c r="GA274" s="483">
        <f t="shared" si="1231"/>
        <v>73.599999999999994</v>
      </c>
      <c r="GB274" s="483">
        <f t="shared" si="1232"/>
        <v>26.932090034416465</v>
      </c>
      <c r="GC274" s="483">
        <f t="shared" si="1233"/>
        <v>300</v>
      </c>
      <c r="GD274" s="483">
        <f t="shared" ref="GD274:GD302" si="1291">((((1-$FY$8)*$F274)/$FV$8)+($G274/COP_KM)+((($K274*$F274)/$GE$9)/$FZ$10))*Ek-($GH274*$FY$9*$FY$10/1000)</f>
        <v>3.7797897137605219</v>
      </c>
      <c r="GE274" s="483">
        <f t="shared" ref="GE274:GE302" si="1292">(1-$FY$8)*$F274-(($GE$9/100)*$F274*$K274)</f>
        <v>68.560060489931985</v>
      </c>
      <c r="GF274" s="484">
        <f t="shared" ref="GF274:GF302" si="1293">ROUND(($FY$8*$F274*1000)/($GB$8*277.77777778),0)</f>
        <v>34</v>
      </c>
      <c r="GG274" s="493">
        <f t="shared" ref="GG274:GG302" si="1294">ROUND((($GE$9/100)*$F274*$K274*1000)/($GB$9*277.77777778),0)</f>
        <v>3</v>
      </c>
      <c r="GH274" s="493">
        <f t="shared" si="1145"/>
        <v>37</v>
      </c>
      <c r="GI274" s="427">
        <f t="shared" si="1146"/>
        <v>43401.134405506637</v>
      </c>
      <c r="GJ274" s="185">
        <f t="shared" ref="GJ274:GJ302" si="1295">($F274+$G274)/($GP274+$GQ274)</f>
        <v>1.0167206419775425</v>
      </c>
      <c r="GK274" s="256">
        <f t="shared" si="1268"/>
        <v>1.7761584551039755</v>
      </c>
      <c r="GL274" s="256">
        <f t="shared" si="1234"/>
        <v>1.8058569647271541</v>
      </c>
      <c r="GM274" s="256">
        <f t="shared" si="1235"/>
        <v>116.59874232981629</v>
      </c>
      <c r="GN274" s="256">
        <f t="shared" si="1236"/>
        <v>73.599999999999994</v>
      </c>
      <c r="GO274" s="256">
        <f t="shared" si="1237"/>
        <v>26.932090034416465</v>
      </c>
      <c r="GP274" s="256">
        <f t="shared" ref="GP274:GP302" si="1296">$F274*Ebiom_pellet</f>
        <v>116.59874232981629</v>
      </c>
      <c r="GQ274" s="256">
        <f t="shared" ref="GQ274:GQ302" si="1297">$G274/COP_KM</f>
        <v>0.983021286256201</v>
      </c>
      <c r="GR274" s="427">
        <f t="shared" si="1150"/>
        <v>65093.134405506629</v>
      </c>
      <c r="GS274" s="185">
        <f t="shared" si="1151"/>
        <v>1.0167206419775425</v>
      </c>
      <c r="GT274" s="256">
        <f t="shared" si="1269"/>
        <v>1.4454940245251313</v>
      </c>
      <c r="GU274" s="256">
        <f t="shared" si="1238"/>
        <v>1.4696636125898932</v>
      </c>
      <c r="GV274" s="256">
        <f t="shared" si="1239"/>
        <v>116.59874232981629</v>
      </c>
      <c r="GW274" s="256">
        <f t="shared" si="1240"/>
        <v>73.599999999999994</v>
      </c>
      <c r="GX274" s="256">
        <f t="shared" si="1241"/>
        <v>26.932090034416465</v>
      </c>
      <c r="GY274" s="256">
        <f t="shared" ref="GY274:GY302" si="1298">$F274*Ebiom_shreds</f>
        <v>116.59874232981629</v>
      </c>
      <c r="GZ274" s="256">
        <f t="shared" ref="GZ274:GZ302" si="1299">$G274/COP_KM</f>
        <v>0.983021286256201</v>
      </c>
      <c r="HA274" s="427">
        <f t="shared" si="1154"/>
        <v>79983.534405506623</v>
      </c>
      <c r="HB274" s="185">
        <f t="shared" si="1155"/>
        <v>1.0167206419775425</v>
      </c>
      <c r="HC274" s="256">
        <f t="shared" si="1270"/>
        <v>0.29372293484447387</v>
      </c>
      <c r="HD274" s="256">
        <f t="shared" si="1242"/>
        <v>0.29863417087860139</v>
      </c>
      <c r="HE274" s="256">
        <f t="shared" si="1243"/>
        <v>116.59874232981629</v>
      </c>
      <c r="HF274" s="256">
        <f t="shared" si="1244"/>
        <v>73.599999999999994</v>
      </c>
      <c r="HG274" s="256">
        <f t="shared" si="1245"/>
        <v>26.932090034416465</v>
      </c>
      <c r="HH274" s="256">
        <f t="shared" ref="HH274:HH302" si="1300">$F274*Ebiom_snip</f>
        <v>116.59874232981629</v>
      </c>
      <c r="HI274" s="256">
        <f t="shared" ref="HI274:HI302" si="1301">($G274/COP_KM)*Ek</f>
        <v>0.983021286256201</v>
      </c>
      <c r="HJ274" s="427">
        <f t="shared" si="1158"/>
        <v>393621.70034416462</v>
      </c>
      <c r="HK274" s="185">
        <f t="shared" ref="HK274:HK302" si="1302">($F274+$G274)/($GP274+$GQ274)</f>
        <v>1.0167206419775425</v>
      </c>
      <c r="HL274" s="256">
        <f t="shared" si="1271"/>
        <v>1.5933809405121291</v>
      </c>
      <c r="HM274" s="256">
        <f t="shared" si="1246"/>
        <v>1.6200232927522724</v>
      </c>
      <c r="HN274" s="256">
        <f t="shared" si="1247"/>
        <v>116.59874232981629</v>
      </c>
      <c r="HO274" s="256">
        <f t="shared" si="1248"/>
        <v>73.599999999999994</v>
      </c>
      <c r="HP274" s="256">
        <f t="shared" si="1249"/>
        <v>26.932090034416465</v>
      </c>
      <c r="HQ274" s="256">
        <f t="shared" ref="HQ274:HQ302" si="1303">$F274*Ebiom_pellet</f>
        <v>116.59874232981629</v>
      </c>
      <c r="HR274" s="256">
        <f t="shared" ref="HR274:HR302" si="1304">($G274/COP_KM)*Ek</f>
        <v>0.983021286256201</v>
      </c>
      <c r="HS274" s="466">
        <f t="shared" si="1162"/>
        <v>72560</v>
      </c>
    </row>
    <row r="275" spans="1:227" s="72" customFormat="1" hidden="1" outlineLevel="1" x14ac:dyDescent="0.3">
      <c r="B275" s="40" t="s">
        <v>255</v>
      </c>
      <c r="C275" s="40" t="s">
        <v>265</v>
      </c>
      <c r="D275" s="125">
        <v>754</v>
      </c>
      <c r="E275" s="123">
        <v>15.93529845027818</v>
      </c>
      <c r="F275" s="125">
        <f t="shared" si="1071"/>
        <v>105.63376548535653</v>
      </c>
      <c r="G275" s="125">
        <f t="shared" si="1072"/>
        <v>3.2269488241667723</v>
      </c>
      <c r="H275" s="168">
        <f t="shared" ref="H275" si="1305">ROUND($I275+$I275*0.35,1)</f>
        <v>64.099999999999994</v>
      </c>
      <c r="I275" s="121">
        <f t="shared" si="1189"/>
        <v>47.502000000000002</v>
      </c>
      <c r="J275" s="373">
        <f t="shared" si="1074"/>
        <v>29.469852275495636</v>
      </c>
      <c r="K275" s="114">
        <v>2.4E-2</v>
      </c>
      <c r="L275" s="168">
        <f t="shared" si="1075"/>
        <v>1647.9526596779492</v>
      </c>
      <c r="M275" s="373">
        <f t="shared" si="1250"/>
        <v>109.5</v>
      </c>
      <c r="N275" s="373">
        <f t="shared" si="1251"/>
        <v>39.550863832270785</v>
      </c>
      <c r="O275" s="121">
        <v>57.063639684646724</v>
      </c>
      <c r="P275" s="116">
        <v>2.5000000000000001E-2</v>
      </c>
      <c r="Q275" s="395">
        <f t="shared" si="1076"/>
        <v>0.96945154033523395</v>
      </c>
      <c r="S275" s="189">
        <f t="shared" si="1077"/>
        <v>1.0201603505578956</v>
      </c>
      <c r="T275" s="168">
        <f t="shared" si="1191"/>
        <v>1.0756496080555908</v>
      </c>
      <c r="U275" s="382">
        <f t="shared" si="1192"/>
        <v>105.63376548535653</v>
      </c>
      <c r="V275" s="427">
        <f t="shared" si="1252"/>
        <v>20420.1763640793</v>
      </c>
      <c r="W275" s="132"/>
      <c r="X275" s="255"/>
      <c r="Y275" s="255"/>
      <c r="Z275" s="255"/>
      <c r="AA275" s="111"/>
      <c r="AB275" s="111"/>
      <c r="AC275" s="111"/>
      <c r="AD275" s="111"/>
      <c r="AE275" s="111"/>
      <c r="AF275" s="111"/>
      <c r="AG275" s="111"/>
      <c r="AH275" s="460"/>
      <c r="AI275" s="188">
        <f t="shared" si="1193"/>
        <v>3.1496507769830648</v>
      </c>
      <c r="AJ275" s="256">
        <f t="shared" si="1078"/>
        <v>0.68845813840611414</v>
      </c>
      <c r="AK275" s="256">
        <f t="shared" si="1057"/>
        <v>2.1684027105511317</v>
      </c>
      <c r="AL275" s="170">
        <f t="shared" si="1079"/>
        <v>105.63376548535653</v>
      </c>
      <c r="AM275" s="170">
        <f t="shared" si="1080"/>
        <v>3.2269488241667723</v>
      </c>
      <c r="AN275" s="170">
        <f t="shared" si="1194"/>
        <v>75.998375289850628</v>
      </c>
      <c r="AO275" s="170">
        <f t="shared" si="1253"/>
        <v>39</v>
      </c>
      <c r="AP275" s="170">
        <f t="shared" si="1254"/>
        <v>56</v>
      </c>
      <c r="AQ275" s="170">
        <f t="shared" si="1081"/>
        <v>0</v>
      </c>
      <c r="AR275" s="256">
        <f t="shared" si="1274"/>
        <v>34.562788708212594</v>
      </c>
      <c r="AS275" s="256">
        <f t="shared" si="1195"/>
        <v>0</v>
      </c>
      <c r="AT275" s="428">
        <f t="shared" si="1275"/>
        <v>104794.5</v>
      </c>
      <c r="AU275" s="112"/>
      <c r="AV275" s="256"/>
      <c r="AW275" s="256"/>
      <c r="AX275" s="120"/>
      <c r="AY275" s="120"/>
      <c r="AZ275" s="120"/>
      <c r="BA275" s="120"/>
      <c r="BB275" s="256"/>
      <c r="BC275" s="256"/>
      <c r="BD275" s="256"/>
      <c r="BE275" s="257"/>
      <c r="BF275" s="146">
        <f t="shared" si="1084"/>
        <v>1.0705618215578394</v>
      </c>
      <c r="BG275" s="256">
        <f t="shared" si="1085"/>
        <v>0.24053373095904959</v>
      </c>
      <c r="BH275" s="256">
        <f t="shared" si="1196"/>
        <v>0.25750622916162341</v>
      </c>
      <c r="BI275" s="120">
        <f t="shared" si="1086"/>
        <v>5.3648024201772593</v>
      </c>
      <c r="BJ275" s="120">
        <f t="shared" si="1087"/>
        <v>3.2269488241667723</v>
      </c>
      <c r="BK275" s="256">
        <v>0</v>
      </c>
      <c r="BL275" s="170">
        <f t="shared" si="1197"/>
        <v>3.2554347897503773</v>
      </c>
      <c r="BM275" s="170">
        <f t="shared" si="1255"/>
        <v>60.84456521024962</v>
      </c>
      <c r="BN275" s="170">
        <f t="shared" si="1088"/>
        <v>0</v>
      </c>
      <c r="BO275" s="170">
        <f t="shared" si="1276"/>
        <v>1.4166305338092133</v>
      </c>
      <c r="BP275" s="170">
        <f t="shared" si="1277"/>
        <v>100.26896306517928</v>
      </c>
      <c r="BQ275" s="390">
        <f t="shared" si="1091"/>
        <v>11709.103264618949</v>
      </c>
      <c r="BR275" s="428">
        <f t="shared" si="1092"/>
        <v>20886.141309132752</v>
      </c>
      <c r="BS275" s="146">
        <f t="shared" si="1182"/>
        <v>3.6845501177547013</v>
      </c>
      <c r="BT275" s="256">
        <f t="shared" si="1183"/>
        <v>1.0947796549810589</v>
      </c>
      <c r="BU275" s="256">
        <f t="shared" si="1198"/>
        <v>4.0337705066759115</v>
      </c>
      <c r="BV275" s="170">
        <f t="shared" si="1199"/>
        <v>105.63376548535653</v>
      </c>
      <c r="BW275" s="170">
        <f t="shared" si="1200"/>
        <v>3.2269488241667723</v>
      </c>
      <c r="BX275" s="170">
        <f t="shared" si="1201"/>
        <v>81.280063564118464</v>
      </c>
      <c r="BY275" s="170">
        <f t="shared" si="1256"/>
        <v>1268.0197123887438</v>
      </c>
      <c r="BZ275" s="256">
        <f t="shared" si="1094"/>
        <v>29.545184847658163</v>
      </c>
      <c r="CA275" s="256">
        <v>0</v>
      </c>
      <c r="CB275" s="466">
        <f t="shared" si="1095"/>
        <v>70483.8</v>
      </c>
      <c r="CC275" s="146">
        <f t="shared" si="1096"/>
        <v>1.0704112254696494</v>
      </c>
      <c r="CD275" s="256">
        <f t="shared" si="1202"/>
        <v>0.45410799237233179</v>
      </c>
      <c r="CE275" s="256">
        <f t="shared" si="1257"/>
        <v>0.48608229261082986</v>
      </c>
      <c r="CF275" s="120">
        <f t="shared" si="1097"/>
        <v>5.7224559148557432</v>
      </c>
      <c r="CG275" s="120">
        <f t="shared" si="1098"/>
        <v>3.2269488241667723</v>
      </c>
      <c r="CH275" s="256">
        <v>0</v>
      </c>
      <c r="CI275" s="170">
        <f t="shared" si="1258"/>
        <v>3.4724637757337353</v>
      </c>
      <c r="CJ275" s="170">
        <f t="shared" si="1259"/>
        <v>60.627536224266258</v>
      </c>
      <c r="CK275" s="170">
        <f t="shared" si="1099"/>
        <v>0</v>
      </c>
      <c r="CL275" s="256">
        <f t="shared" si="1278"/>
        <v>1.7885901682748364</v>
      </c>
      <c r="CM275" s="256">
        <f t="shared" si="1190"/>
        <v>99.911309570500791</v>
      </c>
      <c r="CN275" s="390">
        <f t="shared" si="1101"/>
        <v>1823.043482260211</v>
      </c>
      <c r="CO275" s="428">
        <f t="shared" si="1102"/>
        <v>11031.550729741602</v>
      </c>
      <c r="CP275" s="146">
        <f t="shared" si="1103"/>
        <v>3.1496507769830648</v>
      </c>
      <c r="CQ275" s="256">
        <f t="shared" si="1203"/>
        <v>1.1928256224840292</v>
      </c>
      <c r="CR275" s="256">
        <f t="shared" si="1204"/>
        <v>3.7569841486621307</v>
      </c>
      <c r="CS275" s="120">
        <f t="shared" si="1205"/>
        <v>105.63376548535653</v>
      </c>
      <c r="CT275" s="120">
        <f t="shared" si="1206"/>
        <v>3.2269488241667723</v>
      </c>
      <c r="CU275" s="256">
        <f t="shared" si="1207"/>
        <v>75.998375289850628</v>
      </c>
      <c r="CV275" s="170">
        <f t="shared" si="1260"/>
        <v>1185.6220794048463</v>
      </c>
      <c r="CW275" s="256">
        <f t="shared" si="1104"/>
        <v>34.562788708212594</v>
      </c>
      <c r="CX275" s="256">
        <v>0</v>
      </c>
      <c r="CY275" s="466">
        <f t="shared" si="1105"/>
        <v>60483.8</v>
      </c>
      <c r="CZ275" s="146">
        <f t="shared" si="1106"/>
        <v>3.6845501177547013</v>
      </c>
      <c r="DA275" s="256">
        <f t="shared" si="1208"/>
        <v>1.1350384980797477</v>
      </c>
      <c r="DB275" s="256">
        <f t="shared" si="1209"/>
        <v>4.1821062317558537</v>
      </c>
      <c r="DC275" s="120">
        <f t="shared" si="1210"/>
        <v>105.63376548535653</v>
      </c>
      <c r="DD275" s="120">
        <f t="shared" si="1211"/>
        <v>3.2269488241667723</v>
      </c>
      <c r="DE275" s="256">
        <f t="shared" si="1212"/>
        <v>81.280063564118464</v>
      </c>
      <c r="DF275" s="170">
        <f t="shared" si="1261"/>
        <v>1268.0197123887438</v>
      </c>
      <c r="DG275" s="256">
        <f t="shared" si="1107"/>
        <v>29.545184847658163</v>
      </c>
      <c r="DH275" s="256">
        <v>0</v>
      </c>
      <c r="DI275" s="466">
        <f t="shared" si="1108"/>
        <v>67983.8</v>
      </c>
      <c r="DJ275" s="146">
        <f t="shared" si="1109"/>
        <v>3.1496507769830648</v>
      </c>
      <c r="DK275" s="256">
        <f t="shared" si="1262"/>
        <v>1.312143329220598</v>
      </c>
      <c r="DL275" s="256">
        <f t="shared" si="1213"/>
        <v>4.1327932563928016</v>
      </c>
      <c r="DM275" s="120">
        <f t="shared" si="1214"/>
        <v>105.63376548535653</v>
      </c>
      <c r="DN275" s="120">
        <f t="shared" si="1215"/>
        <v>3.2269488241667723</v>
      </c>
      <c r="DO275" s="256">
        <f t="shared" si="1216"/>
        <v>75.998375289850628</v>
      </c>
      <c r="DP275" s="170">
        <f t="shared" si="1263"/>
        <v>1185.6220794048463</v>
      </c>
      <c r="DQ275" s="256">
        <f t="shared" si="1110"/>
        <v>34.562788708212594</v>
      </c>
      <c r="DR275" s="256">
        <v>0</v>
      </c>
      <c r="DS275" s="427">
        <f t="shared" si="1111"/>
        <v>54983.8</v>
      </c>
      <c r="DT275" s="176">
        <f t="shared" si="1112"/>
        <v>6.4973341056182674</v>
      </c>
      <c r="DU275" s="256">
        <f t="shared" si="1217"/>
        <v>0.97615614604395384</v>
      </c>
      <c r="DV275" s="256">
        <f t="shared" si="1218"/>
        <v>6.3424126201002675</v>
      </c>
      <c r="DW275" s="120">
        <f t="shared" si="1219"/>
        <v>105.63376548535653</v>
      </c>
      <c r="DX275" s="120">
        <f t="shared" si="1220"/>
        <v>3.2269488241667723</v>
      </c>
      <c r="DY275" s="256">
        <f t="shared" si="1221"/>
        <v>91.843440112654108</v>
      </c>
      <c r="DZ275" s="256">
        <f t="shared" si="1264"/>
        <v>55</v>
      </c>
      <c r="EA275" s="256">
        <f t="shared" si="1265"/>
        <v>78</v>
      </c>
      <c r="EB275" s="170">
        <f t="shared" si="1266"/>
        <v>1432.8149783565384</v>
      </c>
      <c r="EC275" s="256">
        <f t="shared" si="1113"/>
        <v>16.754673923169669</v>
      </c>
      <c r="ED275" s="256">
        <v>0</v>
      </c>
      <c r="EE275" s="427">
        <f t="shared" si="1272"/>
        <v>92152</v>
      </c>
      <c r="EF275" s="275">
        <f t="shared" si="1114"/>
        <v>1.2526680207139187</v>
      </c>
      <c r="EG275" s="256">
        <f t="shared" si="1115"/>
        <v>0.76525352453294282</v>
      </c>
      <c r="EH275" s="256">
        <f t="shared" si="1222"/>
        <v>0.95860861792103169</v>
      </c>
      <c r="EI275" s="473">
        <f t="shared" si="1116"/>
        <v>26.408441371339133</v>
      </c>
      <c r="EJ275" s="473">
        <f t="shared" si="1117"/>
        <v>16.024999999999999</v>
      </c>
      <c r="EK275" s="473">
        <f t="shared" si="1223"/>
        <v>64.099999999999994</v>
      </c>
      <c r="EL275" s="473">
        <f t="shared" si="1118"/>
        <v>13.444852275495638</v>
      </c>
      <c r="EM275" s="473">
        <f t="shared" si="1279"/>
        <v>7.6777599508903744</v>
      </c>
      <c r="EN275" s="473">
        <f t="shared" si="1280"/>
        <v>79.225324114017397</v>
      </c>
      <c r="EO275" s="427">
        <f t="shared" si="1121"/>
        <v>25882.0513640793</v>
      </c>
      <c r="EP275" s="261">
        <f t="shared" si="1122"/>
        <v>1.2526680207139187</v>
      </c>
      <c r="EQ275" s="256">
        <f t="shared" si="1281"/>
        <v>0.85435333739064179</v>
      </c>
      <c r="ER275" s="256">
        <f t="shared" si="1224"/>
        <v>1.070221104139466</v>
      </c>
      <c r="ES275" s="473">
        <f t="shared" si="1225"/>
        <v>105.63376548535653</v>
      </c>
      <c r="ET275" s="473">
        <f t="shared" si="1124"/>
        <v>16.024999999999999</v>
      </c>
      <c r="EU275" s="473">
        <f t="shared" si="1226"/>
        <v>64.099999999999994</v>
      </c>
      <c r="EV275" s="473">
        <f t="shared" si="1125"/>
        <v>13.444852275495638</v>
      </c>
      <c r="EW275" s="473">
        <f t="shared" si="1282"/>
        <v>7.6777599508903744</v>
      </c>
      <c r="EX275" s="473">
        <f t="shared" si="1283"/>
        <v>79.225324114017397</v>
      </c>
      <c r="EY275" s="572">
        <f t="shared" si="1128"/>
        <v>23182.833333333328</v>
      </c>
      <c r="EZ275" s="589"/>
      <c r="FA275" s="589"/>
      <c r="FB275" s="589"/>
      <c r="FC275" s="589"/>
      <c r="FD275" s="589"/>
      <c r="FE275" s="589"/>
      <c r="FF275" s="589"/>
      <c r="FG275" s="589"/>
      <c r="FH275" s="589"/>
      <c r="FI275" s="577"/>
      <c r="FJ275" s="276">
        <f t="shared" si="1129"/>
        <v>1.0427370546632078</v>
      </c>
      <c r="FK275" s="256">
        <f t="shared" si="1284"/>
        <v>8.8520739149405503E-2</v>
      </c>
      <c r="FL275" s="256">
        <f t="shared" si="1227"/>
        <v>9.2303854817261208E-2</v>
      </c>
      <c r="FM275" s="483">
        <f t="shared" si="1285"/>
        <v>2.535210371648557</v>
      </c>
      <c r="FN275" s="483">
        <f t="shared" si="1132"/>
        <v>4</v>
      </c>
      <c r="FO275" s="483">
        <f t="shared" si="1228"/>
        <v>64.099999999999994</v>
      </c>
      <c r="FP275" s="483">
        <f t="shared" si="1229"/>
        <v>29.469852275495636</v>
      </c>
      <c r="FQ275" s="483">
        <f t="shared" si="1267"/>
        <v>500</v>
      </c>
      <c r="FR275" s="483">
        <f t="shared" si="1286"/>
        <v>1.1263538154885619</v>
      </c>
      <c r="FS275" s="483">
        <f t="shared" si="1287"/>
        <v>103.27265437424542</v>
      </c>
      <c r="FT275" s="484">
        <f t="shared" si="1288"/>
        <v>5</v>
      </c>
      <c r="FU275" s="427">
        <f t="shared" si="1136"/>
        <v>26100.1763640793</v>
      </c>
      <c r="FV275" s="276">
        <f t="shared" si="1137"/>
        <v>1.6600449041919727</v>
      </c>
      <c r="FW275" s="256">
        <f t="shared" si="1289"/>
        <v>0.9849210222902679</v>
      </c>
      <c r="FX275" s="256">
        <f t="shared" si="1230"/>
        <v>1.6350131240845076</v>
      </c>
      <c r="FY275" s="483">
        <f t="shared" si="1290"/>
        <v>43.521111379966896</v>
      </c>
      <c r="FZ275" s="483">
        <f t="shared" si="1140"/>
        <v>24</v>
      </c>
      <c r="GA275" s="483">
        <f t="shared" si="1231"/>
        <v>64.099999999999994</v>
      </c>
      <c r="GB275" s="483">
        <f t="shared" si="1232"/>
        <v>29.469852275495636</v>
      </c>
      <c r="GC275" s="483">
        <f t="shared" si="1233"/>
        <v>300</v>
      </c>
      <c r="GD275" s="483">
        <f t="shared" si="1291"/>
        <v>3.4643155504470329</v>
      </c>
      <c r="GE275" s="483">
        <f t="shared" si="1292"/>
        <v>62.112654105389637</v>
      </c>
      <c r="GF275" s="484">
        <f t="shared" si="1293"/>
        <v>31</v>
      </c>
      <c r="GG275" s="493">
        <f t="shared" si="1294"/>
        <v>3</v>
      </c>
      <c r="GH275" s="493">
        <f t="shared" si="1145"/>
        <v>34</v>
      </c>
      <c r="GI275" s="427">
        <f t="shared" si="1146"/>
        <v>41762.1763640793</v>
      </c>
      <c r="GJ275" s="185">
        <f t="shared" si="1295"/>
        <v>1.0201603505578956</v>
      </c>
      <c r="GK275" s="256">
        <f t="shared" si="1268"/>
        <v>1.7738498071714321</v>
      </c>
      <c r="GL275" s="256">
        <f t="shared" si="1234"/>
        <v>1.8096112411210636</v>
      </c>
      <c r="GM275" s="256">
        <f t="shared" si="1235"/>
        <v>105.63376548535653</v>
      </c>
      <c r="GN275" s="256">
        <f t="shared" si="1236"/>
        <v>64.099999999999994</v>
      </c>
      <c r="GO275" s="256">
        <f t="shared" si="1237"/>
        <v>29.469852275495636</v>
      </c>
      <c r="GP275" s="256">
        <f t="shared" si="1296"/>
        <v>105.63376548535653</v>
      </c>
      <c r="GQ275" s="256">
        <f t="shared" si="1297"/>
        <v>1.0756496080555908</v>
      </c>
      <c r="GR275" s="427">
        <f t="shared" si="1150"/>
        <v>58944.176364079292</v>
      </c>
      <c r="GS275" s="185">
        <f t="shared" si="1151"/>
        <v>1.0201603505578956</v>
      </c>
      <c r="GT275" s="256">
        <f t="shared" si="1269"/>
        <v>1.3491095379288558</v>
      </c>
      <c r="GU275" s="256">
        <f t="shared" si="1238"/>
        <v>1.3763080591545021</v>
      </c>
      <c r="GV275" s="256">
        <f t="shared" si="1239"/>
        <v>105.63376548535653</v>
      </c>
      <c r="GW275" s="256">
        <f t="shared" si="1240"/>
        <v>64.099999999999994</v>
      </c>
      <c r="GX275" s="256">
        <f t="shared" si="1241"/>
        <v>29.469852275495636</v>
      </c>
      <c r="GY275" s="256">
        <f t="shared" si="1298"/>
        <v>105.63376548535653</v>
      </c>
      <c r="GZ275" s="256">
        <f t="shared" si="1299"/>
        <v>1.0756496080555908</v>
      </c>
      <c r="HA275" s="427">
        <f t="shared" si="1154"/>
        <v>77501.576364079301</v>
      </c>
      <c r="HB275" s="185">
        <f t="shared" si="1155"/>
        <v>1.0201603505578956</v>
      </c>
      <c r="HC275" s="256">
        <f t="shared" si="1270"/>
        <v>0.25141213931030337</v>
      </c>
      <c r="HD275" s="256">
        <f t="shared" si="1242"/>
        <v>0.25648069617330954</v>
      </c>
      <c r="HE275" s="256">
        <f t="shared" si="1243"/>
        <v>105.63376548535653</v>
      </c>
      <c r="HF275" s="256">
        <f t="shared" si="1244"/>
        <v>64.099999999999994</v>
      </c>
      <c r="HG275" s="256">
        <f t="shared" si="1245"/>
        <v>29.469852275495636</v>
      </c>
      <c r="HH275" s="256">
        <f t="shared" si="1300"/>
        <v>105.63376548535653</v>
      </c>
      <c r="HI275" s="256">
        <f t="shared" si="1301"/>
        <v>1.0756496080555908</v>
      </c>
      <c r="HJ275" s="427">
        <f t="shared" si="1158"/>
        <v>415883.32275495637</v>
      </c>
      <c r="HK275" s="185">
        <f t="shared" si="1302"/>
        <v>1.0201603505578956</v>
      </c>
      <c r="HL275" s="256">
        <f t="shared" si="1271"/>
        <v>1.6214331375870508</v>
      </c>
      <c r="HM275" s="256">
        <f t="shared" si="1246"/>
        <v>1.6541217980469942</v>
      </c>
      <c r="HN275" s="256">
        <f t="shared" si="1247"/>
        <v>105.63376548535653</v>
      </c>
      <c r="HO275" s="256">
        <f t="shared" si="1248"/>
        <v>64.099999999999994</v>
      </c>
      <c r="HP275" s="256">
        <f t="shared" si="1249"/>
        <v>29.469852275495636</v>
      </c>
      <c r="HQ275" s="256">
        <f t="shared" si="1303"/>
        <v>105.63376548535653</v>
      </c>
      <c r="HR275" s="256">
        <f t="shared" si="1304"/>
        <v>1.0756496080555908</v>
      </c>
      <c r="HS275" s="466">
        <f t="shared" si="1162"/>
        <v>64484.999999999993</v>
      </c>
    </row>
    <row r="276" spans="1:227" s="72" customFormat="1" hidden="1" outlineLevel="1" x14ac:dyDescent="0.3">
      <c r="B276" s="40" t="s">
        <v>255</v>
      </c>
      <c r="C276" s="40" t="s">
        <v>266</v>
      </c>
      <c r="D276" s="125">
        <v>754</v>
      </c>
      <c r="E276" s="123">
        <v>15.320717065742537</v>
      </c>
      <c r="F276" s="125">
        <f t="shared" si="1071"/>
        <v>101.55975670238513</v>
      </c>
      <c r="G276" s="125">
        <f t="shared" si="1072"/>
        <v>9.7875006626216425</v>
      </c>
      <c r="H276" s="168">
        <f t="shared" ref="H276" si="1306">ROUND($I276+$I276*0.2,1)</f>
        <v>57</v>
      </c>
      <c r="I276" s="121">
        <f t="shared" si="1189"/>
        <v>47.502000000000002</v>
      </c>
      <c r="J276" s="373">
        <f t="shared" si="1074"/>
        <v>29.794522565058269</v>
      </c>
      <c r="K276" s="114">
        <v>2.4E-2</v>
      </c>
      <c r="L276" s="168">
        <f t="shared" si="1075"/>
        <v>1781.7501175857039</v>
      </c>
      <c r="M276" s="373">
        <f t="shared" si="1250"/>
        <v>328.5</v>
      </c>
      <c r="N276" s="373">
        <f t="shared" si="1251"/>
        <v>42.7620028220569</v>
      </c>
      <c r="O276" s="121">
        <v>57.692311598123446</v>
      </c>
      <c r="P276" s="116">
        <v>7.4999999999999997E-2</v>
      </c>
      <c r="Q276" s="395">
        <f t="shared" si="1076"/>
        <v>0.90362815961342513</v>
      </c>
      <c r="S276" s="189">
        <f t="shared" si="1077"/>
        <v>1.0622482346141884</v>
      </c>
      <c r="T276" s="168">
        <f t="shared" si="1191"/>
        <v>3.2625002208738807</v>
      </c>
      <c r="U276" s="382">
        <f t="shared" si="1192"/>
        <v>101.55975670238513</v>
      </c>
      <c r="V276" s="427">
        <f t="shared" si="1252"/>
        <v>20117.123610409322</v>
      </c>
      <c r="W276" s="132"/>
      <c r="X276" s="255"/>
      <c r="Y276" s="255"/>
      <c r="Z276" s="255"/>
      <c r="AA276" s="111"/>
      <c r="AB276" s="111"/>
      <c r="AC276" s="111"/>
      <c r="AD276" s="111"/>
      <c r="AE276" s="111"/>
      <c r="AF276" s="111"/>
      <c r="AG276" s="111"/>
      <c r="AH276" s="460"/>
      <c r="AI276" s="188">
        <f t="shared" si="1193"/>
        <v>3.3575804655685602</v>
      </c>
      <c r="AJ276" s="256">
        <f t="shared" si="1078"/>
        <v>0.76505964458286535</v>
      </c>
      <c r="AK276" s="256">
        <f t="shared" si="1057"/>
        <v>2.5687493176462541</v>
      </c>
      <c r="AL276" s="170">
        <f t="shared" si="1079"/>
        <v>101.55975670238513</v>
      </c>
      <c r="AM276" s="170">
        <f t="shared" si="1080"/>
        <v>9.7875006626216425</v>
      </c>
      <c r="AN276" s="170">
        <f t="shared" si="1194"/>
        <v>66.382316864167208</v>
      </c>
      <c r="AO276" s="170">
        <f t="shared" si="1253"/>
        <v>34</v>
      </c>
      <c r="AP276" s="170">
        <f t="shared" si="1254"/>
        <v>49</v>
      </c>
      <c r="AQ276" s="170">
        <f t="shared" si="1081"/>
        <v>0</v>
      </c>
      <c r="AR276" s="256">
        <f t="shared" si="1274"/>
        <v>33.162945313404911</v>
      </c>
      <c r="AS276" s="256">
        <f t="shared" si="1195"/>
        <v>0</v>
      </c>
      <c r="AT276" s="428">
        <f t="shared" si="1275"/>
        <v>93665</v>
      </c>
      <c r="AU276" s="112"/>
      <c r="AV276" s="256"/>
      <c r="AW276" s="256"/>
      <c r="AX276" s="120"/>
      <c r="AY276" s="120"/>
      <c r="AZ276" s="120"/>
      <c r="BA276" s="120"/>
      <c r="BB276" s="256"/>
      <c r="BC276" s="256"/>
      <c r="BD276" s="256"/>
      <c r="BE276" s="257"/>
      <c r="BF276" s="146">
        <f t="shared" si="1084"/>
        <v>1.2429264781158362</v>
      </c>
      <c r="BG276" s="256">
        <f t="shared" si="1085"/>
        <v>0.62273382159606683</v>
      </c>
      <c r="BH276" s="256">
        <f t="shared" si="1196"/>
        <v>0.77401235568001481</v>
      </c>
      <c r="BI276" s="120">
        <f t="shared" si="1086"/>
        <v>16.271719851608481</v>
      </c>
      <c r="BJ276" s="120">
        <f t="shared" si="1087"/>
        <v>9.7875006626216425</v>
      </c>
      <c r="BK276" s="256">
        <v>0</v>
      </c>
      <c r="BL276" s="170">
        <f t="shared" si="1197"/>
        <v>9.1324365246328068</v>
      </c>
      <c r="BM276" s="170">
        <f t="shared" si="1255"/>
        <v>47.867563475367191</v>
      </c>
      <c r="BN276" s="170">
        <f t="shared" si="1088"/>
        <v>0</v>
      </c>
      <c r="BO276" s="170">
        <f t="shared" si="1276"/>
        <v>4.2967127908909015</v>
      </c>
      <c r="BP276" s="170">
        <f t="shared" si="1277"/>
        <v>85.288036850776649</v>
      </c>
      <c r="BQ276" s="390">
        <f t="shared" si="1091"/>
        <v>14794.529175432224</v>
      </c>
      <c r="BR276" s="428">
        <f t="shared" si="1092"/>
        <v>24468.732471503983</v>
      </c>
      <c r="BS276" s="146">
        <f t="shared" si="1182"/>
        <v>3.9291372222821503</v>
      </c>
      <c r="BT276" s="256">
        <f t="shared" si="1183"/>
        <v>1.1825623114171777</v>
      </c>
      <c r="BU276" s="256">
        <f t="shared" si="1198"/>
        <v>4.6464495954572484</v>
      </c>
      <c r="BV276" s="170">
        <f t="shared" si="1199"/>
        <v>101.55975670238513</v>
      </c>
      <c r="BW276" s="170">
        <f t="shared" si="1200"/>
        <v>9.7875006626216425</v>
      </c>
      <c r="BX276" s="170">
        <f t="shared" si="1201"/>
        <v>71.460304699286468</v>
      </c>
      <c r="BY276" s="170">
        <f t="shared" si="1256"/>
        <v>1253.6895561278327</v>
      </c>
      <c r="BZ276" s="256">
        <f t="shared" si="1094"/>
        <v>28.338856870041621</v>
      </c>
      <c r="CA276" s="256">
        <v>0</v>
      </c>
      <c r="CB276" s="466">
        <f t="shared" si="1095"/>
        <v>64676</v>
      </c>
      <c r="CC276" s="146">
        <f t="shared" si="1096"/>
        <v>1.2423247459293101</v>
      </c>
      <c r="CD276" s="256">
        <f t="shared" si="1202"/>
        <v>1.0213400263082273</v>
      </c>
      <c r="CE276" s="256">
        <f t="shared" si="1257"/>
        <v>1.2688359886908034</v>
      </c>
      <c r="CF276" s="120">
        <f t="shared" si="1097"/>
        <v>17.356501175049047</v>
      </c>
      <c r="CG276" s="120">
        <f t="shared" si="1098"/>
        <v>9.7875006626216425</v>
      </c>
      <c r="CH276" s="256">
        <v>0</v>
      </c>
      <c r="CI276" s="170">
        <f t="shared" si="1258"/>
        <v>9.7412656262749948</v>
      </c>
      <c r="CJ276" s="170">
        <f t="shared" si="1259"/>
        <v>47.258734373725005</v>
      </c>
      <c r="CK276" s="170">
        <f t="shared" si="1099"/>
        <v>0</v>
      </c>
      <c r="CL276" s="256">
        <f t="shared" si="1278"/>
        <v>5.4248853672690895</v>
      </c>
      <c r="CM276" s="256">
        <f t="shared" si="1190"/>
        <v>84.203255527336083</v>
      </c>
      <c r="CN276" s="390">
        <f t="shared" si="1101"/>
        <v>5114.1644537943721</v>
      </c>
      <c r="CO276" s="428">
        <f t="shared" si="1102"/>
        <v>14876.647969604248</v>
      </c>
      <c r="CP276" s="146">
        <f t="shared" si="1103"/>
        <v>3.3575804655685602</v>
      </c>
      <c r="CQ276" s="256">
        <f t="shared" si="1203"/>
        <v>1.3106173021042886</v>
      </c>
      <c r="CR276" s="256">
        <f t="shared" si="1204"/>
        <v>4.400503051381528</v>
      </c>
      <c r="CS276" s="120">
        <f t="shared" si="1205"/>
        <v>101.55975670238513</v>
      </c>
      <c r="CT276" s="120">
        <f t="shared" si="1206"/>
        <v>9.7875006626216425</v>
      </c>
      <c r="CU276" s="256">
        <f t="shared" si="1207"/>
        <v>66.382316864167208</v>
      </c>
      <c r="CV276" s="170">
        <f t="shared" si="1260"/>
        <v>1164.6020502485474</v>
      </c>
      <c r="CW276" s="256">
        <f t="shared" si="1104"/>
        <v>33.162945313404911</v>
      </c>
      <c r="CX276" s="256">
        <v>0</v>
      </c>
      <c r="CY276" s="466">
        <f t="shared" si="1105"/>
        <v>54676</v>
      </c>
      <c r="CZ276" s="146">
        <f t="shared" si="1106"/>
        <v>3.9291372222821503</v>
      </c>
      <c r="DA276" s="256">
        <f t="shared" si="1208"/>
        <v>1.2301112978193736</v>
      </c>
      <c r="DB276" s="256">
        <f t="shared" si="1209"/>
        <v>4.8332760878119041</v>
      </c>
      <c r="DC276" s="120">
        <f t="shared" si="1210"/>
        <v>101.55975670238513</v>
      </c>
      <c r="DD276" s="120">
        <f t="shared" si="1211"/>
        <v>9.7875006626216425</v>
      </c>
      <c r="DE276" s="256">
        <f t="shared" si="1212"/>
        <v>71.460304699286468</v>
      </c>
      <c r="DF276" s="170">
        <f t="shared" si="1261"/>
        <v>1253.6895561278327</v>
      </c>
      <c r="DG276" s="256">
        <f t="shared" si="1107"/>
        <v>28.338856870041621</v>
      </c>
      <c r="DH276" s="256">
        <v>0</v>
      </c>
      <c r="DI276" s="466">
        <f t="shared" si="1108"/>
        <v>62176</v>
      </c>
      <c r="DJ276" s="146">
        <f t="shared" si="1109"/>
        <v>3.3575804655685602</v>
      </c>
      <c r="DK276" s="256">
        <f t="shared" si="1262"/>
        <v>1.4572009030798376</v>
      </c>
      <c r="DL276" s="256">
        <f t="shared" si="1213"/>
        <v>4.8926692865897277</v>
      </c>
      <c r="DM276" s="120">
        <f t="shared" si="1214"/>
        <v>101.55975670238513</v>
      </c>
      <c r="DN276" s="120">
        <f t="shared" si="1215"/>
        <v>9.7875006626216425</v>
      </c>
      <c r="DO276" s="256">
        <f t="shared" si="1216"/>
        <v>66.382316864167208</v>
      </c>
      <c r="DP276" s="170">
        <f t="shared" si="1263"/>
        <v>1164.6020502485474</v>
      </c>
      <c r="DQ276" s="256">
        <f t="shared" si="1110"/>
        <v>33.162945313404911</v>
      </c>
      <c r="DR276" s="256">
        <v>0</v>
      </c>
      <c r="DS276" s="427">
        <f t="shared" si="1111"/>
        <v>49176</v>
      </c>
      <c r="DT276" s="176">
        <f t="shared" si="1112"/>
        <v>6.8554330780944026</v>
      </c>
      <c r="DU276" s="256">
        <f t="shared" si="1217"/>
        <v>1.0319206121974571</v>
      </c>
      <c r="DV276" s="256">
        <f t="shared" si="1218"/>
        <v>7.0742626988258737</v>
      </c>
      <c r="DW276" s="120">
        <f t="shared" si="1219"/>
        <v>101.55975670238513</v>
      </c>
      <c r="DX276" s="120">
        <f t="shared" si="1220"/>
        <v>9.7875006626216425</v>
      </c>
      <c r="DY276" s="256">
        <f t="shared" si="1221"/>
        <v>81.616280369524986</v>
      </c>
      <c r="DZ276" s="256">
        <f t="shared" si="1264"/>
        <v>53</v>
      </c>
      <c r="EA276" s="256">
        <f t="shared" si="1265"/>
        <v>75</v>
      </c>
      <c r="EB276" s="170">
        <f t="shared" si="1266"/>
        <v>1431.8645678864032</v>
      </c>
      <c r="EC276" s="256">
        <f t="shared" si="1113"/>
        <v>16.242191572229284</v>
      </c>
      <c r="ED276" s="256">
        <v>0</v>
      </c>
      <c r="EE276" s="427">
        <f t="shared" si="1272"/>
        <v>85840</v>
      </c>
      <c r="EF276" s="275">
        <f t="shared" si="1114"/>
        <v>1.298059147560489</v>
      </c>
      <c r="EG276" s="256">
        <f t="shared" si="1115"/>
        <v>0.74835137017686748</v>
      </c>
      <c r="EH276" s="256">
        <f t="shared" si="1222"/>
        <v>0.97140434164750855</v>
      </c>
      <c r="EI276" s="473">
        <f t="shared" si="1116"/>
        <v>25.389939175596282</v>
      </c>
      <c r="EJ276" s="473">
        <f t="shared" si="1117"/>
        <v>14.25</v>
      </c>
      <c r="EK276" s="473">
        <f t="shared" si="1223"/>
        <v>57</v>
      </c>
      <c r="EL276" s="473">
        <f t="shared" si="1118"/>
        <v>15.544522565058269</v>
      </c>
      <c r="EM276" s="473">
        <f t="shared" si="1279"/>
        <v>9.6099850147729509</v>
      </c>
      <c r="EN276" s="473">
        <f t="shared" si="1280"/>
        <v>76.169817526788847</v>
      </c>
      <c r="EO276" s="427">
        <f t="shared" si="1121"/>
        <v>25445.873610409322</v>
      </c>
      <c r="EP276" s="261">
        <f t="shared" si="1122"/>
        <v>1.298059147560489</v>
      </c>
      <c r="EQ276" s="256">
        <f t="shared" si="1281"/>
        <v>0.92371837893268061</v>
      </c>
      <c r="ER276" s="256">
        <f t="shared" si="1224"/>
        <v>1.1990410915433121</v>
      </c>
      <c r="ES276" s="473">
        <f t="shared" si="1225"/>
        <v>101.55975670238513</v>
      </c>
      <c r="ET276" s="473">
        <f t="shared" si="1124"/>
        <v>14.25</v>
      </c>
      <c r="EU276" s="473">
        <f t="shared" si="1226"/>
        <v>57</v>
      </c>
      <c r="EV276" s="473">
        <f t="shared" si="1125"/>
        <v>15.544522565058269</v>
      </c>
      <c r="EW276" s="473">
        <f t="shared" si="1282"/>
        <v>9.6099850147729509</v>
      </c>
      <c r="EX276" s="473">
        <f t="shared" si="1283"/>
        <v>76.169817526788847</v>
      </c>
      <c r="EY276" s="572">
        <f t="shared" si="1128"/>
        <v>20615</v>
      </c>
      <c r="EZ276" s="589"/>
      <c r="FA276" s="589"/>
      <c r="FB276" s="589"/>
      <c r="FC276" s="589"/>
      <c r="FD276" s="589"/>
      <c r="FE276" s="589"/>
      <c r="FF276" s="589"/>
      <c r="FG276" s="589"/>
      <c r="FH276" s="589"/>
      <c r="FI276" s="577"/>
      <c r="FJ276" s="276">
        <f t="shared" si="1129"/>
        <v>1.0862098523576307</v>
      </c>
      <c r="FK276" s="256">
        <f t="shared" si="1284"/>
        <v>8.9636444078629918E-2</v>
      </c>
      <c r="FL276" s="256">
        <f t="shared" si="1227"/>
        <v>9.7363988688511621E-2</v>
      </c>
      <c r="FM276" s="483">
        <f t="shared" si="1285"/>
        <v>2.4374341608572432</v>
      </c>
      <c r="FN276" s="483">
        <f t="shared" si="1132"/>
        <v>4</v>
      </c>
      <c r="FO276" s="483">
        <f t="shared" si="1228"/>
        <v>57</v>
      </c>
      <c r="FP276" s="483">
        <f t="shared" si="1229"/>
        <v>29.794522565058269</v>
      </c>
      <c r="FQ276" s="483">
        <f t="shared" si="1267"/>
        <v>500</v>
      </c>
      <c r="FR276" s="483">
        <f t="shared" si="1286"/>
        <v>3.3112489040910256</v>
      </c>
      <c r="FS276" s="483">
        <f t="shared" si="1287"/>
        <v>99.198645591274015</v>
      </c>
      <c r="FT276" s="484">
        <f t="shared" si="1288"/>
        <v>5</v>
      </c>
      <c r="FU276" s="427">
        <f t="shared" si="1136"/>
        <v>25797.123610409322</v>
      </c>
      <c r="FV276" s="276">
        <f t="shared" si="1137"/>
        <v>1.7082520712479337</v>
      </c>
      <c r="FW276" s="256">
        <f t="shared" si="1289"/>
        <v>0.9745821289997596</v>
      </c>
      <c r="FX276" s="256">
        <f t="shared" si="1230"/>
        <v>1.6648319404650602</v>
      </c>
      <c r="FY276" s="483">
        <f t="shared" si="1290"/>
        <v>41.842619761382672</v>
      </c>
      <c r="FZ276" s="483">
        <f t="shared" si="1140"/>
        <v>23</v>
      </c>
      <c r="GA276" s="483">
        <f t="shared" si="1231"/>
        <v>57</v>
      </c>
      <c r="GB276" s="483">
        <f t="shared" si="1232"/>
        <v>29.794522565058269</v>
      </c>
      <c r="GC276" s="483">
        <f t="shared" si="1233"/>
        <v>300</v>
      </c>
      <c r="GD276" s="483">
        <f t="shared" si="1291"/>
        <v>5.4648459988244387</v>
      </c>
      <c r="GE276" s="483">
        <f t="shared" si="1292"/>
        <v>59.717136941002458</v>
      </c>
      <c r="GF276" s="484">
        <f t="shared" si="1293"/>
        <v>30</v>
      </c>
      <c r="GG276" s="493">
        <f t="shared" si="1294"/>
        <v>3</v>
      </c>
      <c r="GH276" s="493">
        <f t="shared" si="1145"/>
        <v>33</v>
      </c>
      <c r="GI276" s="427">
        <f t="shared" si="1146"/>
        <v>40674.123610409326</v>
      </c>
      <c r="GJ276" s="185">
        <f t="shared" si="1295"/>
        <v>1.0622482346141884</v>
      </c>
      <c r="GK276" s="256">
        <f t="shared" si="1268"/>
        <v>1.8170514423172948</v>
      </c>
      <c r="GL276" s="256">
        <f t="shared" si="1234"/>
        <v>1.9301596868047111</v>
      </c>
      <c r="GM276" s="256">
        <f t="shared" si="1235"/>
        <v>101.55975670238513</v>
      </c>
      <c r="GN276" s="256">
        <f t="shared" si="1236"/>
        <v>57</v>
      </c>
      <c r="GO276" s="256">
        <f t="shared" si="1237"/>
        <v>29.794522565058269</v>
      </c>
      <c r="GP276" s="256">
        <f t="shared" si="1296"/>
        <v>101.55975670238513</v>
      </c>
      <c r="GQ276" s="256">
        <f t="shared" si="1297"/>
        <v>3.2625002208738807</v>
      </c>
      <c r="GR276" s="427">
        <f t="shared" si="1150"/>
        <v>54097.123610409326</v>
      </c>
      <c r="GS276" s="185">
        <f t="shared" si="1151"/>
        <v>1.0622482346141884</v>
      </c>
      <c r="GT276" s="256">
        <f t="shared" si="1269"/>
        <v>1.3037614606144099</v>
      </c>
      <c r="GU276" s="256">
        <f t="shared" si="1238"/>
        <v>1.3849183098956726</v>
      </c>
      <c r="GV276" s="256">
        <f t="shared" si="1239"/>
        <v>101.55975670238513</v>
      </c>
      <c r="GW276" s="256">
        <f t="shared" si="1240"/>
        <v>57</v>
      </c>
      <c r="GX276" s="256">
        <f t="shared" si="1241"/>
        <v>29.794522565058269</v>
      </c>
      <c r="GY276" s="256">
        <f t="shared" si="1298"/>
        <v>101.55975670238513</v>
      </c>
      <c r="GZ276" s="256">
        <f t="shared" si="1299"/>
        <v>3.2625002208738807</v>
      </c>
      <c r="HA276" s="427">
        <f t="shared" si="1154"/>
        <v>75395.123610409326</v>
      </c>
      <c r="HB276" s="185">
        <f t="shared" si="1155"/>
        <v>1.0622482346141884</v>
      </c>
      <c r="HC276" s="256">
        <f t="shared" si="1270"/>
        <v>0.23583725390461513</v>
      </c>
      <c r="HD276" s="256">
        <f t="shared" si="1242"/>
        <v>0.25051770661643552</v>
      </c>
      <c r="HE276" s="256">
        <f t="shared" si="1243"/>
        <v>101.55975670238513</v>
      </c>
      <c r="HF276" s="256">
        <f t="shared" si="1244"/>
        <v>57</v>
      </c>
      <c r="HG276" s="256">
        <f t="shared" si="1245"/>
        <v>29.794522565058269</v>
      </c>
      <c r="HH276" s="256">
        <f t="shared" si="1300"/>
        <v>101.55975670238513</v>
      </c>
      <c r="HI276" s="256">
        <f t="shared" si="1301"/>
        <v>3.2625002208738807</v>
      </c>
      <c r="HJ276" s="427">
        <f t="shared" si="1158"/>
        <v>416801.2256505827</v>
      </c>
      <c r="HK276" s="185">
        <f t="shared" si="1302"/>
        <v>1.0622482346141884</v>
      </c>
      <c r="HL276" s="256">
        <f t="shared" si="1271"/>
        <v>1.681732360675984</v>
      </c>
      <c r="HM276" s="256">
        <f t="shared" si="1246"/>
        <v>1.7864172312216156</v>
      </c>
      <c r="HN276" s="256">
        <f t="shared" si="1247"/>
        <v>101.55975670238513</v>
      </c>
      <c r="HO276" s="256">
        <f t="shared" si="1248"/>
        <v>57</v>
      </c>
      <c r="HP276" s="256">
        <f t="shared" si="1249"/>
        <v>29.794522565058269</v>
      </c>
      <c r="HQ276" s="256">
        <f t="shared" si="1303"/>
        <v>101.55975670238513</v>
      </c>
      <c r="HR276" s="256">
        <f t="shared" si="1304"/>
        <v>3.2625002208738807</v>
      </c>
      <c r="HS276" s="466">
        <f t="shared" si="1162"/>
        <v>58450</v>
      </c>
    </row>
    <row r="277" spans="1:227" s="72" customFormat="1" hidden="1" outlineLevel="1" x14ac:dyDescent="0.3">
      <c r="B277" s="40" t="s">
        <v>255</v>
      </c>
      <c r="C277" s="40" t="s">
        <v>267</v>
      </c>
      <c r="D277" s="125">
        <v>754</v>
      </c>
      <c r="E277" s="123">
        <v>12.953734365210957</v>
      </c>
      <c r="F277" s="125">
        <f t="shared" si="1071"/>
        <v>85.869225629119668</v>
      </c>
      <c r="G277" s="125">
        <f t="shared" si="1072"/>
        <v>21.565522014761665</v>
      </c>
      <c r="H277" s="168">
        <f t="shared" ref="H277" si="1307">ROUND($I277+$I277*0.1,1)</f>
        <v>52.3</v>
      </c>
      <c r="I277" s="121">
        <f t="shared" si="1189"/>
        <v>47.502000000000002</v>
      </c>
      <c r="J277" s="373">
        <f t="shared" si="1074"/>
        <v>28.135058075357684</v>
      </c>
      <c r="K277" s="114">
        <v>2.4E-2</v>
      </c>
      <c r="L277" s="168">
        <f t="shared" si="1075"/>
        <v>1641.8589986447357</v>
      </c>
      <c r="M277" s="373">
        <f t="shared" si="1250"/>
        <v>766.5</v>
      </c>
      <c r="N277" s="373">
        <f t="shared" si="1251"/>
        <v>39.40461596747366</v>
      </c>
      <c r="O277" s="121">
        <v>54.479024920453874</v>
      </c>
      <c r="P277" s="116">
        <v>0.17499999999999999</v>
      </c>
      <c r="Q277" s="395">
        <f t="shared" si="1076"/>
        <v>0.74885621878196551</v>
      </c>
      <c r="S277" s="189">
        <f t="shared" si="1077"/>
        <v>1.1544956471435688</v>
      </c>
      <c r="T277" s="168">
        <f t="shared" si="1191"/>
        <v>7.1885073382538884</v>
      </c>
      <c r="U277" s="382">
        <f t="shared" si="1192"/>
        <v>85.869225629119668</v>
      </c>
      <c r="V277" s="427">
        <f t="shared" si="1252"/>
        <v>19616.60929205723</v>
      </c>
      <c r="W277" s="132"/>
      <c r="X277" s="255"/>
      <c r="Y277" s="255"/>
      <c r="Z277" s="255"/>
      <c r="AA277" s="111"/>
      <c r="AB277" s="111"/>
      <c r="AC277" s="111"/>
      <c r="AD277" s="111"/>
      <c r="AE277" s="111"/>
      <c r="AF277" s="111"/>
      <c r="AG277" s="111"/>
      <c r="AH277" s="460"/>
      <c r="AI277" s="188">
        <f t="shared" si="1193"/>
        <v>3.8498086603274508</v>
      </c>
      <c r="AJ277" s="256">
        <f t="shared" si="1078"/>
        <v>0.80350770247935122</v>
      </c>
      <c r="AK277" s="256">
        <f t="shared" si="1057"/>
        <v>3.0933509116448192</v>
      </c>
      <c r="AL277" s="170">
        <f t="shared" si="1079"/>
        <v>85.869225629119668</v>
      </c>
      <c r="AM277" s="170">
        <f t="shared" si="1080"/>
        <v>21.565522014761665</v>
      </c>
      <c r="AN277" s="170">
        <f t="shared" si="1194"/>
        <v>42.836397207078079</v>
      </c>
      <c r="AO277" s="170">
        <f t="shared" si="1253"/>
        <v>22</v>
      </c>
      <c r="AP277" s="170">
        <f t="shared" si="1254"/>
        <v>31</v>
      </c>
      <c r="AQ277" s="170">
        <f t="shared" si="1081"/>
        <v>0</v>
      </c>
      <c r="AR277" s="256">
        <f t="shared" si="1274"/>
        <v>27.906516173389075</v>
      </c>
      <c r="AS277" s="256">
        <f t="shared" si="1195"/>
        <v>0</v>
      </c>
      <c r="AT277" s="428">
        <f t="shared" si="1275"/>
        <v>81083.5</v>
      </c>
      <c r="AU277" s="112"/>
      <c r="AV277" s="256"/>
      <c r="AW277" s="256"/>
      <c r="AX277" s="120"/>
      <c r="AY277" s="120"/>
      <c r="AZ277" s="120"/>
      <c r="BA277" s="120"/>
      <c r="BB277" s="256"/>
      <c r="BC277" s="256"/>
      <c r="BD277" s="256"/>
      <c r="BE277" s="257"/>
      <c r="BF277" s="146">
        <f t="shared" si="1084"/>
        <v>1.8061174737794454</v>
      </c>
      <c r="BG277" s="256">
        <f t="shared" si="1085"/>
        <v>1.0252973681171518</v>
      </c>
      <c r="BH277" s="256">
        <f t="shared" si="1196"/>
        <v>1.8518074923764642</v>
      </c>
      <c r="BI277" s="120">
        <f t="shared" si="1086"/>
        <v>35.852680349541274</v>
      </c>
      <c r="BJ277" s="120">
        <f t="shared" si="1087"/>
        <v>21.565522014761665</v>
      </c>
      <c r="BK277" s="256">
        <v>0</v>
      </c>
      <c r="BL277" s="170">
        <f t="shared" si="1197"/>
        <v>21.836637847181571</v>
      </c>
      <c r="BM277" s="170">
        <f t="shared" si="1255"/>
        <v>30.463362152818426</v>
      </c>
      <c r="BN277" s="170">
        <f t="shared" si="1088"/>
        <v>0</v>
      </c>
      <c r="BO277" s="170">
        <f t="shared" si="1276"/>
        <v>9.4672641644803708</v>
      </c>
      <c r="BP277" s="170">
        <f t="shared" si="1277"/>
        <v>50.016545279578395</v>
      </c>
      <c r="BQ277" s="390">
        <f t="shared" si="1091"/>
        <v>21464.234869770327</v>
      </c>
      <c r="BR277" s="428">
        <f t="shared" si="1092"/>
        <v>32745.547357611656</v>
      </c>
      <c r="BS277" s="146">
        <f t="shared" si="1182"/>
        <v>4.5088120798694069</v>
      </c>
      <c r="BT277" s="256">
        <f t="shared" si="1183"/>
        <v>1.1380636482370561</v>
      </c>
      <c r="BU277" s="256">
        <f t="shared" si="1198"/>
        <v>5.1313151248314863</v>
      </c>
      <c r="BV277" s="170">
        <f t="shared" si="1199"/>
        <v>85.869225629119668</v>
      </c>
      <c r="BW277" s="170">
        <f t="shared" si="1200"/>
        <v>21.565522014761665</v>
      </c>
      <c r="BX277" s="170">
        <f t="shared" si="1201"/>
        <v>47.129858488534069</v>
      </c>
      <c r="BY277" s="170">
        <f t="shared" si="1256"/>
        <v>901.14452176929399</v>
      </c>
      <c r="BZ277" s="256">
        <f t="shared" si="1094"/>
        <v>23.827727956005891</v>
      </c>
      <c r="CA277" s="256">
        <v>0</v>
      </c>
      <c r="CB277" s="466">
        <f t="shared" si="1095"/>
        <v>60831.4</v>
      </c>
      <c r="CC277" s="146">
        <f t="shared" si="1096"/>
        <v>1.8032191953172736</v>
      </c>
      <c r="CD277" s="256">
        <f t="shared" si="1202"/>
        <v>1.4113415648992258</v>
      </c>
      <c r="CE277" s="256">
        <f t="shared" si="1257"/>
        <v>2.5449582009754037</v>
      </c>
      <c r="CF277" s="120">
        <f t="shared" si="1097"/>
        <v>38.242859039510691</v>
      </c>
      <c r="CG277" s="120">
        <f t="shared" si="1098"/>
        <v>21.565522014761665</v>
      </c>
      <c r="CH277" s="256">
        <v>0</v>
      </c>
      <c r="CI277" s="170">
        <f t="shared" si="1258"/>
        <v>23.292413703660344</v>
      </c>
      <c r="CJ277" s="170">
        <f t="shared" si="1259"/>
        <v>29.007586296339653</v>
      </c>
      <c r="CK277" s="170">
        <f t="shared" si="1099"/>
        <v>0</v>
      </c>
      <c r="CL277" s="256">
        <f t="shared" si="1278"/>
        <v>11.953050002048567</v>
      </c>
      <c r="CM277" s="256">
        <f t="shared" si="1190"/>
        <v>47.626366589608978</v>
      </c>
      <c r="CN277" s="390">
        <f t="shared" si="1101"/>
        <v>12228.51719442168</v>
      </c>
      <c r="CO277" s="428">
        <f t="shared" si="1102"/>
        <v>23720.917181452431</v>
      </c>
      <c r="CP277" s="146">
        <f t="shared" si="1103"/>
        <v>3.8498086603274508</v>
      </c>
      <c r="CQ277" s="256">
        <f t="shared" si="1203"/>
        <v>1.2817120282735568</v>
      </c>
      <c r="CR277" s="256">
        <f t="shared" si="1204"/>
        <v>4.9343460664934016</v>
      </c>
      <c r="CS277" s="120">
        <f t="shared" si="1205"/>
        <v>85.869225629119668</v>
      </c>
      <c r="CT277" s="120">
        <f t="shared" si="1206"/>
        <v>21.565522014761665</v>
      </c>
      <c r="CU277" s="256">
        <f t="shared" si="1207"/>
        <v>42.836397207078079</v>
      </c>
      <c r="CV277" s="170">
        <f t="shared" si="1260"/>
        <v>819.05157183705705</v>
      </c>
      <c r="CW277" s="256">
        <f t="shared" si="1104"/>
        <v>27.906516173389075</v>
      </c>
      <c r="CX277" s="256">
        <v>0</v>
      </c>
      <c r="CY277" s="466">
        <f t="shared" si="1105"/>
        <v>50831.4</v>
      </c>
      <c r="CZ277" s="146">
        <f t="shared" si="1106"/>
        <v>4.5088120798694069</v>
      </c>
      <c r="DA277" s="256">
        <f t="shared" si="1208"/>
        <v>1.1868394211585469</v>
      </c>
      <c r="DB277" s="256">
        <f t="shared" si="1209"/>
        <v>5.3512359189848713</v>
      </c>
      <c r="DC277" s="120">
        <f t="shared" si="1210"/>
        <v>85.869225629119668</v>
      </c>
      <c r="DD277" s="120">
        <f t="shared" si="1211"/>
        <v>21.565522014761665</v>
      </c>
      <c r="DE277" s="256">
        <f t="shared" si="1212"/>
        <v>47.129858488534069</v>
      </c>
      <c r="DF277" s="170">
        <f t="shared" si="1261"/>
        <v>901.14452176929399</v>
      </c>
      <c r="DG277" s="256">
        <f t="shared" si="1107"/>
        <v>23.827727956005891</v>
      </c>
      <c r="DH277" s="256">
        <v>0</v>
      </c>
      <c r="DI277" s="466">
        <f t="shared" si="1108"/>
        <v>58331.4</v>
      </c>
      <c r="DJ277" s="146">
        <f t="shared" si="1109"/>
        <v>3.8498086603274508</v>
      </c>
      <c r="DK277" s="256">
        <f t="shared" si="1262"/>
        <v>1.4372204872116121</v>
      </c>
      <c r="DL277" s="256">
        <f t="shared" si="1213"/>
        <v>5.5330238784673025</v>
      </c>
      <c r="DM277" s="120">
        <f t="shared" si="1214"/>
        <v>85.869225629119668</v>
      </c>
      <c r="DN277" s="120">
        <f t="shared" si="1215"/>
        <v>21.565522014761665</v>
      </c>
      <c r="DO277" s="256">
        <f t="shared" si="1216"/>
        <v>42.836397207078079</v>
      </c>
      <c r="DP277" s="170">
        <f t="shared" si="1263"/>
        <v>819.05157183705705</v>
      </c>
      <c r="DQ277" s="256">
        <f t="shared" si="1110"/>
        <v>27.906516173389075</v>
      </c>
      <c r="DR277" s="256">
        <v>0</v>
      </c>
      <c r="DS277" s="427">
        <f t="shared" si="1111"/>
        <v>45331.4</v>
      </c>
      <c r="DT277" s="176">
        <f t="shared" si="1112"/>
        <v>7.6746516488945717</v>
      </c>
      <c r="DU277" s="256">
        <f t="shared" si="1217"/>
        <v>1.0259951837323169</v>
      </c>
      <c r="DV277" s="256">
        <f t="shared" si="1218"/>
        <v>7.874155628589115</v>
      </c>
      <c r="DW277" s="120">
        <f t="shared" si="1219"/>
        <v>85.869225629119668</v>
      </c>
      <c r="DX277" s="120">
        <f t="shared" si="1220"/>
        <v>21.565522014761665</v>
      </c>
      <c r="DY277" s="256">
        <f t="shared" si="1221"/>
        <v>55.716781051446034</v>
      </c>
      <c r="DZ277" s="256">
        <f t="shared" si="1264"/>
        <v>44</v>
      </c>
      <c r="EA277" s="256">
        <f t="shared" si="1265"/>
        <v>63</v>
      </c>
      <c r="EB277" s="170">
        <f t="shared" si="1266"/>
        <v>1065.3304216337674</v>
      </c>
      <c r="EC277" s="256">
        <f t="shared" si="1113"/>
        <v>13.998648089696141</v>
      </c>
      <c r="ED277" s="256">
        <v>0</v>
      </c>
      <c r="EE277" s="427">
        <f t="shared" si="1272"/>
        <v>77056</v>
      </c>
      <c r="EF277" s="275">
        <f t="shared" si="1114"/>
        <v>1.3960314750039848</v>
      </c>
      <c r="EG277" s="256">
        <f t="shared" si="1115"/>
        <v>0.64771806936721898</v>
      </c>
      <c r="EH277" s="256">
        <f t="shared" si="1222"/>
        <v>0.90423481176545206</v>
      </c>
      <c r="EI277" s="473">
        <f t="shared" si="1116"/>
        <v>21.467306407279917</v>
      </c>
      <c r="EJ277" s="473">
        <f t="shared" si="1117"/>
        <v>13.074999999999999</v>
      </c>
      <c r="EK277" s="473">
        <f t="shared" si="1223"/>
        <v>52.3</v>
      </c>
      <c r="EL277" s="473">
        <f t="shared" si="1118"/>
        <v>15.060058075357684</v>
      </c>
      <c r="EM277" s="473">
        <f t="shared" si="1279"/>
        <v>12.555333940073869</v>
      </c>
      <c r="EN277" s="473">
        <f t="shared" si="1280"/>
        <v>64.401919221839748</v>
      </c>
      <c r="EO277" s="427">
        <f t="shared" si="1121"/>
        <v>24857.23429205723</v>
      </c>
      <c r="EP277" s="261">
        <f t="shared" si="1122"/>
        <v>1.3960314750039848</v>
      </c>
      <c r="EQ277" s="256">
        <f t="shared" si="1281"/>
        <v>0.85119418132503577</v>
      </c>
      <c r="ER277" s="256">
        <f t="shared" si="1224"/>
        <v>1.1882938684699991</v>
      </c>
      <c r="ES277" s="473">
        <f t="shared" si="1225"/>
        <v>85.869225629119668</v>
      </c>
      <c r="ET277" s="473">
        <f t="shared" si="1124"/>
        <v>13.074999999999999</v>
      </c>
      <c r="EU277" s="473">
        <f t="shared" si="1226"/>
        <v>52.3</v>
      </c>
      <c r="EV277" s="473">
        <f t="shared" si="1125"/>
        <v>15.060058075357684</v>
      </c>
      <c r="EW277" s="473">
        <f t="shared" si="1282"/>
        <v>12.555333940073869</v>
      </c>
      <c r="EX277" s="473">
        <f t="shared" si="1283"/>
        <v>64.401919221839748</v>
      </c>
      <c r="EY277" s="572">
        <f t="shared" si="1128"/>
        <v>18915.166666666668</v>
      </c>
      <c r="EZ277" s="589"/>
      <c r="FA277" s="589"/>
      <c r="FB277" s="589"/>
      <c r="FC277" s="589"/>
      <c r="FD277" s="589"/>
      <c r="FE277" s="589"/>
      <c r="FF277" s="589"/>
      <c r="FG277" s="589"/>
      <c r="FH277" s="589"/>
      <c r="FI277" s="577"/>
      <c r="FJ277" s="276">
        <f t="shared" si="1129"/>
        <v>1.1778826382160041</v>
      </c>
      <c r="FK277" s="256">
        <f t="shared" si="1284"/>
        <v>7.6012068418042394E-2</v>
      </c>
      <c r="FL277" s="256">
        <f t="shared" si="1227"/>
        <v>8.9533295684499178E-2</v>
      </c>
      <c r="FM277" s="483">
        <f t="shared" si="1285"/>
        <v>2.0608614150988722</v>
      </c>
      <c r="FN277" s="483">
        <f t="shared" si="1132"/>
        <v>3</v>
      </c>
      <c r="FO277" s="483">
        <f t="shared" si="1228"/>
        <v>52.3</v>
      </c>
      <c r="FP277" s="483">
        <f t="shared" si="1229"/>
        <v>28.135058075357684</v>
      </c>
      <c r="FQ277" s="483">
        <f t="shared" si="1267"/>
        <v>400</v>
      </c>
      <c r="FR277" s="483">
        <f t="shared" si="1286"/>
        <v>7.2297245665558663</v>
      </c>
      <c r="FS277" s="483">
        <f t="shared" si="1287"/>
        <v>83.980336740230783</v>
      </c>
      <c r="FT277" s="484">
        <f t="shared" si="1288"/>
        <v>4</v>
      </c>
      <c r="FU277" s="427">
        <f t="shared" si="1136"/>
        <v>24307.60929205723</v>
      </c>
      <c r="FV277" s="276">
        <f t="shared" si="1137"/>
        <v>1.7961308652765644</v>
      </c>
      <c r="FW277" s="256">
        <f t="shared" si="1289"/>
        <v>0.90717816839549192</v>
      </c>
      <c r="FX277" s="256">
        <f t="shared" si="1230"/>
        <v>1.6294107085602039</v>
      </c>
      <c r="FY277" s="483">
        <f t="shared" si="1290"/>
        <v>35.378120959197304</v>
      </c>
      <c r="FZ277" s="483">
        <f t="shared" si="1140"/>
        <v>19</v>
      </c>
      <c r="GA277" s="483">
        <f t="shared" si="1231"/>
        <v>52.3</v>
      </c>
      <c r="GB277" s="483">
        <f t="shared" si="1232"/>
        <v>28.135058075357684</v>
      </c>
      <c r="GC277" s="483">
        <f t="shared" si="1233"/>
        <v>200</v>
      </c>
      <c r="GD277" s="483">
        <f t="shared" si="1291"/>
        <v>9.3234387583142908</v>
      </c>
      <c r="GE277" s="483">
        <f t="shared" si="1292"/>
        <v>50.491104669922365</v>
      </c>
      <c r="GF277" s="484">
        <f t="shared" si="1293"/>
        <v>25</v>
      </c>
      <c r="GG277" s="493">
        <f t="shared" si="1294"/>
        <v>2</v>
      </c>
      <c r="GH277" s="493">
        <f t="shared" si="1145"/>
        <v>27</v>
      </c>
      <c r="GI277" s="427">
        <f t="shared" si="1146"/>
        <v>36644.609292057226</v>
      </c>
      <c r="GJ277" s="185">
        <f t="shared" si="1295"/>
        <v>1.1544956471435688</v>
      </c>
      <c r="GK277" s="256">
        <f t="shared" si="1268"/>
        <v>1.5553050260114429</v>
      </c>
      <c r="GL277" s="256">
        <f t="shared" si="1234"/>
        <v>1.7955928825107259</v>
      </c>
      <c r="GM277" s="256">
        <f t="shared" si="1235"/>
        <v>85.869225629119668</v>
      </c>
      <c r="GN277" s="256">
        <f t="shared" si="1236"/>
        <v>52.3</v>
      </c>
      <c r="GO277" s="256">
        <f t="shared" si="1237"/>
        <v>28.135058075357684</v>
      </c>
      <c r="GP277" s="256">
        <f t="shared" si="1296"/>
        <v>85.869225629119668</v>
      </c>
      <c r="GQ277" s="256">
        <f t="shared" si="1297"/>
        <v>7.1885073382538884</v>
      </c>
      <c r="GR277" s="427">
        <f t="shared" si="1150"/>
        <v>50588.609292057226</v>
      </c>
      <c r="GS277" s="185">
        <f t="shared" si="1151"/>
        <v>1.1544956471435688</v>
      </c>
      <c r="GT277" s="256">
        <f t="shared" si="1269"/>
        <v>1.0675692580128189</v>
      </c>
      <c r="GU277" s="256">
        <f t="shared" si="1238"/>
        <v>1.2325040614000888</v>
      </c>
      <c r="GV277" s="256">
        <f t="shared" si="1239"/>
        <v>85.869225629119668</v>
      </c>
      <c r="GW277" s="256">
        <f t="shared" si="1240"/>
        <v>52.3</v>
      </c>
      <c r="GX277" s="256">
        <f t="shared" si="1241"/>
        <v>28.135058075357684</v>
      </c>
      <c r="GY277" s="256">
        <f t="shared" si="1298"/>
        <v>85.869225629119668</v>
      </c>
      <c r="GZ277" s="256">
        <f t="shared" si="1299"/>
        <v>7.1885073382538884</v>
      </c>
      <c r="HA277" s="427">
        <f t="shared" si="1154"/>
        <v>73700.809292057224</v>
      </c>
      <c r="HB277" s="185">
        <f t="shared" si="1155"/>
        <v>1.1544956471435688</v>
      </c>
      <c r="HC277" s="256">
        <f t="shared" si="1270"/>
        <v>0.19736049587836754</v>
      </c>
      <c r="HD277" s="256">
        <f t="shared" si="1242"/>
        <v>0.22785183340967158</v>
      </c>
      <c r="HE277" s="256">
        <f t="shared" si="1243"/>
        <v>85.869225629119668</v>
      </c>
      <c r="HF277" s="256">
        <f t="shared" si="1244"/>
        <v>52.3</v>
      </c>
      <c r="HG277" s="256">
        <f t="shared" si="1245"/>
        <v>28.135058075357684</v>
      </c>
      <c r="HH277" s="256">
        <f t="shared" si="1300"/>
        <v>85.869225629119668</v>
      </c>
      <c r="HI277" s="256">
        <f t="shared" si="1301"/>
        <v>7.1885073382538884</v>
      </c>
      <c r="HJ277" s="427">
        <f t="shared" si="1158"/>
        <v>398664.98075357685</v>
      </c>
      <c r="HK277" s="185">
        <f t="shared" si="1302"/>
        <v>1.1544956471435688</v>
      </c>
      <c r="HL277" s="256">
        <f t="shared" si="1271"/>
        <v>1.4448759212352544</v>
      </c>
      <c r="HM277" s="256">
        <f t="shared" si="1246"/>
        <v>1.6681029617286551</v>
      </c>
      <c r="HN277" s="256">
        <f t="shared" si="1247"/>
        <v>85.869225629119668</v>
      </c>
      <c r="HO277" s="256">
        <f t="shared" si="1248"/>
        <v>52.3</v>
      </c>
      <c r="HP277" s="256">
        <f t="shared" si="1249"/>
        <v>28.135058075357684</v>
      </c>
      <c r="HQ277" s="256">
        <f t="shared" si="1303"/>
        <v>85.869225629119668</v>
      </c>
      <c r="HR277" s="256">
        <f t="shared" si="1304"/>
        <v>7.1885073382538884</v>
      </c>
      <c r="HS277" s="466">
        <f t="shared" si="1162"/>
        <v>54455</v>
      </c>
    </row>
    <row r="278" spans="1:227" s="109" customFormat="1" collapsed="1" x14ac:dyDescent="0.3">
      <c r="A278" s="109" t="s">
        <v>368</v>
      </c>
      <c r="B278" s="105" t="s">
        <v>124</v>
      </c>
      <c r="C278" s="105" t="s">
        <v>310</v>
      </c>
      <c r="D278" s="127">
        <v>754</v>
      </c>
      <c r="E278" s="129">
        <v>15.3</v>
      </c>
      <c r="F278" s="127">
        <f t="shared" si="1071"/>
        <v>101.422425</v>
      </c>
      <c r="G278" s="127">
        <f t="shared" si="1072"/>
        <v>3.0763199999999999</v>
      </c>
      <c r="H278" s="169">
        <f t="shared" ref="H278:H279" si="1308">I278</f>
        <v>47.502000000000002</v>
      </c>
      <c r="I278" s="130">
        <f t="shared" si="1189"/>
        <v>47.502000000000002</v>
      </c>
      <c r="J278" s="375">
        <f t="shared" si="1074"/>
        <v>28.094246575342467</v>
      </c>
      <c r="K278" s="131">
        <v>2.4E-2</v>
      </c>
      <c r="L278" s="169">
        <f t="shared" si="1075"/>
        <v>2135.1190476190477</v>
      </c>
      <c r="M278" s="375">
        <f t="shared" si="1250"/>
        <v>109.5</v>
      </c>
      <c r="N278" s="375">
        <f t="shared" si="1251"/>
        <v>51.24285714285714</v>
      </c>
      <c r="O278" s="130">
        <v>54.4</v>
      </c>
      <c r="P278" s="165">
        <v>2.5000000000000001E-2</v>
      </c>
      <c r="Q278" s="397">
        <f t="shared" si="1076"/>
        <v>0.96966824644549765</v>
      </c>
      <c r="S278" s="285">
        <f t="shared" si="1077"/>
        <v>1.02001876759462</v>
      </c>
      <c r="T278" s="383">
        <f t="shared" si="1191"/>
        <v>1.0254399999999999</v>
      </c>
      <c r="U278" s="384">
        <f t="shared" si="1192"/>
        <v>101.422425</v>
      </c>
      <c r="V278" s="436">
        <f t="shared" si="1252"/>
        <v>19370.179452054796</v>
      </c>
      <c r="W278" s="192"/>
      <c r="X278" s="286"/>
      <c r="Y278" s="286"/>
      <c r="Z278" s="286"/>
      <c r="AA278" s="69"/>
      <c r="AB278" s="69"/>
      <c r="AC278" s="69"/>
      <c r="AD278" s="69"/>
      <c r="AE278" s="69"/>
      <c r="AF278" s="69"/>
      <c r="AG278" s="69"/>
      <c r="AH278" s="462"/>
      <c r="AI278" s="187">
        <f t="shared" si="1193"/>
        <v>3.1489676050319741</v>
      </c>
      <c r="AJ278" s="287">
        <f t="shared" si="1078"/>
        <v>0.81304090563552267</v>
      </c>
      <c r="AK278" s="287">
        <f t="shared" si="1057"/>
        <v>2.560239473412119</v>
      </c>
      <c r="AL278" s="173">
        <f t="shared" si="1079"/>
        <v>101.422425</v>
      </c>
      <c r="AM278" s="173">
        <f t="shared" si="1080"/>
        <v>3.0763199999999999</v>
      </c>
      <c r="AN278" s="173">
        <f t="shared" si="1194"/>
        <v>72.990498750000015</v>
      </c>
      <c r="AO278" s="173">
        <f t="shared" si="1253"/>
        <v>38</v>
      </c>
      <c r="AP278" s="173">
        <f t="shared" si="1254"/>
        <v>54</v>
      </c>
      <c r="AQ278" s="173">
        <f t="shared" si="1081"/>
        <v>0</v>
      </c>
      <c r="AR278" s="287">
        <f t="shared" si="1274"/>
        <v>33.185080987500008</v>
      </c>
      <c r="AS278" s="287">
        <f t="shared" si="1195"/>
        <v>0</v>
      </c>
      <c r="AT278" s="430">
        <f t="shared" si="1275"/>
        <v>85189.790000000008</v>
      </c>
      <c r="AU278" s="113"/>
      <c r="AV278" s="287"/>
      <c r="AW278" s="287"/>
      <c r="AX278" s="172"/>
      <c r="AY278" s="172"/>
      <c r="AZ278" s="172"/>
      <c r="BA278" s="172"/>
      <c r="BB278" s="287"/>
      <c r="BC278" s="287"/>
      <c r="BD278" s="287"/>
      <c r="BE278" s="288"/>
      <c r="BF278" s="148">
        <f t="shared" si="1084"/>
        <v>1.0700419747836292</v>
      </c>
      <c r="BG278" s="287">
        <f t="shared" si="1085"/>
        <v>0.24585828715261571</v>
      </c>
      <c r="BH278" s="287">
        <f t="shared" si="1196"/>
        <v>0.26307868710170546</v>
      </c>
      <c r="BI278" s="172">
        <f t="shared" si="1086"/>
        <v>5.114382</v>
      </c>
      <c r="BJ278" s="172">
        <f t="shared" si="1087"/>
        <v>3.0763199999999999</v>
      </c>
      <c r="BK278" s="287">
        <v>0</v>
      </c>
      <c r="BL278" s="173">
        <f t="shared" si="1197"/>
        <v>2.3953615165876774</v>
      </c>
      <c r="BM278" s="173">
        <f t="shared" si="1255"/>
        <v>45.106638483412326</v>
      </c>
      <c r="BN278" s="173">
        <f t="shared" si="1088"/>
        <v>0</v>
      </c>
      <c r="BO278" s="173">
        <f t="shared" si="1276"/>
        <v>1.3505044799999999</v>
      </c>
      <c r="BP278" s="173">
        <f t="shared" si="1277"/>
        <v>96.308042999999998</v>
      </c>
      <c r="BQ278" s="392">
        <f t="shared" si="1091"/>
        <v>11257.564796208531</v>
      </c>
      <c r="BR278" s="430">
        <f t="shared" si="1092"/>
        <v>19479.992216113744</v>
      </c>
      <c r="BS278" s="148">
        <f t="shared" si="1182"/>
        <v>3.6837467805340927</v>
      </c>
      <c r="BT278" s="287">
        <f t="shared" si="1183"/>
        <v>1.3017875314225216</v>
      </c>
      <c r="BU278" s="287">
        <f t="shared" si="1198"/>
        <v>4.7954556278171374</v>
      </c>
      <c r="BV278" s="173">
        <f t="shared" si="1199"/>
        <v>101.422425</v>
      </c>
      <c r="BW278" s="173">
        <f t="shared" si="1200"/>
        <v>3.0763199999999999</v>
      </c>
      <c r="BX278" s="173">
        <f t="shared" si="1201"/>
        <v>78.061620000000019</v>
      </c>
      <c r="BY278" s="173">
        <f t="shared" si="1256"/>
        <v>1643.3333333333337</v>
      </c>
      <c r="BZ278" s="287">
        <f t="shared" si="1094"/>
        <v>28.3675158</v>
      </c>
      <c r="CA278" s="287">
        <v>0</v>
      </c>
      <c r="CB278" s="468">
        <f t="shared" si="1095"/>
        <v>56906.635999999999</v>
      </c>
      <c r="CC278" s="148">
        <f t="shared" si="1096"/>
        <v>1.0698925606082161</v>
      </c>
      <c r="CD278" s="287">
        <f t="shared" si="1202"/>
        <v>0.49814192395169687</v>
      </c>
      <c r="CE278" s="287">
        <f t="shared" si="1257"/>
        <v>0.53295833856298425</v>
      </c>
      <c r="CF278" s="172">
        <f t="shared" si="1097"/>
        <v>5.4553408000000001</v>
      </c>
      <c r="CG278" s="172">
        <f t="shared" si="1098"/>
        <v>3.0763199999999999</v>
      </c>
      <c r="CH278" s="287">
        <v>0</v>
      </c>
      <c r="CI278" s="173">
        <f t="shared" si="1258"/>
        <v>2.5550522843601895</v>
      </c>
      <c r="CJ278" s="173">
        <f t="shared" si="1259"/>
        <v>44.946947715639816</v>
      </c>
      <c r="CK278" s="173">
        <f t="shared" si="1099"/>
        <v>0</v>
      </c>
      <c r="CL278" s="287">
        <f t="shared" si="1278"/>
        <v>1.7051016319999999</v>
      </c>
      <c r="CM278" s="287">
        <f t="shared" si="1190"/>
        <v>95.967084200000002</v>
      </c>
      <c r="CN278" s="392">
        <f t="shared" si="1101"/>
        <v>1341.4024492890994</v>
      </c>
      <c r="CO278" s="430">
        <f t="shared" si="1102"/>
        <v>9586.9850305213258</v>
      </c>
      <c r="CP278" s="148">
        <f t="shared" si="1103"/>
        <v>3.1489676050319741</v>
      </c>
      <c r="CQ278" s="287">
        <f t="shared" si="1203"/>
        <v>1.476609493217548</v>
      </c>
      <c r="CR278" s="287">
        <f t="shared" si="1204"/>
        <v>4.6497954594247393</v>
      </c>
      <c r="CS278" s="172">
        <f t="shared" si="1205"/>
        <v>101.422425</v>
      </c>
      <c r="CT278" s="172">
        <f t="shared" si="1206"/>
        <v>3.0763199999999999</v>
      </c>
      <c r="CU278" s="287">
        <f t="shared" si="1207"/>
        <v>72.990498750000015</v>
      </c>
      <c r="CV278" s="173">
        <f t="shared" si="1260"/>
        <v>1536.5773809523812</v>
      </c>
      <c r="CW278" s="287">
        <f t="shared" si="1104"/>
        <v>33.185080987500008</v>
      </c>
      <c r="CX278" s="287">
        <v>0</v>
      </c>
      <c r="CY278" s="468">
        <f t="shared" si="1105"/>
        <v>46906.635999999999</v>
      </c>
      <c r="CZ278" s="148">
        <f t="shared" si="1106"/>
        <v>3.6837467805340927</v>
      </c>
      <c r="DA278" s="287">
        <f t="shared" si="1208"/>
        <v>1.3616050292100399</v>
      </c>
      <c r="DB278" s="287">
        <f t="shared" si="1209"/>
        <v>5.0158081427115135</v>
      </c>
      <c r="DC278" s="172">
        <f t="shared" si="1210"/>
        <v>101.422425</v>
      </c>
      <c r="DD278" s="172">
        <f t="shared" si="1211"/>
        <v>3.0763199999999999</v>
      </c>
      <c r="DE278" s="287">
        <f t="shared" si="1212"/>
        <v>78.061620000000019</v>
      </c>
      <c r="DF278" s="173">
        <f t="shared" si="1261"/>
        <v>1643.3333333333337</v>
      </c>
      <c r="DG278" s="287">
        <f t="shared" si="1107"/>
        <v>28.3675158</v>
      </c>
      <c r="DH278" s="287">
        <v>0</v>
      </c>
      <c r="DI278" s="468">
        <f t="shared" si="1108"/>
        <v>54406.635999999999</v>
      </c>
      <c r="DJ278" s="148">
        <f t="shared" si="1109"/>
        <v>3.1489676050319741</v>
      </c>
      <c r="DK278" s="287">
        <f t="shared" si="1262"/>
        <v>1.6727459823710382</v>
      </c>
      <c r="DL278" s="287">
        <f t="shared" si="1213"/>
        <v>5.267422909933785</v>
      </c>
      <c r="DM278" s="172">
        <f t="shared" si="1214"/>
        <v>101.422425</v>
      </c>
      <c r="DN278" s="172">
        <f t="shared" si="1215"/>
        <v>3.0763199999999999</v>
      </c>
      <c r="DO278" s="287">
        <f t="shared" si="1216"/>
        <v>72.990498750000015</v>
      </c>
      <c r="DP278" s="173">
        <f t="shared" si="1263"/>
        <v>1536.5773809523812</v>
      </c>
      <c r="DQ278" s="287">
        <f t="shared" si="1110"/>
        <v>33.185080987500008</v>
      </c>
      <c r="DR278" s="287">
        <v>0</v>
      </c>
      <c r="DS278" s="436">
        <f t="shared" si="1111"/>
        <v>41406.635999999999</v>
      </c>
      <c r="DT278" s="289">
        <f t="shared" si="1112"/>
        <v>6.496145341540668</v>
      </c>
      <c r="DU278" s="287">
        <f t="shared" si="1217"/>
        <v>1.0931648264892389</v>
      </c>
      <c r="DV278" s="287">
        <f t="shared" si="1218"/>
        <v>7.1013575951341812</v>
      </c>
      <c r="DW278" s="172">
        <f t="shared" si="1219"/>
        <v>101.422425</v>
      </c>
      <c r="DX278" s="172">
        <f t="shared" si="1220"/>
        <v>3.0763199999999999</v>
      </c>
      <c r="DY278" s="287">
        <f t="shared" si="1221"/>
        <v>88.203862500000014</v>
      </c>
      <c r="DZ278" s="287">
        <f t="shared" si="1264"/>
        <v>53</v>
      </c>
      <c r="EA278" s="287">
        <f t="shared" si="1265"/>
        <v>75</v>
      </c>
      <c r="EB278" s="173">
        <f t="shared" si="1266"/>
        <v>1856.8452380952383</v>
      </c>
      <c r="EC278" s="287">
        <f t="shared" si="1113"/>
        <v>16.086269550000001</v>
      </c>
      <c r="ED278" s="287">
        <v>0</v>
      </c>
      <c r="EE278" s="436">
        <f t="shared" si="1272"/>
        <v>79001.440000000002</v>
      </c>
      <c r="EF278" s="290">
        <f t="shared" si="1114"/>
        <v>1.2525145833833446</v>
      </c>
      <c r="EG278" s="287">
        <f t="shared" si="1115"/>
        <v>0.775532289008797</v>
      </c>
      <c r="EH278" s="287">
        <f t="shared" si="1222"/>
        <v>0.97136550186818504</v>
      </c>
      <c r="EI278" s="475">
        <f t="shared" si="1116"/>
        <v>25.355606250000001</v>
      </c>
      <c r="EJ278" s="475">
        <f t="shared" si="1117"/>
        <v>11.875500000000001</v>
      </c>
      <c r="EK278" s="475">
        <f t="shared" si="1223"/>
        <v>47.502000000000002</v>
      </c>
      <c r="EL278" s="475">
        <f t="shared" si="1118"/>
        <v>16.218746575342465</v>
      </c>
      <c r="EM278" s="475">
        <f t="shared" si="1279"/>
        <v>7.3643415624999999</v>
      </c>
      <c r="EN278" s="475">
        <f t="shared" si="1280"/>
        <v>76.06681875000001</v>
      </c>
      <c r="EO278" s="436">
        <f t="shared" si="1121"/>
        <v>24520.841952054798</v>
      </c>
      <c r="EP278" s="291">
        <f t="shared" si="1122"/>
        <v>1.2525145833833446</v>
      </c>
      <c r="EQ278" s="287">
        <f t="shared" si="1281"/>
        <v>1.1069165569453585</v>
      </c>
      <c r="ER278" s="287">
        <f t="shared" si="1224"/>
        <v>1.386429130162542</v>
      </c>
      <c r="ES278" s="475">
        <f t="shared" si="1225"/>
        <v>101.422425</v>
      </c>
      <c r="ET278" s="475">
        <f t="shared" si="1124"/>
        <v>11.875500000000001</v>
      </c>
      <c r="EU278" s="475">
        <f t="shared" si="1226"/>
        <v>47.502000000000002</v>
      </c>
      <c r="EV278" s="475">
        <f t="shared" si="1125"/>
        <v>16.218746575342465</v>
      </c>
      <c r="EW278" s="475">
        <f t="shared" si="1282"/>
        <v>7.3643415624999999</v>
      </c>
      <c r="EX278" s="475">
        <f t="shared" si="1283"/>
        <v>76.06681875000001</v>
      </c>
      <c r="EY278" s="574">
        <f t="shared" si="1128"/>
        <v>17179.890000000003</v>
      </c>
      <c r="EZ278" s="588"/>
      <c r="FA278" s="588"/>
      <c r="FB278" s="588"/>
      <c r="FC278" s="588"/>
      <c r="FD278" s="588"/>
      <c r="FE278" s="588"/>
      <c r="FF278" s="588"/>
      <c r="FG278" s="588"/>
      <c r="FH278" s="588"/>
      <c r="FI278" s="576"/>
      <c r="FJ278" s="292">
        <f t="shared" si="1129"/>
        <v>1.0435740682115979</v>
      </c>
      <c r="FK278" s="287">
        <f t="shared" si="1284"/>
        <v>9.2311847567281224E-2</v>
      </c>
      <c r="FL278" s="287">
        <f t="shared" si="1227"/>
        <v>9.6334250309916561E-2</v>
      </c>
      <c r="FM278" s="487">
        <f t="shared" si="1285"/>
        <v>2.4341382</v>
      </c>
      <c r="FN278" s="487">
        <f t="shared" si="1132"/>
        <v>4</v>
      </c>
      <c r="FO278" s="487">
        <f t="shared" si="1228"/>
        <v>47.502000000000002</v>
      </c>
      <c r="FP278" s="487">
        <f t="shared" si="1229"/>
        <v>28.094246575342467</v>
      </c>
      <c r="FQ278" s="487">
        <f t="shared" si="1267"/>
        <v>500</v>
      </c>
      <c r="FR278" s="487">
        <f t="shared" si="1286"/>
        <v>1.074122764</v>
      </c>
      <c r="FS278" s="487">
        <f t="shared" si="1287"/>
        <v>99.06131388888889</v>
      </c>
      <c r="FT278" s="488">
        <f t="shared" si="1288"/>
        <v>5</v>
      </c>
      <c r="FU278" s="436">
        <f t="shared" si="1136"/>
        <v>25050.179452054796</v>
      </c>
      <c r="FV278" s="292">
        <f t="shared" si="1137"/>
        <v>1.6627300713314881</v>
      </c>
      <c r="FW278" s="287">
        <f t="shared" si="1289"/>
        <v>0.99180996474525673</v>
      </c>
      <c r="FX278" s="287">
        <f t="shared" si="1230"/>
        <v>1.6491122534281615</v>
      </c>
      <c r="FY278" s="487">
        <f t="shared" si="1290"/>
        <v>41.786039100000011</v>
      </c>
      <c r="FZ278" s="487">
        <f t="shared" si="1140"/>
        <v>23</v>
      </c>
      <c r="GA278" s="487">
        <f t="shared" si="1231"/>
        <v>47.502000000000002</v>
      </c>
      <c r="GB278" s="487">
        <f t="shared" si="1232"/>
        <v>28.094246575342467</v>
      </c>
      <c r="GC278" s="487">
        <f t="shared" si="1233"/>
        <v>300</v>
      </c>
      <c r="GD278" s="487">
        <f t="shared" si="1291"/>
        <v>3.2113046552799993</v>
      </c>
      <c r="GE278" s="487">
        <f t="shared" si="1292"/>
        <v>59.636385899999993</v>
      </c>
      <c r="GF278" s="488">
        <f t="shared" si="1293"/>
        <v>30</v>
      </c>
      <c r="GG278" s="495">
        <f t="shared" si="1294"/>
        <v>3</v>
      </c>
      <c r="GH278" s="495">
        <f t="shared" si="1145"/>
        <v>33</v>
      </c>
      <c r="GI278" s="436">
        <f t="shared" si="1146"/>
        <v>39927.179452054799</v>
      </c>
      <c r="GJ278" s="186">
        <f t="shared" si="1295"/>
        <v>1.02001876759462</v>
      </c>
      <c r="GK278" s="287">
        <f t="shared" si="1268"/>
        <v>2.1238393348491371</v>
      </c>
      <c r="GL278" s="287">
        <f t="shared" si="1234"/>
        <v>2.1663559809017943</v>
      </c>
      <c r="GM278" s="287">
        <f t="shared" si="1235"/>
        <v>101.422425</v>
      </c>
      <c r="GN278" s="287">
        <f t="shared" si="1236"/>
        <v>47.502000000000002</v>
      </c>
      <c r="GO278" s="287">
        <f t="shared" si="1237"/>
        <v>28.094246575342467</v>
      </c>
      <c r="GP278" s="287">
        <f t="shared" si="1296"/>
        <v>101.422425</v>
      </c>
      <c r="GQ278" s="287">
        <f t="shared" si="1297"/>
        <v>1.0254399999999999</v>
      </c>
      <c r="GR278" s="436">
        <f t="shared" si="1150"/>
        <v>47271.459452054798</v>
      </c>
      <c r="GS278" s="186">
        <f t="shared" si="1151"/>
        <v>1.02001876759462</v>
      </c>
      <c r="GT278" s="287">
        <f t="shared" si="1269"/>
        <v>1.3898529735269258</v>
      </c>
      <c r="GU278" s="287">
        <f t="shared" si="1238"/>
        <v>1.4176761171946528</v>
      </c>
      <c r="GV278" s="287">
        <f t="shared" si="1239"/>
        <v>101.422425</v>
      </c>
      <c r="GW278" s="287">
        <f t="shared" si="1240"/>
        <v>47.502000000000002</v>
      </c>
      <c r="GX278" s="287">
        <f t="shared" si="1241"/>
        <v>28.094246575342467</v>
      </c>
      <c r="GY278" s="287">
        <f t="shared" si="1298"/>
        <v>101.422425</v>
      </c>
      <c r="GZ278" s="287">
        <f t="shared" si="1299"/>
        <v>1.0254399999999999</v>
      </c>
      <c r="HA278" s="436">
        <f t="shared" si="1154"/>
        <v>72235.687452054801</v>
      </c>
      <c r="HB278" s="186">
        <f t="shared" si="1155"/>
        <v>1.02001876759462</v>
      </c>
      <c r="HC278" s="287">
        <f t="shared" si="1270"/>
        <v>0.25309114377295344</v>
      </c>
      <c r="HD278" s="287">
        <f t="shared" si="1242"/>
        <v>0.25815771656040076</v>
      </c>
      <c r="HE278" s="287">
        <f t="shared" si="1243"/>
        <v>101.422425</v>
      </c>
      <c r="HF278" s="287">
        <f t="shared" si="1244"/>
        <v>47.502000000000002</v>
      </c>
      <c r="HG278" s="287">
        <f t="shared" si="1245"/>
        <v>28.094246575342467</v>
      </c>
      <c r="HH278" s="287">
        <f t="shared" si="1300"/>
        <v>101.422425</v>
      </c>
      <c r="HI278" s="287">
        <f t="shared" si="1301"/>
        <v>1.0254399999999999</v>
      </c>
      <c r="HJ278" s="436">
        <f t="shared" si="1158"/>
        <v>396683.1217534247</v>
      </c>
      <c r="HK278" s="186">
        <f t="shared" si="1302"/>
        <v>1.02001876759462</v>
      </c>
      <c r="HL278" s="287">
        <f t="shared" si="1271"/>
        <v>1.992925003027193</v>
      </c>
      <c r="HM278" s="287">
        <f t="shared" si="1246"/>
        <v>2.0328209054963016</v>
      </c>
      <c r="HN278" s="287">
        <f t="shared" si="1247"/>
        <v>101.422425</v>
      </c>
      <c r="HO278" s="287">
        <f t="shared" si="1248"/>
        <v>47.502000000000002</v>
      </c>
      <c r="HP278" s="287">
        <f t="shared" si="1249"/>
        <v>28.094246575342467</v>
      </c>
      <c r="HQ278" s="287">
        <f t="shared" si="1303"/>
        <v>101.422425</v>
      </c>
      <c r="HR278" s="287">
        <f t="shared" si="1304"/>
        <v>1.0254399999999999</v>
      </c>
      <c r="HS278" s="468">
        <f t="shared" si="1162"/>
        <v>50376.700000000004</v>
      </c>
    </row>
    <row r="279" spans="1:227" s="72" customFormat="1" hidden="1" outlineLevel="1" x14ac:dyDescent="0.3">
      <c r="B279" s="40" t="s">
        <v>252</v>
      </c>
      <c r="C279" s="40" t="s">
        <v>256</v>
      </c>
      <c r="D279" s="117">
        <v>500</v>
      </c>
      <c r="E279" s="132">
        <v>17.084445062971806</v>
      </c>
      <c r="F279" s="125">
        <f t="shared" si="1071"/>
        <v>75.100373089313564</v>
      </c>
      <c r="G279" s="125">
        <f t="shared" si="1072"/>
        <v>3.531441163111785</v>
      </c>
      <c r="H279" s="168">
        <f t="shared" si="1308"/>
        <v>26.25</v>
      </c>
      <c r="I279" s="528">
        <f t="shared" ref="I279:I290" si="1309">$N$9*$P$10*$D279/1000</f>
        <v>26.25</v>
      </c>
      <c r="J279" s="373">
        <f t="shared" si="1074"/>
        <v>32.250604229331373</v>
      </c>
      <c r="K279" s="114">
        <v>2.5999999999999999E-2</v>
      </c>
      <c r="L279" s="168">
        <f t="shared" si="1075"/>
        <v>2860.966593878612</v>
      </c>
      <c r="M279" s="373">
        <f t="shared" si="1250"/>
        <v>109.5</v>
      </c>
      <c r="N279" s="373">
        <f t="shared" si="1251"/>
        <v>74.385131440843907</v>
      </c>
      <c r="O279" s="121">
        <v>94.171764349647589</v>
      </c>
      <c r="P279" s="116">
        <v>2.5000000000000001E-2</v>
      </c>
      <c r="Q279" s="395">
        <f t="shared" si="1076"/>
        <v>0.95297704900996971</v>
      </c>
      <c r="S279" s="189">
        <f t="shared" si="1077"/>
        <v>1.0308648485727694</v>
      </c>
      <c r="T279" s="168">
        <f t="shared" si="1191"/>
        <v>1.1771470543705951</v>
      </c>
      <c r="U279" s="382">
        <f t="shared" si="1192"/>
        <v>75.100373089313564</v>
      </c>
      <c r="V279" s="427">
        <f t="shared" si="1252"/>
        <v>18972.596676693021</v>
      </c>
      <c r="W279" s="132"/>
      <c r="X279" s="255"/>
      <c r="Y279" s="255"/>
      <c r="Z279" s="255"/>
      <c r="AA279" s="111"/>
      <c r="AB279" s="111"/>
      <c r="AC279" s="111"/>
      <c r="AD279" s="111"/>
      <c r="AE279" s="111"/>
      <c r="AF279" s="111"/>
      <c r="AG279" s="111"/>
      <c r="AH279" s="460"/>
      <c r="AI279" s="188">
        <f t="shared" si="1193"/>
        <v>3.2016135699845321</v>
      </c>
      <c r="AJ279" s="256">
        <f t="shared" si="1078"/>
        <v>0.95320746215532914</v>
      </c>
      <c r="AK279" s="256">
        <f t="shared" si="1057"/>
        <v>3.0518019458470191</v>
      </c>
      <c r="AL279" s="170">
        <f t="shared" si="1079"/>
        <v>75.100373089313564</v>
      </c>
      <c r="AM279" s="170">
        <f t="shared" si="1080"/>
        <v>3.531441163111785</v>
      </c>
      <c r="AN279" s="170">
        <f t="shared" si="1194"/>
        <v>52.793838653873387</v>
      </c>
      <c r="AO279" s="170">
        <f t="shared" si="1253"/>
        <v>27</v>
      </c>
      <c r="AP279" s="170">
        <f t="shared" si="1254"/>
        <v>39</v>
      </c>
      <c r="AQ279" s="170">
        <f t="shared" si="1081"/>
        <v>0</v>
      </c>
      <c r="AR279" s="256">
        <f t="shared" si="1274"/>
        <v>24.560057775119073</v>
      </c>
      <c r="AS279" s="256">
        <f t="shared" si="1195"/>
        <v>0</v>
      </c>
      <c r="AT279" s="428">
        <f t="shared" si="1275"/>
        <v>54256.25</v>
      </c>
      <c r="AU279" s="112"/>
      <c r="AV279" s="256"/>
      <c r="AW279" s="256"/>
      <c r="AX279" s="120"/>
      <c r="AY279" s="120"/>
      <c r="AZ279" s="120"/>
      <c r="BA279" s="120"/>
      <c r="BB279" s="256"/>
      <c r="BC279" s="256"/>
      <c r="BD279" s="256"/>
      <c r="BE279" s="257"/>
      <c r="BF279" s="146">
        <f t="shared" si="1084"/>
        <v>1.1109380858871798</v>
      </c>
      <c r="BG279" s="256">
        <f t="shared" si="1085"/>
        <v>0.30228955098044763</v>
      </c>
      <c r="BH279" s="256">
        <f t="shared" si="1196"/>
        <v>0.33582497514991355</v>
      </c>
      <c r="BI279" s="120">
        <f t="shared" si="1086"/>
        <v>5.8710209336733428</v>
      </c>
      <c r="BJ279" s="120">
        <f t="shared" si="1087"/>
        <v>3.531441163111785</v>
      </c>
      <c r="BK279" s="256">
        <v>0</v>
      </c>
      <c r="BL279" s="170">
        <f t="shared" si="1197"/>
        <v>2.0521109705492928</v>
      </c>
      <c r="BM279" s="170">
        <f t="shared" si="1255"/>
        <v>24.197889029450707</v>
      </c>
      <c r="BN279" s="170">
        <f t="shared" si="1088"/>
        <v>0</v>
      </c>
      <c r="BO279" s="170">
        <f t="shared" si="1276"/>
        <v>1.5503026706060739</v>
      </c>
      <c r="BP279" s="170">
        <f t="shared" si="1277"/>
        <v>69.229352155640214</v>
      </c>
      <c r="BQ279" s="390">
        <f t="shared" si="1091"/>
        <v>11077.358259538378</v>
      </c>
      <c r="BR279" s="428">
        <f t="shared" si="1092"/>
        <v>18187.414350268024</v>
      </c>
      <c r="BS279" s="146">
        <f t="shared" si="1182"/>
        <v>3.7456581070212462</v>
      </c>
      <c r="BT279" s="256">
        <f t="shared" si="1183"/>
        <v>1.3988166257273065</v>
      </c>
      <c r="BU279" s="256">
        <f t="shared" si="1198"/>
        <v>5.2394888343915902</v>
      </c>
      <c r="BV279" s="170">
        <f t="shared" si="1199"/>
        <v>75.100373089313564</v>
      </c>
      <c r="BW279" s="170">
        <f t="shared" si="1200"/>
        <v>3.531441163111785</v>
      </c>
      <c r="BX279" s="170">
        <f t="shared" si="1201"/>
        <v>56.548857308339066</v>
      </c>
      <c r="BY279" s="170">
        <f t="shared" si="1256"/>
        <v>2154.2421831748215</v>
      </c>
      <c r="BZ279" s="256">
        <f t="shared" si="1094"/>
        <v>20.99279005337668</v>
      </c>
      <c r="CA279" s="256">
        <v>0</v>
      </c>
      <c r="CB279" s="466">
        <f t="shared" si="1095"/>
        <v>39522.5</v>
      </c>
      <c r="CC279" s="146">
        <f t="shared" si="1096"/>
        <v>1.1106924070636532</v>
      </c>
      <c r="CD279" s="256">
        <f t="shared" si="1202"/>
        <v>0.66217651831369428</v>
      </c>
      <c r="CE279" s="256">
        <f t="shared" si="1257"/>
        <v>0.73547443102686638</v>
      </c>
      <c r="CF279" s="120">
        <f t="shared" si="1097"/>
        <v>6.2624223292515655</v>
      </c>
      <c r="CG279" s="120">
        <f t="shared" si="1098"/>
        <v>3.531441163111785</v>
      </c>
      <c r="CH279" s="256">
        <v>0</v>
      </c>
      <c r="CI279" s="170">
        <f t="shared" si="1258"/>
        <v>2.1889183685859126</v>
      </c>
      <c r="CJ279" s="170">
        <f t="shared" si="1259"/>
        <v>24.061081631414087</v>
      </c>
      <c r="CK279" s="170">
        <f t="shared" si="1099"/>
        <v>0</v>
      </c>
      <c r="CL279" s="256">
        <f t="shared" si="1278"/>
        <v>1.9573601220074255</v>
      </c>
      <c r="CM279" s="256">
        <f t="shared" si="1190"/>
        <v>68.837950760062</v>
      </c>
      <c r="CN279" s="390">
        <f t="shared" si="1101"/>
        <v>1149.1821435076042</v>
      </c>
      <c r="CO279" s="428">
        <f t="shared" si="1102"/>
        <v>8279.0753069525617</v>
      </c>
      <c r="CP279" s="146">
        <f t="shared" si="1103"/>
        <v>3.2016135699845321</v>
      </c>
      <c r="CQ279" s="256">
        <f t="shared" si="1203"/>
        <v>1.7517982003070567</v>
      </c>
      <c r="CR279" s="256">
        <f t="shared" si="1204"/>
        <v>5.6085808899775538</v>
      </c>
      <c r="CS279" s="120">
        <f t="shared" si="1205"/>
        <v>75.100373089313564</v>
      </c>
      <c r="CT279" s="120">
        <f t="shared" si="1206"/>
        <v>3.531441163111785</v>
      </c>
      <c r="CU279" s="256">
        <f t="shared" si="1207"/>
        <v>52.793838653873387</v>
      </c>
      <c r="CV279" s="170">
        <f t="shared" si="1260"/>
        <v>2011.1938534808908</v>
      </c>
      <c r="CW279" s="256">
        <f t="shared" si="1104"/>
        <v>24.560057775119073</v>
      </c>
      <c r="CX279" s="256">
        <v>0</v>
      </c>
      <c r="CY279" s="466">
        <f t="shared" si="1105"/>
        <v>29522.5</v>
      </c>
      <c r="CZ279" s="146">
        <f t="shared" si="1106"/>
        <v>3.7456581070212462</v>
      </c>
      <c r="DA279" s="256">
        <f t="shared" si="1208"/>
        <v>1.4932738224135993</v>
      </c>
      <c r="DB279" s="256">
        <f t="shared" si="1209"/>
        <v>5.5932931989261032</v>
      </c>
      <c r="DC279" s="120">
        <f t="shared" si="1210"/>
        <v>75.100373089313564</v>
      </c>
      <c r="DD279" s="120">
        <f t="shared" si="1211"/>
        <v>3.531441163111785</v>
      </c>
      <c r="DE279" s="256">
        <f t="shared" si="1212"/>
        <v>56.548857308339066</v>
      </c>
      <c r="DF279" s="170">
        <f t="shared" si="1261"/>
        <v>2154.2421831748215</v>
      </c>
      <c r="DG279" s="256">
        <f t="shared" si="1107"/>
        <v>20.99279005337668</v>
      </c>
      <c r="DH279" s="256">
        <v>0</v>
      </c>
      <c r="DI279" s="466">
        <f t="shared" si="1108"/>
        <v>37022.5</v>
      </c>
      <c r="DJ279" s="146">
        <f t="shared" si="1109"/>
        <v>3.2016135699845321</v>
      </c>
      <c r="DK279" s="256">
        <f t="shared" si="1262"/>
        <v>2.1528759441592289</v>
      </c>
      <c r="DL279" s="256">
        <f t="shared" si="1213"/>
        <v>6.8926768373134486</v>
      </c>
      <c r="DM279" s="120">
        <f t="shared" si="1214"/>
        <v>75.100373089313564</v>
      </c>
      <c r="DN279" s="120">
        <f t="shared" si="1215"/>
        <v>3.531441163111785</v>
      </c>
      <c r="DO279" s="256">
        <f t="shared" si="1216"/>
        <v>52.793838653873387</v>
      </c>
      <c r="DP279" s="170">
        <f t="shared" si="1263"/>
        <v>2011.1938534808908</v>
      </c>
      <c r="DQ279" s="256">
        <f t="shared" si="1110"/>
        <v>24.560057775119073</v>
      </c>
      <c r="DR279" s="256">
        <v>0</v>
      </c>
      <c r="DS279" s="427">
        <f t="shared" si="1111"/>
        <v>24022.5</v>
      </c>
      <c r="DT279" s="176">
        <f t="shared" si="1112"/>
        <v>6.5875168440251795</v>
      </c>
      <c r="DU279" s="256">
        <f t="shared" si="1217"/>
        <v>1.1634906396439491</v>
      </c>
      <c r="DV279" s="256">
        <f t="shared" si="1218"/>
        <v>7.6645141865201447</v>
      </c>
      <c r="DW279" s="120">
        <f t="shared" si="1219"/>
        <v>75.100373089313564</v>
      </c>
      <c r="DX279" s="120">
        <f t="shared" si="1220"/>
        <v>3.531441163111785</v>
      </c>
      <c r="DY279" s="256">
        <f t="shared" si="1221"/>
        <v>64.058894617270425</v>
      </c>
      <c r="DZ279" s="256">
        <f t="shared" si="1264"/>
        <v>39</v>
      </c>
      <c r="EA279" s="256">
        <f t="shared" si="1265"/>
        <v>55</v>
      </c>
      <c r="EB279" s="170">
        <f t="shared" si="1266"/>
        <v>2440.3388425626827</v>
      </c>
      <c r="EC279" s="256">
        <f t="shared" si="1113"/>
        <v>11.936487771373779</v>
      </c>
      <c r="ED279" s="256">
        <v>0</v>
      </c>
      <c r="EE279" s="427">
        <f t="shared" si="1272"/>
        <v>55300</v>
      </c>
      <c r="EF279" s="275">
        <f t="shared" si="1114"/>
        <v>1.264254311564496</v>
      </c>
      <c r="EG279" s="256">
        <f t="shared" si="1115"/>
        <v>0.59352784199738384</v>
      </c>
      <c r="EH279" s="256">
        <f t="shared" si="1222"/>
        <v>0.75037013327876345</v>
      </c>
      <c r="EI279" s="473">
        <f t="shared" si="1116"/>
        <v>18.775093272328391</v>
      </c>
      <c r="EJ279" s="473">
        <f t="shared" si="1117"/>
        <v>6.5625</v>
      </c>
      <c r="EK279" s="473">
        <f t="shared" si="1223"/>
        <v>26.25</v>
      </c>
      <c r="EL279" s="473">
        <f t="shared" si="1118"/>
        <v>25.688104229331373</v>
      </c>
      <c r="EM279" s="473">
        <f t="shared" si="1279"/>
        <v>5.8709203724526926</v>
      </c>
      <c r="EN279" s="473">
        <f t="shared" si="1280"/>
        <v>56.325279816985173</v>
      </c>
      <c r="EO279" s="427">
        <f t="shared" si="1121"/>
        <v>23724.784176693021</v>
      </c>
      <c r="EP279" s="261">
        <f t="shared" si="1122"/>
        <v>1.264254311564496</v>
      </c>
      <c r="EQ279" s="256">
        <f t="shared" si="1281"/>
        <v>1.4832200083472062</v>
      </c>
      <c r="ER279" s="256">
        <f t="shared" si="1224"/>
        <v>1.8751672905516832</v>
      </c>
      <c r="ES279" s="473">
        <f t="shared" si="1225"/>
        <v>75.100373089313564</v>
      </c>
      <c r="ET279" s="473">
        <f t="shared" si="1124"/>
        <v>6.5625</v>
      </c>
      <c r="EU279" s="473">
        <f t="shared" si="1226"/>
        <v>26.25</v>
      </c>
      <c r="EV279" s="473">
        <f t="shared" si="1125"/>
        <v>25.688104229331373</v>
      </c>
      <c r="EW279" s="473">
        <f t="shared" si="1282"/>
        <v>5.8709203724526926</v>
      </c>
      <c r="EX279" s="473">
        <f t="shared" si="1283"/>
        <v>56.325279816985173</v>
      </c>
      <c r="EY279" s="572">
        <f t="shared" si="1128"/>
        <v>9493.75</v>
      </c>
      <c r="EZ279" s="276">
        <f t="shared" ref="EZ279:EZ289" si="1310">($F279+$G279)/(FG279+FH279)</f>
        <v>1.0552934530437934</v>
      </c>
      <c r="FA279" s="572">
        <f t="shared" ref="FA279:FA289" si="1311">+(($T279+$U279)-(FH279+FG279))/FI279*1000</f>
        <v>0.17657205815558966</v>
      </c>
      <c r="FB279" s="256">
        <f t="shared" ref="FB279:FB289" si="1312">FA279*EZ279</f>
        <v>0.1863353369620617</v>
      </c>
      <c r="FC279" s="572">
        <f t="shared" ref="FC279:FC289" si="1313">$G279*$FF$9</f>
        <v>1.7657205815558925</v>
      </c>
      <c r="FD279" s="572"/>
      <c r="FE279" s="572">
        <f t="shared" ref="FE279:FE289" si="1314">$H279</f>
        <v>26.25</v>
      </c>
      <c r="FF279" s="572">
        <f t="shared" ref="FF279:FF289" si="1315">$J279</f>
        <v>32.250604229331373</v>
      </c>
      <c r="FG279" s="572">
        <f t="shared" ref="FG279:FG290" si="1316">($G279/COP_KM)*Ek</f>
        <v>1.1771470543705951</v>
      </c>
      <c r="FH279" s="572">
        <f t="shared" ref="FH279:FH290" si="1317">($F279-$FC279)*Eg</f>
        <v>73.334652507757667</v>
      </c>
      <c r="FI279" s="566">
        <f t="shared" ref="FI279:FI289" si="1318">($FE279*$FG$4+$FH$4)+($FF279*$FG$5+$FH$5)+($FD279*$FG$6+$FH$6)</f>
        <v>10000</v>
      </c>
      <c r="FJ279" s="276">
        <f t="shared" si="1129"/>
        <v>1.0564861165740247</v>
      </c>
      <c r="FK279" s="256">
        <f t="shared" si="1284"/>
        <v>7.8172254207848305E-2</v>
      </c>
      <c r="FL279" s="256">
        <f t="shared" si="1227"/>
        <v>8.2587901271887115E-2</v>
      </c>
      <c r="FM279" s="483">
        <f t="shared" si="1285"/>
        <v>1.9526097003221525</v>
      </c>
      <c r="FN279" s="483">
        <f t="shared" si="1132"/>
        <v>3</v>
      </c>
      <c r="FO279" s="483">
        <f t="shared" si="1228"/>
        <v>26.25</v>
      </c>
      <c r="FP279" s="483">
        <f t="shared" si="1229"/>
        <v>32.250604229331373</v>
      </c>
      <c r="FQ279" s="483">
        <f t="shared" si="1267"/>
        <v>400</v>
      </c>
      <c r="FR279" s="483">
        <f t="shared" si="1286"/>
        <v>1.2161992483770381</v>
      </c>
      <c r="FS279" s="483">
        <f t="shared" si="1287"/>
        <v>73.211484200424678</v>
      </c>
      <c r="FT279" s="484">
        <f t="shared" si="1288"/>
        <v>4</v>
      </c>
      <c r="FU279" s="427">
        <f t="shared" si="1136"/>
        <v>23663.596676693021</v>
      </c>
      <c r="FV279" s="276">
        <f t="shared" si="1137"/>
        <v>1.6726083585234406</v>
      </c>
      <c r="FW279" s="256">
        <f t="shared" si="1289"/>
        <v>0.85000061271374072</v>
      </c>
      <c r="FX279" s="256">
        <f t="shared" si="1230"/>
        <v>1.4217181295750485</v>
      </c>
      <c r="FY279" s="483">
        <f t="shared" si="1290"/>
        <v>31.016454085886501</v>
      </c>
      <c r="FZ279" s="483">
        <f t="shared" si="1140"/>
        <v>17</v>
      </c>
      <c r="GA279" s="483">
        <f t="shared" si="1231"/>
        <v>26.25</v>
      </c>
      <c r="GB279" s="483">
        <f t="shared" si="1232"/>
        <v>32.250604229331373</v>
      </c>
      <c r="GC279" s="483">
        <f t="shared" si="1233"/>
        <v>200</v>
      </c>
      <c r="GD279" s="483">
        <f t="shared" si="1291"/>
        <v>2.9275728689683502</v>
      </c>
      <c r="GE279" s="483">
        <f t="shared" si="1292"/>
        <v>44.083919003427056</v>
      </c>
      <c r="GF279" s="484">
        <f t="shared" si="1293"/>
        <v>22</v>
      </c>
      <c r="GG279" s="493">
        <f t="shared" si="1294"/>
        <v>2</v>
      </c>
      <c r="GH279" s="493">
        <f t="shared" si="1145"/>
        <v>24</v>
      </c>
      <c r="GI279" s="427">
        <f t="shared" si="1146"/>
        <v>34430.596676693021</v>
      </c>
      <c r="GJ279" s="185">
        <f t="shared" si="1295"/>
        <v>1.0308648485727694</v>
      </c>
      <c r="GK279" s="256">
        <f t="shared" si="1268"/>
        <v>2.2217450219845674</v>
      </c>
      <c r="GL279" s="256">
        <f t="shared" si="1234"/>
        <v>2.2903188456554253</v>
      </c>
      <c r="GM279" s="256">
        <f t="shared" si="1235"/>
        <v>75.100373089313564</v>
      </c>
      <c r="GN279" s="256">
        <f t="shared" si="1236"/>
        <v>26.25</v>
      </c>
      <c r="GO279" s="256">
        <f t="shared" si="1237"/>
        <v>32.250604229331373</v>
      </c>
      <c r="GP279" s="256">
        <f t="shared" si="1296"/>
        <v>75.100373089313564</v>
      </c>
      <c r="GQ279" s="256">
        <f t="shared" si="1297"/>
        <v>1.1771470543705951</v>
      </c>
      <c r="GR279" s="427">
        <f t="shared" si="1150"/>
        <v>33272.596676693021</v>
      </c>
      <c r="GS279" s="185">
        <f t="shared" si="1151"/>
        <v>1.0308648485727694</v>
      </c>
      <c r="GT279" s="256">
        <f t="shared" si="1269"/>
        <v>1.1126297180852087</v>
      </c>
      <c r="GU279" s="256">
        <f t="shared" si="1238"/>
        <v>1.1469708658514717</v>
      </c>
      <c r="GV279" s="256">
        <f t="shared" si="1239"/>
        <v>75.100373089313564</v>
      </c>
      <c r="GW279" s="256">
        <f t="shared" si="1240"/>
        <v>26.25</v>
      </c>
      <c r="GX279" s="256">
        <f t="shared" si="1241"/>
        <v>32.250604229331373</v>
      </c>
      <c r="GY279" s="256">
        <f t="shared" si="1298"/>
        <v>75.100373089313564</v>
      </c>
      <c r="GZ279" s="256">
        <f t="shared" si="1299"/>
        <v>1.1771470543705951</v>
      </c>
      <c r="HA279" s="427">
        <f t="shared" si="1154"/>
        <v>66440.096676693021</v>
      </c>
      <c r="HB279" s="185">
        <f t="shared" si="1155"/>
        <v>1.0308648485727694</v>
      </c>
      <c r="HC279" s="256">
        <f t="shared" si="1270"/>
        <v>0.17140582547051686</v>
      </c>
      <c r="HD279" s="256">
        <f t="shared" si="1242"/>
        <v>0.1766962403181549</v>
      </c>
      <c r="HE279" s="256">
        <f t="shared" si="1243"/>
        <v>75.100373089313564</v>
      </c>
      <c r="HF279" s="256">
        <f t="shared" si="1244"/>
        <v>26.25</v>
      </c>
      <c r="HG279" s="256">
        <f t="shared" si="1245"/>
        <v>32.250604229331373</v>
      </c>
      <c r="HH279" s="256">
        <f t="shared" si="1300"/>
        <v>75.100373089313564</v>
      </c>
      <c r="HI279" s="256">
        <f t="shared" si="1301"/>
        <v>1.1771470543705951</v>
      </c>
      <c r="HJ279" s="427">
        <f t="shared" si="1158"/>
        <v>431276.04229331372</v>
      </c>
      <c r="HK279" s="185">
        <f t="shared" si="1302"/>
        <v>1.0308648485727694</v>
      </c>
      <c r="HL279" s="256">
        <f t="shared" si="1271"/>
        <v>2.2877594130736703</v>
      </c>
      <c r="HM279" s="256">
        <f t="shared" si="1246"/>
        <v>2.3583707609291169</v>
      </c>
      <c r="HN279" s="256">
        <f t="shared" si="1247"/>
        <v>75.100373089313564</v>
      </c>
      <c r="HO279" s="256">
        <f t="shared" si="1248"/>
        <v>26.25</v>
      </c>
      <c r="HP279" s="256">
        <f t="shared" si="1249"/>
        <v>32.250604229331373</v>
      </c>
      <c r="HQ279" s="256">
        <f t="shared" si="1303"/>
        <v>75.100373089313564</v>
      </c>
      <c r="HR279" s="256">
        <f t="shared" si="1304"/>
        <v>1.1771470543705951</v>
      </c>
      <c r="HS279" s="466">
        <f t="shared" si="1162"/>
        <v>32312.5</v>
      </c>
    </row>
    <row r="280" spans="1:227" s="72" customFormat="1" hidden="1" outlineLevel="1" x14ac:dyDescent="0.3">
      <c r="B280" s="40" t="s">
        <v>252</v>
      </c>
      <c r="C280" s="40" t="s">
        <v>256</v>
      </c>
      <c r="D280" s="117">
        <v>1000</v>
      </c>
      <c r="E280" s="132">
        <v>12.560139503177037</v>
      </c>
      <c r="F280" s="125">
        <f t="shared" si="1071"/>
        <v>110.42455979876478</v>
      </c>
      <c r="G280" s="125">
        <f t="shared" si="1072"/>
        <v>9.0599090677103415</v>
      </c>
      <c r="H280" s="168">
        <f t="shared" si="1059"/>
        <v>52.5</v>
      </c>
      <c r="I280" s="528">
        <f t="shared" si="1309"/>
        <v>52.5</v>
      </c>
      <c r="J280" s="373">
        <f t="shared" si="1074"/>
        <v>82.738895595528234</v>
      </c>
      <c r="K280" s="114">
        <v>2.5999999999999999E-2</v>
      </c>
      <c r="L280" s="168">
        <f t="shared" si="1075"/>
        <v>2103.3249485479005</v>
      </c>
      <c r="M280" s="373">
        <f t="shared" si="1250"/>
        <v>109.5</v>
      </c>
      <c r="N280" s="373">
        <f t="shared" si="1251"/>
        <v>54.686448662245404</v>
      </c>
      <c r="O280" s="121">
        <v>120.79878756947122</v>
      </c>
      <c r="P280" s="116">
        <v>2.5000000000000001E-2</v>
      </c>
      <c r="Q280" s="395">
        <f t="shared" si="1076"/>
        <v>0.91795385841500377</v>
      </c>
      <c r="S280" s="189">
        <f t="shared" si="1077"/>
        <v>1.0532413454023128</v>
      </c>
      <c r="T280" s="168">
        <f t="shared" si="1191"/>
        <v>3.0199696892367807</v>
      </c>
      <c r="U280" s="382">
        <f t="shared" si="1192"/>
        <v>110.42455979876478</v>
      </c>
      <c r="V280" s="427">
        <f t="shared" si="1252"/>
        <v>28363.223295284515</v>
      </c>
      <c r="W280" s="132"/>
      <c r="X280" s="255"/>
      <c r="Y280" s="255"/>
      <c r="Z280" s="255"/>
      <c r="AA280" s="111"/>
      <c r="AB280" s="111"/>
      <c r="AC280" s="111"/>
      <c r="AD280" s="111"/>
      <c r="AE280" s="111"/>
      <c r="AF280" s="111"/>
      <c r="AG280" s="111"/>
      <c r="AH280" s="460"/>
      <c r="AI280" s="188">
        <f t="shared" si="1193"/>
        <v>3.3122556321545362</v>
      </c>
      <c r="AJ280" s="256">
        <f t="shared" si="1078"/>
        <v>0.85105002331454072</v>
      </c>
      <c r="AK280" s="256">
        <f t="shared" si="1057"/>
        <v>2.818895232968837</v>
      </c>
      <c r="AL280" s="170">
        <f t="shared" si="1079"/>
        <v>110.42455979876478</v>
      </c>
      <c r="AM280" s="170">
        <f t="shared" si="1080"/>
        <v>9.0599090677103415</v>
      </c>
      <c r="AN280" s="170">
        <f t="shared" si="1194"/>
        <v>73.758510781363242</v>
      </c>
      <c r="AO280" s="170">
        <f t="shared" si="1253"/>
        <v>38</v>
      </c>
      <c r="AP280" s="170">
        <f t="shared" si="1254"/>
        <v>54</v>
      </c>
      <c r="AQ280" s="170">
        <f t="shared" si="1081"/>
        <v>0</v>
      </c>
      <c r="AR280" s="256">
        <f t="shared" si="1274"/>
        <v>36.073444243418365</v>
      </c>
      <c r="AS280" s="256">
        <f t="shared" si="1195"/>
        <v>0</v>
      </c>
      <c r="AT280" s="428">
        <f t="shared" si="1275"/>
        <v>90912.5</v>
      </c>
      <c r="AU280" s="112"/>
      <c r="AV280" s="256"/>
      <c r="AW280" s="256"/>
      <c r="AX280" s="120"/>
      <c r="AY280" s="120"/>
      <c r="AZ280" s="120"/>
      <c r="BA280" s="120"/>
      <c r="BB280" s="256"/>
      <c r="BC280" s="256"/>
      <c r="BD280" s="256"/>
      <c r="BE280" s="257"/>
      <c r="BF280" s="146">
        <f t="shared" si="1084"/>
        <v>1.2027859499381932</v>
      </c>
      <c r="BG280" s="256">
        <f t="shared" si="1085"/>
        <v>0.61531262946800225</v>
      </c>
      <c r="BH280" s="256">
        <f t="shared" si="1196"/>
        <v>0.74008938554363857</v>
      </c>
      <c r="BI280" s="120">
        <f t="shared" si="1086"/>
        <v>15.062098825068444</v>
      </c>
      <c r="BJ280" s="120">
        <f t="shared" si="1087"/>
        <v>9.0599090677103415</v>
      </c>
      <c r="BK280" s="256">
        <v>0</v>
      </c>
      <c r="BL280" s="170">
        <f t="shared" si="1197"/>
        <v>7.1610897952154557</v>
      </c>
      <c r="BM280" s="170">
        <f t="shared" si="1255"/>
        <v>45.338910204784547</v>
      </c>
      <c r="BN280" s="170">
        <f t="shared" si="1088"/>
        <v>0</v>
      </c>
      <c r="BO280" s="170">
        <f t="shared" si="1276"/>
        <v>3.9773000807248406</v>
      </c>
      <c r="BP280" s="170">
        <f t="shared" si="1277"/>
        <v>95.362460973696329</v>
      </c>
      <c r="BQ280" s="390">
        <f t="shared" si="1091"/>
        <v>13759.572142488114</v>
      </c>
      <c r="BR280" s="428">
        <f t="shared" si="1092"/>
        <v>22922.930162794353</v>
      </c>
      <c r="BS280" s="146">
        <f t="shared" si="1182"/>
        <v>3.8758074716813349</v>
      </c>
      <c r="BT280" s="256">
        <f t="shared" si="1183"/>
        <v>1.3544758067878435</v>
      </c>
      <c r="BU280" s="256">
        <f t="shared" si="1198"/>
        <v>5.2496874521599279</v>
      </c>
      <c r="BV280" s="170">
        <f t="shared" si="1199"/>
        <v>110.42455979876478</v>
      </c>
      <c r="BW280" s="170">
        <f t="shared" si="1200"/>
        <v>9.0599090677103415</v>
      </c>
      <c r="BX280" s="170">
        <f t="shared" si="1201"/>
        <v>79.279738771301496</v>
      </c>
      <c r="BY280" s="170">
        <f t="shared" si="1256"/>
        <v>1510.0902623105046</v>
      </c>
      <c r="BZ280" s="256">
        <f t="shared" si="1094"/>
        <v>30.828277652977032</v>
      </c>
      <c r="CA280" s="256">
        <v>0</v>
      </c>
      <c r="CB280" s="466">
        <f t="shared" si="1095"/>
        <v>60995</v>
      </c>
      <c r="CC280" s="146">
        <f t="shared" si="1096"/>
        <v>1.2022998294789595</v>
      </c>
      <c r="CD280" s="256">
        <f t="shared" si="1202"/>
        <v>1.0620572045751482</v>
      </c>
      <c r="CE280" s="256">
        <f t="shared" si="1257"/>
        <v>1.2769111959576012</v>
      </c>
      <c r="CF280" s="120">
        <f t="shared" si="1097"/>
        <v>16.066238746739675</v>
      </c>
      <c r="CG280" s="120">
        <f t="shared" si="1098"/>
        <v>9.0599090677103415</v>
      </c>
      <c r="CH280" s="256">
        <v>0</v>
      </c>
      <c r="CI280" s="170">
        <f t="shared" si="1258"/>
        <v>7.6384957815631536</v>
      </c>
      <c r="CJ280" s="170">
        <f t="shared" si="1259"/>
        <v>44.861504218436849</v>
      </c>
      <c r="CK280" s="170">
        <f t="shared" si="1099"/>
        <v>0</v>
      </c>
      <c r="CL280" s="256">
        <f t="shared" si="1278"/>
        <v>5.0216055992629194</v>
      </c>
      <c r="CM280" s="256">
        <f t="shared" si="1190"/>
        <v>94.358321052025104</v>
      </c>
      <c r="CN280" s="390">
        <f t="shared" si="1101"/>
        <v>4010.2102853206557</v>
      </c>
      <c r="CO280" s="428">
        <f t="shared" si="1102"/>
        <v>13242.792173647314</v>
      </c>
      <c r="CP280" s="146">
        <f t="shared" si="1103"/>
        <v>3.3122556321545362</v>
      </c>
      <c r="CQ280" s="256">
        <f t="shared" si="1203"/>
        <v>1.5172288507615097</v>
      </c>
      <c r="CR280" s="256">
        <f t="shared" si="1204"/>
        <v>5.0254498062021646</v>
      </c>
      <c r="CS280" s="120">
        <f t="shared" si="1205"/>
        <v>110.42455979876478</v>
      </c>
      <c r="CT280" s="120">
        <f t="shared" si="1206"/>
        <v>9.0599090677103415</v>
      </c>
      <c r="CU280" s="256">
        <f t="shared" si="1207"/>
        <v>73.758510781363242</v>
      </c>
      <c r="CV280" s="170">
        <f t="shared" si="1260"/>
        <v>1404.9240148831095</v>
      </c>
      <c r="CW280" s="256">
        <f t="shared" si="1104"/>
        <v>36.073444243418365</v>
      </c>
      <c r="CX280" s="256">
        <v>0</v>
      </c>
      <c r="CY280" s="466">
        <f t="shared" si="1105"/>
        <v>50995</v>
      </c>
      <c r="CZ280" s="146">
        <f t="shared" si="1106"/>
        <v>3.8758074716813349</v>
      </c>
      <c r="DA280" s="256">
        <f t="shared" si="1208"/>
        <v>1.4123643360120441</v>
      </c>
      <c r="DB280" s="256">
        <f t="shared" si="1209"/>
        <v>5.4740522462517278</v>
      </c>
      <c r="DC280" s="120">
        <f t="shared" si="1210"/>
        <v>110.42455979876478</v>
      </c>
      <c r="DD280" s="120">
        <f t="shared" si="1211"/>
        <v>9.0599090677103415</v>
      </c>
      <c r="DE280" s="256">
        <f t="shared" si="1212"/>
        <v>79.279738771301496</v>
      </c>
      <c r="DF280" s="170">
        <f t="shared" si="1261"/>
        <v>1510.0902623105046</v>
      </c>
      <c r="DG280" s="256">
        <f t="shared" si="1107"/>
        <v>30.828277652977032</v>
      </c>
      <c r="DH280" s="256">
        <v>0</v>
      </c>
      <c r="DI280" s="466">
        <f t="shared" si="1108"/>
        <v>58495</v>
      </c>
      <c r="DJ280" s="146">
        <f t="shared" si="1109"/>
        <v>3.3122556321545362</v>
      </c>
      <c r="DK280" s="256">
        <f t="shared" si="1262"/>
        <v>1.7006502966168411</v>
      </c>
      <c r="DL280" s="256">
        <f t="shared" si="1213"/>
        <v>5.6329885232944141</v>
      </c>
      <c r="DM280" s="120">
        <f t="shared" si="1214"/>
        <v>110.42455979876478</v>
      </c>
      <c r="DN280" s="120">
        <f t="shared" si="1215"/>
        <v>9.0599090677103415</v>
      </c>
      <c r="DO280" s="256">
        <f t="shared" si="1216"/>
        <v>73.758510781363242</v>
      </c>
      <c r="DP280" s="170">
        <f t="shared" si="1263"/>
        <v>1404.9240148831095</v>
      </c>
      <c r="DQ280" s="256">
        <f t="shared" si="1110"/>
        <v>36.073444243418365</v>
      </c>
      <c r="DR280" s="256">
        <v>0</v>
      </c>
      <c r="DS280" s="427">
        <f t="shared" si="1111"/>
        <v>45495</v>
      </c>
      <c r="DT280" s="176">
        <f t="shared" si="1112"/>
        <v>6.7779997909792469</v>
      </c>
      <c r="DU280" s="256">
        <f t="shared" si="1217"/>
        <v>1.1272500100993237</v>
      </c>
      <c r="DV280" s="256">
        <f t="shared" si="1218"/>
        <v>7.64050033283457</v>
      </c>
      <c r="DW280" s="120">
        <f t="shared" si="1219"/>
        <v>110.42455979876478</v>
      </c>
      <c r="DX280" s="120">
        <f t="shared" si="1220"/>
        <v>9.0599090677103415</v>
      </c>
      <c r="DY280" s="256">
        <f t="shared" si="1221"/>
        <v>90.32219475117796</v>
      </c>
      <c r="DZ280" s="256">
        <f t="shared" si="1264"/>
        <v>57</v>
      </c>
      <c r="EA280" s="256">
        <f t="shared" si="1265"/>
        <v>81</v>
      </c>
      <c r="EB280" s="170">
        <f t="shared" si="1266"/>
        <v>1720.4227571652946</v>
      </c>
      <c r="EC280" s="256">
        <f t="shared" si="1113"/>
        <v>17.628278629559041</v>
      </c>
      <c r="ED280" s="256">
        <v>0</v>
      </c>
      <c r="EE280" s="427">
        <f t="shared" si="1272"/>
        <v>85000</v>
      </c>
      <c r="EF280" s="275">
        <f t="shared" si="1114"/>
        <v>1.288382209469245</v>
      </c>
      <c r="EG280" s="256">
        <f t="shared" si="1115"/>
        <v>0.61606916329910588</v>
      </c>
      <c r="EH280" s="256">
        <f t="shared" si="1222"/>
        <v>0.79373254979717112</v>
      </c>
      <c r="EI280" s="473">
        <f t="shared" si="1116"/>
        <v>27.606139949691194</v>
      </c>
      <c r="EJ280" s="473">
        <f t="shared" si="1117"/>
        <v>13.125</v>
      </c>
      <c r="EK280" s="473">
        <f t="shared" si="1223"/>
        <v>52.5</v>
      </c>
      <c r="EL280" s="473">
        <f t="shared" si="1118"/>
        <v>69.613895595528234</v>
      </c>
      <c r="EM280" s="473">
        <f t="shared" si="1279"/>
        <v>9.9215046766595787</v>
      </c>
      <c r="EN280" s="473">
        <f t="shared" si="1280"/>
        <v>82.818419849073578</v>
      </c>
      <c r="EO280" s="427">
        <f t="shared" si="1121"/>
        <v>33607.598295284515</v>
      </c>
      <c r="EP280" s="261">
        <f t="shared" si="1122"/>
        <v>1.288382209469245</v>
      </c>
      <c r="EQ280" s="256">
        <f t="shared" si="1281"/>
        <v>1.0904334410674597</v>
      </c>
      <c r="ER280" s="256">
        <f t="shared" si="1224"/>
        <v>1.4048950460816454</v>
      </c>
      <c r="ES280" s="473">
        <f t="shared" si="1225"/>
        <v>110.42455979876478</v>
      </c>
      <c r="ET280" s="473">
        <f t="shared" si="1124"/>
        <v>13.125</v>
      </c>
      <c r="EU280" s="473">
        <f t="shared" si="1226"/>
        <v>52.5</v>
      </c>
      <c r="EV280" s="473">
        <f t="shared" si="1125"/>
        <v>69.613895595528234</v>
      </c>
      <c r="EW280" s="473">
        <f t="shared" si="1282"/>
        <v>9.9215046766595787</v>
      </c>
      <c r="EX280" s="473">
        <f t="shared" si="1283"/>
        <v>82.818419849073578</v>
      </c>
      <c r="EY280" s="572">
        <f t="shared" si="1128"/>
        <v>18987.5</v>
      </c>
      <c r="EZ280" s="276">
        <f t="shared" si="1310"/>
        <v>1.0970475615112001</v>
      </c>
      <c r="FA280" s="572">
        <f t="shared" si="1311"/>
        <v>0.45299545338551755</v>
      </c>
      <c r="FB280" s="256">
        <f t="shared" si="1312"/>
        <v>0.49695755751224252</v>
      </c>
      <c r="FC280" s="572">
        <f t="shared" si="1313"/>
        <v>4.5299545338551708</v>
      </c>
      <c r="FD280" s="572"/>
      <c r="FE280" s="572">
        <f t="shared" si="1314"/>
        <v>52.5</v>
      </c>
      <c r="FF280" s="572">
        <f t="shared" si="1315"/>
        <v>82.738895595528234</v>
      </c>
      <c r="FG280" s="572">
        <f t="shared" si="1316"/>
        <v>3.0199696892367807</v>
      </c>
      <c r="FH280" s="572">
        <f t="shared" si="1317"/>
        <v>105.8946052649096</v>
      </c>
      <c r="FI280" s="566">
        <f t="shared" si="1318"/>
        <v>10000</v>
      </c>
      <c r="FJ280" s="276">
        <f t="shared" si="1129"/>
        <v>1.0796599088847854</v>
      </c>
      <c r="FK280" s="256">
        <f t="shared" si="1284"/>
        <v>8.0619614319768246E-2</v>
      </c>
      <c r="FL280" s="256">
        <f t="shared" si="1227"/>
        <v>8.7041765450807523E-2</v>
      </c>
      <c r="FM280" s="483">
        <f t="shared" si="1285"/>
        <v>2.8710385547678841</v>
      </c>
      <c r="FN280" s="483">
        <f t="shared" si="1132"/>
        <v>4</v>
      </c>
      <c r="FO280" s="483">
        <f t="shared" si="1228"/>
        <v>52.5</v>
      </c>
      <c r="FP280" s="483">
        <f t="shared" si="1229"/>
        <v>82.738895595528234</v>
      </c>
      <c r="FQ280" s="483">
        <f t="shared" si="1267"/>
        <v>600</v>
      </c>
      <c r="FR280" s="483">
        <f t="shared" si="1286"/>
        <v>3.0773904603321385</v>
      </c>
      <c r="FS280" s="483">
        <f t="shared" si="1287"/>
        <v>107.59122646543143</v>
      </c>
      <c r="FT280" s="484">
        <f t="shared" si="1288"/>
        <v>6</v>
      </c>
      <c r="FU280" s="427">
        <f t="shared" si="1136"/>
        <v>34432.223295284515</v>
      </c>
      <c r="FV280" s="276">
        <f t="shared" si="1137"/>
        <v>1.6948083848204945</v>
      </c>
      <c r="FW280" s="256">
        <f t="shared" si="1289"/>
        <v>0.85054580476824548</v>
      </c>
      <c r="FX280" s="256">
        <f t="shared" si="1230"/>
        <v>1.4415121615951176</v>
      </c>
      <c r="FY280" s="483">
        <f t="shared" si="1290"/>
        <v>45.605343196889855</v>
      </c>
      <c r="FZ280" s="483">
        <f t="shared" si="1140"/>
        <v>25</v>
      </c>
      <c r="GA280" s="483">
        <f t="shared" si="1231"/>
        <v>52.5</v>
      </c>
      <c r="GB280" s="483">
        <f t="shared" si="1232"/>
        <v>82.738895595528234</v>
      </c>
      <c r="GC280" s="483">
        <f t="shared" si="1233"/>
        <v>300</v>
      </c>
      <c r="GD280" s="483">
        <f t="shared" si="1291"/>
        <v>5.6810652805104578</v>
      </c>
      <c r="GE280" s="483">
        <f t="shared" si="1292"/>
        <v>64.819216601874913</v>
      </c>
      <c r="GF280" s="484">
        <f t="shared" si="1293"/>
        <v>32</v>
      </c>
      <c r="GG280" s="493">
        <f t="shared" si="1294"/>
        <v>3</v>
      </c>
      <c r="GH280" s="493">
        <f t="shared" si="1145"/>
        <v>35</v>
      </c>
      <c r="GI280" s="427">
        <f t="shared" si="1146"/>
        <v>50490.223295284515</v>
      </c>
      <c r="GJ280" s="185">
        <f t="shared" si="1295"/>
        <v>1.0532413454023128</v>
      </c>
      <c r="GK280" s="256">
        <f t="shared" si="1268"/>
        <v>1.806235588275708</v>
      </c>
      <c r="GL280" s="256">
        <f t="shared" si="1234"/>
        <v>1.9024020011090446</v>
      </c>
      <c r="GM280" s="256">
        <f t="shared" si="1235"/>
        <v>110.42455979876478</v>
      </c>
      <c r="GN280" s="256">
        <f t="shared" si="1236"/>
        <v>52.5</v>
      </c>
      <c r="GO280" s="256">
        <f t="shared" si="1237"/>
        <v>82.738895595528234</v>
      </c>
      <c r="GP280" s="256">
        <f t="shared" si="1296"/>
        <v>110.42455979876478</v>
      </c>
      <c r="GQ280" s="256">
        <f t="shared" si="1297"/>
        <v>3.0199696892367807</v>
      </c>
      <c r="GR280" s="427">
        <f t="shared" si="1150"/>
        <v>59463.223295284515</v>
      </c>
      <c r="GS280" s="185">
        <f t="shared" si="1151"/>
        <v>1.0532413454023128</v>
      </c>
      <c r="GT280" s="256">
        <f t="shared" si="1269"/>
        <v>1.3019018570266239</v>
      </c>
      <c r="GU280" s="256">
        <f t="shared" si="1238"/>
        <v>1.371216863476491</v>
      </c>
      <c r="GV280" s="256">
        <f t="shared" si="1239"/>
        <v>110.42455979876478</v>
      </c>
      <c r="GW280" s="256">
        <f t="shared" si="1240"/>
        <v>52.5</v>
      </c>
      <c r="GX280" s="256">
        <f t="shared" si="1241"/>
        <v>82.738895595528234</v>
      </c>
      <c r="GY280" s="256">
        <f t="shared" si="1298"/>
        <v>110.42455979876478</v>
      </c>
      <c r="GZ280" s="256">
        <f t="shared" si="1299"/>
        <v>3.0199696892367807</v>
      </c>
      <c r="HA280" s="427">
        <f t="shared" si="1154"/>
        <v>82498.223295284522</v>
      </c>
      <c r="HB280" s="185">
        <f t="shared" si="1155"/>
        <v>1.0532413454023128</v>
      </c>
      <c r="HC280" s="256">
        <f t="shared" si="1270"/>
        <v>0.11368344549480694</v>
      </c>
      <c r="HD280" s="256">
        <f t="shared" si="1242"/>
        <v>0.11973610508292096</v>
      </c>
      <c r="HE280" s="256">
        <f t="shared" si="1243"/>
        <v>110.42455979876478</v>
      </c>
      <c r="HF280" s="256">
        <f t="shared" si="1244"/>
        <v>52.5</v>
      </c>
      <c r="HG280" s="256">
        <f t="shared" si="1245"/>
        <v>82.738895595528234</v>
      </c>
      <c r="HH280" s="256">
        <f t="shared" si="1300"/>
        <v>110.42455979876478</v>
      </c>
      <c r="HI280" s="256">
        <f t="shared" si="1301"/>
        <v>3.0199696892367807</v>
      </c>
      <c r="HJ280" s="427">
        <f t="shared" si="1158"/>
        <v>944768.95595528232</v>
      </c>
      <c r="HK280" s="185">
        <f t="shared" si="1302"/>
        <v>1.0532413454023128</v>
      </c>
      <c r="HL280" s="256">
        <f t="shared" si="1271"/>
        <v>1.9662167525771719</v>
      </c>
      <c r="HM280" s="256">
        <f t="shared" si="1246"/>
        <v>2.0709007778369468</v>
      </c>
      <c r="HN280" s="256">
        <f t="shared" si="1247"/>
        <v>110.42455979876478</v>
      </c>
      <c r="HO280" s="256">
        <f t="shared" si="1248"/>
        <v>52.5</v>
      </c>
      <c r="HP280" s="256">
        <f t="shared" si="1249"/>
        <v>82.738895595528234</v>
      </c>
      <c r="HQ280" s="256">
        <f t="shared" si="1303"/>
        <v>110.42455979876478</v>
      </c>
      <c r="HR280" s="256">
        <f t="shared" si="1304"/>
        <v>3.0199696892367807</v>
      </c>
      <c r="HS280" s="466">
        <f t="shared" si="1162"/>
        <v>54625</v>
      </c>
    </row>
    <row r="281" spans="1:227" s="72" customFormat="1" hidden="1" outlineLevel="1" x14ac:dyDescent="0.3">
      <c r="B281" s="40" t="s">
        <v>252</v>
      </c>
      <c r="C281" s="40" t="s">
        <v>256</v>
      </c>
      <c r="D281" s="117">
        <v>2000</v>
      </c>
      <c r="E281" s="132">
        <v>9.4228749349775693</v>
      </c>
      <c r="F281" s="125">
        <f t="shared" si="1071"/>
        <v>165.68555094002227</v>
      </c>
      <c r="G281" s="125">
        <f t="shared" si="1072"/>
        <v>23.416965987732251</v>
      </c>
      <c r="H281" s="168">
        <f t="shared" si="1059"/>
        <v>105</v>
      </c>
      <c r="I281" s="528">
        <f t="shared" si="1309"/>
        <v>105</v>
      </c>
      <c r="J281" s="373">
        <f t="shared" si="1074"/>
        <v>213.85357066422148</v>
      </c>
      <c r="K281" s="114">
        <v>2.5999999999999999E-2</v>
      </c>
      <c r="L281" s="168">
        <f t="shared" si="1075"/>
        <v>1577.957628000212</v>
      </c>
      <c r="M281" s="373">
        <f t="shared" si="1250"/>
        <v>109.5</v>
      </c>
      <c r="N281" s="373">
        <f t="shared" si="1251"/>
        <v>41.026898328005508</v>
      </c>
      <c r="O281" s="121">
        <v>156.11310658488168</v>
      </c>
      <c r="P281" s="116">
        <v>2.5000000000000001E-2</v>
      </c>
      <c r="Q281" s="395">
        <f t="shared" si="1076"/>
        <v>0.85866621528023812</v>
      </c>
      <c r="S281" s="189">
        <f t="shared" si="1077"/>
        <v>1.0899832965266187</v>
      </c>
      <c r="T281" s="168">
        <f t="shared" si="1191"/>
        <v>7.8056553292440833</v>
      </c>
      <c r="U281" s="382">
        <f t="shared" si="1192"/>
        <v>165.68555094002227</v>
      </c>
      <c r="V281" s="427">
        <f t="shared" si="1252"/>
        <v>51966.571306275437</v>
      </c>
      <c r="W281" s="132"/>
      <c r="X281" s="255"/>
      <c r="Y281" s="255"/>
      <c r="Z281" s="255"/>
      <c r="AA281" s="111"/>
      <c r="AB281" s="111"/>
      <c r="AC281" s="111"/>
      <c r="AD281" s="111"/>
      <c r="AE281" s="111"/>
      <c r="AF281" s="111"/>
      <c r="AG281" s="111"/>
      <c r="AH281" s="460"/>
      <c r="AI281" s="264">
        <f t="shared" si="1193"/>
        <v>3.4838014456330364</v>
      </c>
      <c r="AJ281" s="256">
        <f t="shared" si="1078"/>
        <v>0.76197313469931449</v>
      </c>
      <c r="AK281" s="256">
        <f t="shared" si="1057"/>
        <v>2.654563108199008</v>
      </c>
      <c r="AL281" s="170">
        <f t="shared" si="1079"/>
        <v>165.30984674287936</v>
      </c>
      <c r="AM281" s="170">
        <f t="shared" si="1080"/>
        <v>23.416965987732251</v>
      </c>
      <c r="AN281" s="170">
        <f t="shared" si="1194"/>
        <v>100.56541906942726</v>
      </c>
      <c r="AO281" s="170">
        <f t="shared" si="1253"/>
        <v>52</v>
      </c>
      <c r="AP281" s="170">
        <f t="shared" si="1254"/>
        <v>74</v>
      </c>
      <c r="AQ281" s="170">
        <f t="shared" si="1081"/>
        <v>0</v>
      </c>
      <c r="AR281" s="256">
        <f t="shared" si="1274"/>
        <v>53.904805148415669</v>
      </c>
      <c r="AS281" s="256">
        <f t="shared" si="1195"/>
        <v>0.37570419714290892</v>
      </c>
      <c r="AT281" s="431">
        <f t="shared" si="1275"/>
        <v>156450</v>
      </c>
      <c r="AU281" s="112"/>
      <c r="AV281" s="256"/>
      <c r="AW281" s="256"/>
      <c r="AX281" s="120"/>
      <c r="AY281" s="120"/>
      <c r="AZ281" s="120"/>
      <c r="BA281" s="120"/>
      <c r="BB281" s="256"/>
      <c r="BC281" s="256"/>
      <c r="BD281" s="256"/>
      <c r="BE281" s="263"/>
      <c r="BF281" s="146">
        <f t="shared" si="1084"/>
        <v>1.3799588755339325</v>
      </c>
      <c r="BG281" s="256">
        <f t="shared" si="1085"/>
        <v>0.97790650455961892</v>
      </c>
      <c r="BH281" s="256">
        <f t="shared" si="1196"/>
        <v>1.3494707604094101</v>
      </c>
      <c r="BI281" s="120">
        <f t="shared" si="1086"/>
        <v>38.930705954604868</v>
      </c>
      <c r="BJ281" s="120">
        <f t="shared" si="1087"/>
        <v>23.416965987732251</v>
      </c>
      <c r="BK281" s="256">
        <v>0</v>
      </c>
      <c r="BL281" s="170">
        <f t="shared" si="1197"/>
        <v>24.671578795143436</v>
      </c>
      <c r="BM281" s="170">
        <f t="shared" si="1255"/>
        <v>80.328421204856568</v>
      </c>
      <c r="BN281" s="170">
        <f t="shared" si="1088"/>
        <v>0</v>
      </c>
      <c r="BO281" s="170">
        <f t="shared" si="1276"/>
        <v>10.280048068614459</v>
      </c>
      <c r="BP281" s="170">
        <f t="shared" si="1277"/>
        <v>126.75484498541741</v>
      </c>
      <c r="BQ281" s="390">
        <f t="shared" si="1091"/>
        <v>22952.578867450306</v>
      </c>
      <c r="BR281" s="428">
        <f t="shared" si="1092"/>
        <v>37279.957792746107</v>
      </c>
      <c r="BS281" s="147">
        <f t="shared" si="1182"/>
        <v>4.096871601461487</v>
      </c>
      <c r="BT281" s="256">
        <f t="shared" si="1183"/>
        <v>1.0664464613942279</v>
      </c>
      <c r="BU281" s="256">
        <f t="shared" si="1198"/>
        <v>4.3690942221651063</v>
      </c>
      <c r="BV281" s="170">
        <f t="shared" si="1199"/>
        <v>165.68555094002227</v>
      </c>
      <c r="BW281" s="170">
        <f t="shared" si="1200"/>
        <v>23.416965987732251</v>
      </c>
      <c r="BX281" s="170">
        <f t="shared" si="1201"/>
        <v>109.13147476428557</v>
      </c>
      <c r="BY281" s="170">
        <f t="shared" si="1256"/>
        <v>1039.3473787074815</v>
      </c>
      <c r="BZ281" s="256">
        <f t="shared" si="1094"/>
        <v>46.157784603328921</v>
      </c>
      <c r="CA281" s="256">
        <v>0</v>
      </c>
      <c r="CB281" s="466">
        <f t="shared" si="1095"/>
        <v>119399.7319841701</v>
      </c>
      <c r="CC281" s="146">
        <f t="shared" si="1096"/>
        <v>1.3789142344521044</v>
      </c>
      <c r="CD281" s="256">
        <f t="shared" si="1202"/>
        <v>1.2808313601492112</v>
      </c>
      <c r="CE281" s="256">
        <f t="shared" si="1257"/>
        <v>1.7661565944423971</v>
      </c>
      <c r="CF281" s="120">
        <f t="shared" si="1097"/>
        <v>41.526086351578527</v>
      </c>
      <c r="CG281" s="120">
        <f t="shared" si="1098"/>
        <v>23.416965987732251</v>
      </c>
      <c r="CH281" s="256">
        <v>0</v>
      </c>
      <c r="CI281" s="170">
        <f t="shared" si="1258"/>
        <v>26.316350714819666</v>
      </c>
      <c r="CJ281" s="170">
        <f t="shared" si="1259"/>
        <v>78.683649285180337</v>
      </c>
      <c r="CK281" s="170">
        <f t="shared" si="1099"/>
        <v>0</v>
      </c>
      <c r="CL281" s="256">
        <f t="shared" si="1278"/>
        <v>12.979243681467063</v>
      </c>
      <c r="CM281" s="256">
        <f t="shared" si="1190"/>
        <v>124.15946458844374</v>
      </c>
      <c r="CN281" s="390">
        <f t="shared" si="1101"/>
        <v>13816.084125280326</v>
      </c>
      <c r="CO281" s="428">
        <f t="shared" si="1102"/>
        <v>28381.954978929178</v>
      </c>
      <c r="CP281" s="147">
        <f t="shared" si="1103"/>
        <v>3.500093432784869</v>
      </c>
      <c r="CQ281" s="256">
        <f t="shared" si="1203"/>
        <v>1.2655052666496891</v>
      </c>
      <c r="CR281" s="256">
        <f t="shared" si="1204"/>
        <v>4.4293866729552409</v>
      </c>
      <c r="CS281" s="120">
        <f t="shared" si="1205"/>
        <v>165.68555094002227</v>
      </c>
      <c r="CT281" s="120">
        <f t="shared" si="1206"/>
        <v>23.416965987732251</v>
      </c>
      <c r="CU281" s="256">
        <f t="shared" si="1207"/>
        <v>100.84719721728445</v>
      </c>
      <c r="CV281" s="170">
        <f t="shared" si="1260"/>
        <v>960.44949730747089</v>
      </c>
      <c r="CW281" s="256">
        <f t="shared" si="1104"/>
        <v>54.027848272979973</v>
      </c>
      <c r="CX281" s="256">
        <v>0</v>
      </c>
      <c r="CY281" s="466">
        <f t="shared" si="1105"/>
        <v>94399.731984170096</v>
      </c>
      <c r="CZ281" s="147">
        <f t="shared" si="1106"/>
        <v>4.096871601461487</v>
      </c>
      <c r="DA281" s="256">
        <f t="shared" si="1208"/>
        <v>1.2557569845038241</v>
      </c>
      <c r="DB281" s="256">
        <f t="shared" si="1209"/>
        <v>5.14467512815063</v>
      </c>
      <c r="DC281" s="120">
        <f t="shared" si="1210"/>
        <v>165.68555094002227</v>
      </c>
      <c r="DD281" s="120">
        <f t="shared" si="1211"/>
        <v>23.416965987732251</v>
      </c>
      <c r="DE281" s="256">
        <f t="shared" si="1212"/>
        <v>109.13147476428557</v>
      </c>
      <c r="DF281" s="170">
        <f t="shared" si="1261"/>
        <v>1039.3473787074815</v>
      </c>
      <c r="DG281" s="256">
        <f t="shared" si="1107"/>
        <v>46.157784603328921</v>
      </c>
      <c r="DH281" s="256">
        <v>0</v>
      </c>
      <c r="DI281" s="466">
        <f t="shared" si="1108"/>
        <v>101399.7319841701</v>
      </c>
      <c r="DJ281" s="147">
        <f t="shared" si="1109"/>
        <v>3.500093432784869</v>
      </c>
      <c r="DK281" s="256">
        <f t="shared" si="1262"/>
        <v>1.3362831783146687</v>
      </c>
      <c r="DL281" s="256">
        <f t="shared" si="1213"/>
        <v>4.6771159767600636</v>
      </c>
      <c r="DM281" s="120">
        <f t="shared" si="1214"/>
        <v>165.68555094002227</v>
      </c>
      <c r="DN281" s="120">
        <f t="shared" si="1215"/>
        <v>23.416965987732251</v>
      </c>
      <c r="DO281" s="256">
        <f t="shared" si="1216"/>
        <v>100.84719721728445</v>
      </c>
      <c r="DP281" s="170">
        <f t="shared" si="1263"/>
        <v>960.44949730747089</v>
      </c>
      <c r="DQ281" s="256">
        <f t="shared" si="1110"/>
        <v>54.027848272979973</v>
      </c>
      <c r="DR281" s="256">
        <v>0</v>
      </c>
      <c r="DS281" s="427">
        <f t="shared" si="1111"/>
        <v>89399.731984170096</v>
      </c>
      <c r="DT281" s="176">
        <f t="shared" si="1112"/>
        <v>7.0966696276713321</v>
      </c>
      <c r="DU281" s="256">
        <f t="shared" si="1217"/>
        <v>0.85702391892912033</v>
      </c>
      <c r="DV281" s="256">
        <f t="shared" si="1218"/>
        <v>6.0820156156521463</v>
      </c>
      <c r="DW281" s="120">
        <f t="shared" si="1219"/>
        <v>165.68555094002227</v>
      </c>
      <c r="DX281" s="120">
        <f t="shared" si="1220"/>
        <v>23.416965987732251</v>
      </c>
      <c r="DY281" s="256">
        <f t="shared" si="1221"/>
        <v>125.70002985828779</v>
      </c>
      <c r="DZ281" s="256">
        <f t="shared" si="1264"/>
        <v>85</v>
      </c>
      <c r="EA281" s="256">
        <f t="shared" si="1265"/>
        <v>122</v>
      </c>
      <c r="EB281" s="170">
        <f t="shared" si="1266"/>
        <v>1197.1431415075026</v>
      </c>
      <c r="EC281" s="256">
        <f t="shared" si="1113"/>
        <v>26.646656368278162</v>
      </c>
      <c r="ED281" s="256">
        <v>0</v>
      </c>
      <c r="EE281" s="427">
        <f t="shared" si="1272"/>
        <v>171342.41723903726</v>
      </c>
      <c r="EF281" s="275">
        <f t="shared" si="1114"/>
        <v>1.3277324713393139</v>
      </c>
      <c r="EG281" s="256">
        <f t="shared" si="1115"/>
        <v>0.53382368382772694</v>
      </c>
      <c r="EH281" s="256">
        <f t="shared" si="1222"/>
        <v>0.70877503898804439</v>
      </c>
      <c r="EI281" s="473">
        <f t="shared" si="1116"/>
        <v>41.421387735005567</v>
      </c>
      <c r="EJ281" s="473">
        <f t="shared" si="1117"/>
        <v>26.25</v>
      </c>
      <c r="EK281" s="473">
        <f t="shared" si="1223"/>
        <v>105</v>
      </c>
      <c r="EL281" s="473">
        <f t="shared" si="1118"/>
        <v>187.60357066422148</v>
      </c>
      <c r="EM281" s="473">
        <f t="shared" si="1279"/>
        <v>18.161002262995474</v>
      </c>
      <c r="EN281" s="473">
        <f t="shared" si="1280"/>
        <v>124.2641632050167</v>
      </c>
      <c r="EO281" s="427">
        <f t="shared" si="1121"/>
        <v>58195.321306275437</v>
      </c>
      <c r="EP281" s="261">
        <f t="shared" si="1122"/>
        <v>1.3277324713393139</v>
      </c>
      <c r="EQ281" s="256">
        <f t="shared" si="1281"/>
        <v>0.81806559055310502</v>
      </c>
      <c r="ER281" s="256">
        <f t="shared" si="1224"/>
        <v>1.0861722482627294</v>
      </c>
      <c r="ES281" s="473">
        <f t="shared" si="1225"/>
        <v>165.68555094002227</v>
      </c>
      <c r="ET281" s="473">
        <f t="shared" si="1124"/>
        <v>26.25</v>
      </c>
      <c r="EU281" s="473">
        <f t="shared" si="1226"/>
        <v>105</v>
      </c>
      <c r="EV281" s="473">
        <f t="shared" si="1125"/>
        <v>187.60357066422148</v>
      </c>
      <c r="EW281" s="473">
        <f t="shared" si="1282"/>
        <v>18.161002262995474</v>
      </c>
      <c r="EX281" s="473">
        <f t="shared" si="1283"/>
        <v>124.2641632050167</v>
      </c>
      <c r="EY281" s="572">
        <f t="shared" si="1128"/>
        <v>37975</v>
      </c>
      <c r="EZ281" s="276">
        <f t="shared" si="1310"/>
        <v>1.1688671886543054</v>
      </c>
      <c r="FA281" s="572">
        <f t="shared" si="1311"/>
        <v>1.1708482993866114</v>
      </c>
      <c r="FB281" s="256">
        <f t="shared" si="1312"/>
        <v>1.368566160044703</v>
      </c>
      <c r="FC281" s="572">
        <f t="shared" si="1313"/>
        <v>11.708482993866125</v>
      </c>
      <c r="FD281" s="572"/>
      <c r="FE281" s="572">
        <f t="shared" si="1314"/>
        <v>105</v>
      </c>
      <c r="FF281" s="572">
        <f t="shared" si="1315"/>
        <v>213.85357066422148</v>
      </c>
      <c r="FG281" s="572">
        <f t="shared" si="1316"/>
        <v>7.8056553292440833</v>
      </c>
      <c r="FH281" s="572">
        <f t="shared" si="1317"/>
        <v>153.97706794615615</v>
      </c>
      <c r="FI281" s="566">
        <f t="shared" si="1318"/>
        <v>10000</v>
      </c>
      <c r="FJ281" s="276">
        <f t="shared" si="1129"/>
        <v>1.116786524340569</v>
      </c>
      <c r="FK281" s="256">
        <f t="shared" si="1284"/>
        <v>6.8934871868254144E-2</v>
      </c>
      <c r="FL281" s="256">
        <f t="shared" si="1227"/>
        <v>7.698553595961001E-2</v>
      </c>
      <c r="FM281" s="483">
        <f t="shared" si="1285"/>
        <v>4.3078243244405785</v>
      </c>
      <c r="FN281" s="483">
        <f t="shared" si="1132"/>
        <v>6</v>
      </c>
      <c r="FO281" s="483">
        <f t="shared" si="1228"/>
        <v>105</v>
      </c>
      <c r="FP281" s="483">
        <f t="shared" si="1229"/>
        <v>213.85357066422148</v>
      </c>
      <c r="FQ281" s="483">
        <f t="shared" si="1267"/>
        <v>900</v>
      </c>
      <c r="FR281" s="483">
        <f t="shared" si="1286"/>
        <v>7.8918118157328951</v>
      </c>
      <c r="FS281" s="483">
        <f t="shared" si="1287"/>
        <v>161.43555094002227</v>
      </c>
      <c r="FT281" s="484">
        <f t="shared" si="1288"/>
        <v>9</v>
      </c>
      <c r="FU281" s="427">
        <f t="shared" si="1136"/>
        <v>60402.571306275437</v>
      </c>
      <c r="FV281" s="276">
        <f t="shared" si="1137"/>
        <v>1.7411686516302809</v>
      </c>
      <c r="FW281" s="256">
        <f t="shared" si="1289"/>
        <v>0.76266053391024136</v>
      </c>
      <c r="FX281" s="256">
        <f t="shared" si="1230"/>
        <v>1.3279206134801251</v>
      </c>
      <c r="FY281" s="483">
        <f t="shared" si="1290"/>
        <v>68.428132538229207</v>
      </c>
      <c r="FZ281" s="483">
        <f t="shared" si="1140"/>
        <v>38</v>
      </c>
      <c r="GA281" s="483">
        <f t="shared" si="1231"/>
        <v>105</v>
      </c>
      <c r="GB281" s="483">
        <f t="shared" si="1232"/>
        <v>213.85357066422148</v>
      </c>
      <c r="GC281" s="483">
        <f t="shared" si="1233"/>
        <v>500</v>
      </c>
      <c r="GD281" s="483">
        <f t="shared" si="1291"/>
        <v>11.349244571776531</v>
      </c>
      <c r="GE281" s="483">
        <f t="shared" si="1292"/>
        <v>97.257418401793061</v>
      </c>
      <c r="GF281" s="484">
        <f t="shared" si="1293"/>
        <v>49</v>
      </c>
      <c r="GG281" s="493">
        <f t="shared" si="1294"/>
        <v>5</v>
      </c>
      <c r="GH281" s="493">
        <f t="shared" si="1145"/>
        <v>54</v>
      </c>
      <c r="GI281" s="427">
        <f t="shared" si="1146"/>
        <v>85076.571306275437</v>
      </c>
      <c r="GJ281" s="185">
        <f t="shared" si="1295"/>
        <v>1.0899832965266187</v>
      </c>
      <c r="GK281" s="256">
        <f t="shared" si="1268"/>
        <v>1.3532573542108193</v>
      </c>
      <c r="GL281" s="256">
        <f t="shared" si="1234"/>
        <v>1.475027911991599</v>
      </c>
      <c r="GM281" s="256">
        <f t="shared" si="1235"/>
        <v>165.68555094002227</v>
      </c>
      <c r="GN281" s="256">
        <f t="shared" si="1236"/>
        <v>105</v>
      </c>
      <c r="GO281" s="256">
        <f t="shared" si="1237"/>
        <v>213.85357066422148</v>
      </c>
      <c r="GP281" s="256">
        <f t="shared" si="1296"/>
        <v>165.68555094002227</v>
      </c>
      <c r="GQ281" s="256">
        <f t="shared" si="1297"/>
        <v>7.8056553292440833</v>
      </c>
      <c r="GR281" s="427">
        <f t="shared" si="1150"/>
        <v>116666.57130627544</v>
      </c>
      <c r="GS281" s="185">
        <f t="shared" si="1151"/>
        <v>1.0899832965266187</v>
      </c>
      <c r="GT281" s="256">
        <f t="shared" si="1269"/>
        <v>1.3218723032991393</v>
      </c>
      <c r="GU281" s="256">
        <f t="shared" si="1238"/>
        <v>1.4408187307372302</v>
      </c>
      <c r="GV281" s="256">
        <f t="shared" si="1239"/>
        <v>165.68555094002227</v>
      </c>
      <c r="GW281" s="256">
        <f t="shared" si="1240"/>
        <v>105</v>
      </c>
      <c r="GX281" s="256">
        <f t="shared" si="1241"/>
        <v>213.85357066422148</v>
      </c>
      <c r="GY281" s="256">
        <f t="shared" si="1298"/>
        <v>165.68555094002227</v>
      </c>
      <c r="GZ281" s="256">
        <f t="shared" si="1299"/>
        <v>7.8056553292440833</v>
      </c>
      <c r="HA281" s="427">
        <f t="shared" si="1154"/>
        <v>119436.57130627544</v>
      </c>
      <c r="HB281" s="185">
        <f t="shared" si="1155"/>
        <v>1.0899832965266187</v>
      </c>
      <c r="HC281" s="256">
        <f t="shared" si="1270"/>
        <v>6.9454672305505269E-2</v>
      </c>
      <c r="HD281" s="256">
        <f t="shared" si="1242"/>
        <v>7.5704432678730685E-2</v>
      </c>
      <c r="HE281" s="256">
        <f t="shared" si="1243"/>
        <v>165.68555094002227</v>
      </c>
      <c r="HF281" s="256">
        <f t="shared" si="1244"/>
        <v>105</v>
      </c>
      <c r="HG281" s="256">
        <f t="shared" si="1245"/>
        <v>213.85357066422148</v>
      </c>
      <c r="HH281" s="256">
        <f t="shared" si="1300"/>
        <v>165.68555094002227</v>
      </c>
      <c r="HI281" s="256">
        <f t="shared" si="1301"/>
        <v>7.8056553292440833</v>
      </c>
      <c r="HJ281" s="427">
        <f t="shared" si="1158"/>
        <v>2273135.7066422147</v>
      </c>
      <c r="HK281" s="185">
        <f t="shared" si="1302"/>
        <v>1.0899832965266187</v>
      </c>
      <c r="HL281" s="256">
        <f t="shared" si="1271"/>
        <v>1.5907294268088481</v>
      </c>
      <c r="HM281" s="256">
        <f t="shared" si="1246"/>
        <v>1.7338685045150068</v>
      </c>
      <c r="HN281" s="256">
        <f t="shared" si="1247"/>
        <v>165.68555094002227</v>
      </c>
      <c r="HO281" s="256">
        <f t="shared" si="1248"/>
        <v>105</v>
      </c>
      <c r="HP281" s="256">
        <f t="shared" si="1249"/>
        <v>213.85357066422148</v>
      </c>
      <c r="HQ281" s="256">
        <f t="shared" si="1303"/>
        <v>165.68555094002227</v>
      </c>
      <c r="HR281" s="256">
        <f t="shared" si="1304"/>
        <v>7.8056553292440833</v>
      </c>
      <c r="HS281" s="466">
        <f t="shared" si="1162"/>
        <v>99250</v>
      </c>
    </row>
    <row r="282" spans="1:227" s="72" customFormat="1" hidden="1" outlineLevel="1" x14ac:dyDescent="0.3">
      <c r="B282" s="40" t="s">
        <v>252</v>
      </c>
      <c r="C282" s="40" t="s">
        <v>256</v>
      </c>
      <c r="D282" s="117">
        <v>5000</v>
      </c>
      <c r="E282" s="132">
        <v>9.975552952559692</v>
      </c>
      <c r="F282" s="125">
        <f t="shared" si="1071"/>
        <v>438.50868187293645</v>
      </c>
      <c r="G282" s="125">
        <f t="shared" si="1072"/>
        <v>63.633495974482621</v>
      </c>
      <c r="H282" s="168">
        <f t="shared" si="1059"/>
        <v>262.5</v>
      </c>
      <c r="I282" s="528">
        <f t="shared" si="1309"/>
        <v>262.5</v>
      </c>
      <c r="J282" s="373">
        <f t="shared" si="1074"/>
        <v>581.12781711856269</v>
      </c>
      <c r="K282" s="114">
        <v>2.5999999999999999E-2</v>
      </c>
      <c r="L282" s="168">
        <f t="shared" si="1075"/>
        <v>1670.5092642778532</v>
      </c>
      <c r="M282" s="373">
        <f t="shared" si="1250"/>
        <v>109.5</v>
      </c>
      <c r="N282" s="373">
        <f t="shared" si="1251"/>
        <v>43.433240871224186</v>
      </c>
      <c r="O282" s="121">
        <v>169.68932259862029</v>
      </c>
      <c r="P282" s="116">
        <v>2.5000000000000001E-2</v>
      </c>
      <c r="Q282" s="395">
        <f t="shared" si="1076"/>
        <v>0.85488657669742274</v>
      </c>
      <c r="S282" s="189">
        <f t="shared" si="1077"/>
        <v>1.0922786582050821</v>
      </c>
      <c r="T282" s="168">
        <f t="shared" si="1191"/>
        <v>21.21116532482754</v>
      </c>
      <c r="U282" s="382">
        <f t="shared" si="1192"/>
        <v>438.50868187293645</v>
      </c>
      <c r="V282" s="427">
        <f t="shared" si="1252"/>
        <v>118605.45073897003</v>
      </c>
      <c r="W282" s="132"/>
      <c r="X282" s="255"/>
      <c r="Y282" s="255"/>
      <c r="Z282" s="255"/>
      <c r="AA282" s="111"/>
      <c r="AB282" s="111"/>
      <c r="AC282" s="111"/>
      <c r="AD282" s="111"/>
      <c r="AE282" s="111"/>
      <c r="AF282" s="111"/>
      <c r="AG282" s="111"/>
      <c r="AH282" s="460"/>
      <c r="AI282" s="264">
        <f t="shared" si="1193"/>
        <v>1.961602400490561</v>
      </c>
      <c r="AJ282" s="256">
        <f t="shared" si="1078"/>
        <v>1.1593918903989138</v>
      </c>
      <c r="AK282" s="256">
        <f t="shared" si="1057"/>
        <v>2.2742659153157985</v>
      </c>
      <c r="AL282" s="170">
        <f t="shared" si="1079"/>
        <v>270.4634046926048</v>
      </c>
      <c r="AM282" s="170">
        <f t="shared" si="1080"/>
        <v>63.633495974482621</v>
      </c>
      <c r="AN282" s="170">
        <f t="shared" si="1194"/>
        <v>139.21405754497096</v>
      </c>
      <c r="AO282" s="170">
        <f t="shared" si="1253"/>
        <v>71</v>
      </c>
      <c r="AP282" s="170">
        <f t="shared" si="1254"/>
        <v>102</v>
      </c>
      <c r="AQ282" s="170">
        <f t="shared" si="1081"/>
        <v>0</v>
      </c>
      <c r="AR282" s="256">
        <f t="shared" si="1274"/>
        <v>87.940430077083249</v>
      </c>
      <c r="AS282" s="256">
        <f t="shared" si="1195"/>
        <v>168.04527718033165</v>
      </c>
      <c r="AT282" s="431">
        <f t="shared" si="1275"/>
        <v>175725</v>
      </c>
      <c r="AU282" s="112"/>
      <c r="AV282" s="256"/>
      <c r="AW282" s="256"/>
      <c r="AX282" s="120"/>
      <c r="AY282" s="120"/>
      <c r="AZ282" s="120"/>
      <c r="BA282" s="120"/>
      <c r="BB282" s="256"/>
      <c r="BC282" s="256"/>
      <c r="BD282" s="256"/>
      <c r="BE282" s="263"/>
      <c r="BF282" s="146">
        <f t="shared" si="1084"/>
        <v>1.3923134959231636</v>
      </c>
      <c r="BG282" s="256">
        <f t="shared" si="1085"/>
        <v>1.3942256568168927</v>
      </c>
      <c r="BH282" s="256">
        <f t="shared" si="1196"/>
        <v>1.9411991983484969</v>
      </c>
      <c r="BI282" s="120">
        <f t="shared" si="1086"/>
        <v>105.79068705757736</v>
      </c>
      <c r="BJ282" s="120">
        <f t="shared" si="1087"/>
        <v>63.633495974482621</v>
      </c>
      <c r="BK282" s="256">
        <v>0</v>
      </c>
      <c r="BL282" s="170">
        <f t="shared" si="1197"/>
        <v>63.328404888140355</v>
      </c>
      <c r="BM282" s="170">
        <f t="shared" si="1255"/>
        <v>199.17159511185963</v>
      </c>
      <c r="BN282" s="170">
        <f t="shared" si="1088"/>
        <v>0</v>
      </c>
      <c r="BO282" s="170">
        <f t="shared" si="1276"/>
        <v>27.935104732797871</v>
      </c>
      <c r="BP282" s="170">
        <f t="shared" si="1277"/>
        <v>332.71799481535908</v>
      </c>
      <c r="BQ282" s="390">
        <f t="shared" si="1091"/>
        <v>43247.412566273684</v>
      </c>
      <c r="BR282" s="428">
        <f t="shared" si="1092"/>
        <v>71055.031275054032</v>
      </c>
      <c r="BS282" s="147">
        <f t="shared" si="1182"/>
        <v>4.1109965396899</v>
      </c>
      <c r="BT282" s="256">
        <f t="shared" si="1183"/>
        <v>1.470529608418369</v>
      </c>
      <c r="BU282" s="256">
        <f t="shared" si="1198"/>
        <v>6.0453421317194582</v>
      </c>
      <c r="BV282" s="170">
        <f t="shared" si="1199"/>
        <v>438.50868187293645</v>
      </c>
      <c r="BW282" s="170">
        <f t="shared" si="1200"/>
        <v>63.633495974482621</v>
      </c>
      <c r="BX282" s="170">
        <f t="shared" si="1201"/>
        <v>287.17344952386657</v>
      </c>
      <c r="BY282" s="170">
        <f t="shared" si="1256"/>
        <v>1093.9940934242536</v>
      </c>
      <c r="BZ282" s="256">
        <f t="shared" si="1094"/>
        <v>122.14609596467737</v>
      </c>
      <c r="CA282" s="256">
        <v>0</v>
      </c>
      <c r="CB282" s="466">
        <f t="shared" si="1095"/>
        <v>229559.30251289855</v>
      </c>
      <c r="CC282" s="146">
        <f t="shared" si="1096"/>
        <v>1.3912252577533617</v>
      </c>
      <c r="CD282" s="256">
        <f t="shared" si="1202"/>
        <v>1.546319939350139</v>
      </c>
      <c r="CE282" s="256">
        <f t="shared" si="1257"/>
        <v>2.15127935619156</v>
      </c>
      <c r="CF282" s="120">
        <f t="shared" si="1097"/>
        <v>112.84339952808251</v>
      </c>
      <c r="CG282" s="120">
        <f t="shared" si="1098"/>
        <v>63.633495974482621</v>
      </c>
      <c r="CH282" s="256">
        <v>0</v>
      </c>
      <c r="CI282" s="170">
        <f t="shared" si="1258"/>
        <v>67.550298547349712</v>
      </c>
      <c r="CJ282" s="170">
        <f t="shared" si="1259"/>
        <v>194.94970145265029</v>
      </c>
      <c r="CK282" s="170">
        <f t="shared" si="1099"/>
        <v>0</v>
      </c>
      <c r="CL282" s="256">
        <f t="shared" si="1278"/>
        <v>35.269925702123231</v>
      </c>
      <c r="CM282" s="256">
        <f t="shared" si="1190"/>
        <v>325.66528234485395</v>
      </c>
      <c r="CN282" s="390">
        <f t="shared" si="1101"/>
        <v>35463.9067373586</v>
      </c>
      <c r="CO282" s="428">
        <f t="shared" si="1102"/>
        <v>63883.700026724313</v>
      </c>
      <c r="CP282" s="147">
        <f t="shared" si="1103"/>
        <v>3.5120914179808405</v>
      </c>
      <c r="CQ282" s="256">
        <f t="shared" si="1203"/>
        <v>1.5484242708744558</v>
      </c>
      <c r="CR282" s="256">
        <f t="shared" si="1204"/>
        <v>5.4382075931314162</v>
      </c>
      <c r="CS282" s="120">
        <f t="shared" si="1205"/>
        <v>438.50868187293645</v>
      </c>
      <c r="CT282" s="120">
        <f t="shared" si="1206"/>
        <v>63.633495974482621</v>
      </c>
      <c r="CU282" s="256">
        <f t="shared" si="1207"/>
        <v>265.24801543021971</v>
      </c>
      <c r="CV282" s="170">
        <f t="shared" si="1260"/>
        <v>1010.4686302103607</v>
      </c>
      <c r="CW282" s="256">
        <f t="shared" si="1104"/>
        <v>142.97525835364186</v>
      </c>
      <c r="CX282" s="256">
        <v>0</v>
      </c>
      <c r="CY282" s="466">
        <f t="shared" si="1105"/>
        <v>204559.30251289855</v>
      </c>
      <c r="CZ282" s="147">
        <f t="shared" si="1106"/>
        <v>4.1109965396899</v>
      </c>
      <c r="DA282" s="256">
        <f t="shared" si="1208"/>
        <v>1.5956459830571861</v>
      </c>
      <c r="DB282" s="256">
        <f t="shared" si="1209"/>
        <v>6.5596951149181804</v>
      </c>
      <c r="DC282" s="120">
        <f t="shared" si="1210"/>
        <v>438.50868187293645</v>
      </c>
      <c r="DD282" s="120">
        <f t="shared" si="1211"/>
        <v>63.633495974482621</v>
      </c>
      <c r="DE282" s="256">
        <f t="shared" si="1212"/>
        <v>287.17344952386657</v>
      </c>
      <c r="DF282" s="170">
        <f t="shared" si="1261"/>
        <v>1093.9940934242536</v>
      </c>
      <c r="DG282" s="256">
        <f t="shared" si="1107"/>
        <v>122.14609596467737</v>
      </c>
      <c r="DH282" s="256">
        <v>0</v>
      </c>
      <c r="DI282" s="466">
        <f t="shared" si="1108"/>
        <v>211559.30251289855</v>
      </c>
      <c r="DJ282" s="147">
        <f t="shared" si="1109"/>
        <v>3.5120914179808405</v>
      </c>
      <c r="DK282" s="256">
        <f t="shared" si="1262"/>
        <v>1.5872203643508394</v>
      </c>
      <c r="DL282" s="256">
        <f t="shared" si="1213"/>
        <v>5.5744630200810059</v>
      </c>
      <c r="DM282" s="120">
        <f t="shared" si="1214"/>
        <v>438.50868187293645</v>
      </c>
      <c r="DN282" s="120">
        <f t="shared" si="1215"/>
        <v>63.633495974482621</v>
      </c>
      <c r="DO282" s="256">
        <f t="shared" si="1216"/>
        <v>265.24801543021971</v>
      </c>
      <c r="DP282" s="170">
        <f t="shared" si="1263"/>
        <v>1010.4686302103607</v>
      </c>
      <c r="DQ282" s="256">
        <f t="shared" si="1110"/>
        <v>142.97525835364186</v>
      </c>
      <c r="DR282" s="256">
        <v>0</v>
      </c>
      <c r="DS282" s="427">
        <f t="shared" si="1111"/>
        <v>199559.30251289855</v>
      </c>
      <c r="DT282" s="176">
        <f t="shared" si="1112"/>
        <v>7.1168258485068066</v>
      </c>
      <c r="DU282" s="256">
        <f t="shared" si="1217"/>
        <v>1.0944921426242986</v>
      </c>
      <c r="DV282" s="256">
        <f t="shared" si="1218"/>
        <v>7.7893099716162064</v>
      </c>
      <c r="DW282" s="120">
        <f t="shared" si="1219"/>
        <v>438.50868187293645</v>
      </c>
      <c r="DX282" s="120">
        <f t="shared" si="1220"/>
        <v>63.633495974482621</v>
      </c>
      <c r="DY282" s="256">
        <f t="shared" si="1221"/>
        <v>331.02431771116017</v>
      </c>
      <c r="DZ282" s="256">
        <f t="shared" si="1264"/>
        <v>225</v>
      </c>
      <c r="EA282" s="256">
        <f t="shared" si="1265"/>
        <v>322</v>
      </c>
      <c r="EB282" s="170">
        <f t="shared" si="1266"/>
        <v>1261.0450198520386</v>
      </c>
      <c r="EC282" s="256">
        <f t="shared" si="1113"/>
        <v>70.557041655413613</v>
      </c>
      <c r="ED282" s="256">
        <v>0</v>
      </c>
      <c r="EE282" s="427">
        <f t="shared" si="1272"/>
        <v>355564.73215901066</v>
      </c>
      <c r="EF282" s="275">
        <f t="shared" si="1114"/>
        <v>1.3301798244023335</v>
      </c>
      <c r="EG282" s="256">
        <f t="shared" si="1115"/>
        <v>0.64341574859408524</v>
      </c>
      <c r="EH282" s="256">
        <f t="shared" si="1222"/>
        <v>0.85585864748257623</v>
      </c>
      <c r="EI282" s="473">
        <f t="shared" si="1116"/>
        <v>109.62717046823411</v>
      </c>
      <c r="EJ282" s="473">
        <f t="shared" si="1117"/>
        <v>65.625</v>
      </c>
      <c r="EK282" s="473">
        <f t="shared" si="1223"/>
        <v>262.5</v>
      </c>
      <c r="EL282" s="473">
        <f t="shared" si="1118"/>
        <v>515.50281711856269</v>
      </c>
      <c r="EM282" s="473">
        <f t="shared" si="1279"/>
        <v>48.617957941886068</v>
      </c>
      <c r="EN282" s="473">
        <f t="shared" si="1280"/>
        <v>328.88151140470234</v>
      </c>
      <c r="EO282" s="427">
        <f t="shared" si="1121"/>
        <v>127787.32573897003</v>
      </c>
      <c r="EP282" s="261">
        <f t="shared" si="1122"/>
        <v>1.3301798244023335</v>
      </c>
      <c r="EQ282" s="256">
        <f t="shared" si="1281"/>
        <v>0.86604742963713621</v>
      </c>
      <c r="ER282" s="256">
        <f t="shared" si="1224"/>
        <v>1.1519988178788181</v>
      </c>
      <c r="ES282" s="473">
        <f t="shared" si="1225"/>
        <v>438.50868187293645</v>
      </c>
      <c r="ET282" s="473">
        <f t="shared" si="1124"/>
        <v>65.625</v>
      </c>
      <c r="EU282" s="473">
        <f t="shared" si="1226"/>
        <v>262.5</v>
      </c>
      <c r="EV282" s="473">
        <f t="shared" si="1125"/>
        <v>515.50281711856269</v>
      </c>
      <c r="EW282" s="473">
        <f t="shared" si="1282"/>
        <v>48.617957941886068</v>
      </c>
      <c r="EX282" s="473">
        <f t="shared" si="1283"/>
        <v>328.88151140470234</v>
      </c>
      <c r="EY282" s="572">
        <f t="shared" si="1128"/>
        <v>94937.5</v>
      </c>
      <c r="EZ282" s="276">
        <f t="shared" si="1310"/>
        <v>1.1734950711361212</v>
      </c>
      <c r="FA282" s="572">
        <f t="shared" si="1311"/>
        <v>3.1816747987241287</v>
      </c>
      <c r="FB282" s="256">
        <f t="shared" si="1312"/>
        <v>3.7336796942607755</v>
      </c>
      <c r="FC282" s="572">
        <f t="shared" si="1313"/>
        <v>31.81674798724131</v>
      </c>
      <c r="FD282" s="572"/>
      <c r="FE282" s="572">
        <f t="shared" si="1314"/>
        <v>262.5</v>
      </c>
      <c r="FF282" s="572">
        <f t="shared" si="1315"/>
        <v>581.12781711856269</v>
      </c>
      <c r="FG282" s="572">
        <f t="shared" si="1316"/>
        <v>21.21116532482754</v>
      </c>
      <c r="FH282" s="572">
        <f t="shared" si="1317"/>
        <v>406.69193388569516</v>
      </c>
      <c r="FI282" s="566">
        <f t="shared" si="1318"/>
        <v>10000</v>
      </c>
      <c r="FJ282" s="276">
        <f t="shared" si="1129"/>
        <v>1.1193176655884312</v>
      </c>
      <c r="FK282" s="256">
        <f t="shared" si="1284"/>
        <v>7.9621389560184788E-2</v>
      </c>
      <c r="FL282" s="256">
        <f t="shared" si="1227"/>
        <v>8.9121627893413116E-2</v>
      </c>
      <c r="FM282" s="483">
        <f t="shared" si="1285"/>
        <v>11.401225728696348</v>
      </c>
      <c r="FN282" s="483">
        <f t="shared" si="1132"/>
        <v>17</v>
      </c>
      <c r="FO282" s="483">
        <f t="shared" si="1228"/>
        <v>262.5</v>
      </c>
      <c r="FP282" s="483">
        <f t="shared" si="1229"/>
        <v>581.12781711856269</v>
      </c>
      <c r="FQ282" s="483">
        <f t="shared" si="1267"/>
        <v>2400</v>
      </c>
      <c r="FR282" s="483">
        <f t="shared" si="1286"/>
        <v>21.439189839401468</v>
      </c>
      <c r="FS282" s="483">
        <f t="shared" si="1287"/>
        <v>427.17534853960308</v>
      </c>
      <c r="FT282" s="484">
        <f t="shared" si="1288"/>
        <v>24</v>
      </c>
      <c r="FU282" s="427">
        <f t="shared" si="1136"/>
        <v>139476.45073897002</v>
      </c>
      <c r="FV282" s="276">
        <f t="shared" si="1137"/>
        <v>1.7400765439859136</v>
      </c>
      <c r="FW282" s="256">
        <f t="shared" si="1289"/>
        <v>0.84589840017746498</v>
      </c>
      <c r="FX282" s="256">
        <f t="shared" si="1230"/>
        <v>1.4719279647440167</v>
      </c>
      <c r="FY282" s="483">
        <f t="shared" si="1290"/>
        <v>181.10408561352278</v>
      </c>
      <c r="FZ282" s="483">
        <f t="shared" si="1140"/>
        <v>99</v>
      </c>
      <c r="GA282" s="483">
        <f t="shared" si="1231"/>
        <v>262.5</v>
      </c>
      <c r="GB282" s="483">
        <f t="shared" si="1232"/>
        <v>581.12781711856269</v>
      </c>
      <c r="GC282" s="483">
        <f t="shared" si="1233"/>
        <v>1200</v>
      </c>
      <c r="GD282" s="483">
        <f t="shared" si="1291"/>
        <v>31.170167639871401</v>
      </c>
      <c r="GE282" s="483">
        <f t="shared" si="1292"/>
        <v>257.40459625941372</v>
      </c>
      <c r="GF282" s="484">
        <f t="shared" si="1293"/>
        <v>129</v>
      </c>
      <c r="GG282" s="493">
        <f t="shared" si="1294"/>
        <v>12</v>
      </c>
      <c r="GH282" s="493">
        <f t="shared" si="1145"/>
        <v>141</v>
      </c>
      <c r="GI282" s="427">
        <f t="shared" si="1146"/>
        <v>202323.45073897002</v>
      </c>
      <c r="GJ282" s="185">
        <f t="shared" si="1295"/>
        <v>1.0922786582050821</v>
      </c>
      <c r="GK282" s="256">
        <f t="shared" si="1268"/>
        <v>1.4688120747514728</v>
      </c>
      <c r="GL282" s="256">
        <f t="shared" si="1234"/>
        <v>1.6043520821649615</v>
      </c>
      <c r="GM282" s="256">
        <f t="shared" si="1235"/>
        <v>438.50868187293645</v>
      </c>
      <c r="GN282" s="256">
        <f t="shared" si="1236"/>
        <v>262.5</v>
      </c>
      <c r="GO282" s="256">
        <f t="shared" si="1237"/>
        <v>581.12781711856269</v>
      </c>
      <c r="GP282" s="256">
        <f t="shared" si="1296"/>
        <v>438.50868187293645</v>
      </c>
      <c r="GQ282" s="256">
        <f t="shared" si="1297"/>
        <v>21.21116532482754</v>
      </c>
      <c r="GR282" s="427">
        <f t="shared" si="1150"/>
        <v>284105.45073897002</v>
      </c>
      <c r="GS282" s="185">
        <f t="shared" si="1151"/>
        <v>1.0922786582050821</v>
      </c>
      <c r="GT282" s="256">
        <f t="shared" si="1269"/>
        <v>1.8457921292359594</v>
      </c>
      <c r="GU282" s="256">
        <f t="shared" si="1238"/>
        <v>2.0161193502473553</v>
      </c>
      <c r="GV282" s="256">
        <f t="shared" si="1239"/>
        <v>438.50868187293645</v>
      </c>
      <c r="GW282" s="256">
        <f t="shared" si="1240"/>
        <v>262.5</v>
      </c>
      <c r="GX282" s="256">
        <f t="shared" si="1241"/>
        <v>581.12781711856269</v>
      </c>
      <c r="GY282" s="256">
        <f t="shared" si="1298"/>
        <v>438.50868187293645</v>
      </c>
      <c r="GZ282" s="256">
        <f t="shared" si="1299"/>
        <v>21.21116532482754</v>
      </c>
      <c r="HA282" s="427">
        <f t="shared" si="1154"/>
        <v>226080.45073897002</v>
      </c>
      <c r="HB282" s="185">
        <f t="shared" si="1155"/>
        <v>1.0922786582050821</v>
      </c>
      <c r="HC282" s="256">
        <f t="shared" si="1270"/>
        <v>6.9578134334010444E-2</v>
      </c>
      <c r="HD282" s="256">
        <f t="shared" si="1242"/>
        <v>7.5998711210765874E-2</v>
      </c>
      <c r="HE282" s="256">
        <f t="shared" si="1243"/>
        <v>438.50868187293645</v>
      </c>
      <c r="HF282" s="256">
        <f t="shared" si="1244"/>
        <v>262.5</v>
      </c>
      <c r="HG282" s="256">
        <f t="shared" si="1245"/>
        <v>581.12781711856269</v>
      </c>
      <c r="HH282" s="256">
        <f t="shared" si="1300"/>
        <v>438.50868187293645</v>
      </c>
      <c r="HI282" s="256">
        <f t="shared" si="1301"/>
        <v>21.21116532482754</v>
      </c>
      <c r="HJ282" s="427">
        <f t="shared" si="1158"/>
        <v>5997538.1711856266</v>
      </c>
      <c r="HK282" s="185">
        <f t="shared" si="1302"/>
        <v>1.0922786582050821</v>
      </c>
      <c r="HL282" s="256">
        <f t="shared" si="1271"/>
        <v>1.7900161567747299</v>
      </c>
      <c r="HM282" s="256">
        <f t="shared" si="1246"/>
        <v>1.9551964458873199</v>
      </c>
      <c r="HN282" s="256">
        <f t="shared" si="1247"/>
        <v>438.50868187293645</v>
      </c>
      <c r="HO282" s="256">
        <f t="shared" si="1248"/>
        <v>262.5</v>
      </c>
      <c r="HP282" s="256">
        <f t="shared" si="1249"/>
        <v>581.12781711856269</v>
      </c>
      <c r="HQ282" s="256">
        <f t="shared" si="1303"/>
        <v>438.50868187293645</v>
      </c>
      <c r="HR282" s="256">
        <f t="shared" si="1304"/>
        <v>21.21116532482754</v>
      </c>
      <c r="HS282" s="466">
        <f t="shared" si="1162"/>
        <v>233125</v>
      </c>
    </row>
    <row r="283" spans="1:227" s="72" customFormat="1" hidden="1" outlineLevel="1" x14ac:dyDescent="0.3">
      <c r="B283" s="40" t="s">
        <v>252</v>
      </c>
      <c r="C283" s="40" t="s">
        <v>256</v>
      </c>
      <c r="D283" s="117">
        <v>10000</v>
      </c>
      <c r="E283" s="132">
        <v>9.6023008738711599</v>
      </c>
      <c r="F283" s="125">
        <f t="shared" si="1071"/>
        <v>844.20228516117277</v>
      </c>
      <c r="G283" s="125">
        <f t="shared" si="1072"/>
        <v>146.11601128441919</v>
      </c>
      <c r="H283" s="168">
        <f t="shared" si="1059"/>
        <v>525</v>
      </c>
      <c r="I283" s="528">
        <f t="shared" si="1309"/>
        <v>525</v>
      </c>
      <c r="J283" s="373">
        <f t="shared" si="1074"/>
        <v>1334.3927971179835</v>
      </c>
      <c r="K283" s="114">
        <v>2.5999999999999999E-2</v>
      </c>
      <c r="L283" s="168">
        <f t="shared" si="1075"/>
        <v>1608.0043526879481</v>
      </c>
      <c r="M283" s="373">
        <f t="shared" si="1250"/>
        <v>109.5</v>
      </c>
      <c r="N283" s="373">
        <f t="shared" si="1251"/>
        <v>41.808113169886646</v>
      </c>
      <c r="O283" s="121">
        <v>194.82134837922555</v>
      </c>
      <c r="P283" s="116">
        <v>2.5000000000000001E-2</v>
      </c>
      <c r="Q283" s="395">
        <f t="shared" si="1076"/>
        <v>0.82691824713963769</v>
      </c>
      <c r="S283" s="189">
        <f t="shared" si="1077"/>
        <v>1.1090937872649127</v>
      </c>
      <c r="T283" s="168">
        <f t="shared" si="1191"/>
        <v>48.705337094806396</v>
      </c>
      <c r="U283" s="382">
        <f t="shared" si="1192"/>
        <v>844.20228516117277</v>
      </c>
      <c r="V283" s="427">
        <f t="shared" si="1252"/>
        <v>252252.84753887737</v>
      </c>
      <c r="W283" s="132"/>
      <c r="X283" s="255"/>
      <c r="Y283" s="255"/>
      <c r="Z283" s="255"/>
      <c r="AA283" s="111"/>
      <c r="AB283" s="111"/>
      <c r="AC283" s="111"/>
      <c r="AD283" s="111"/>
      <c r="AE283" s="111"/>
      <c r="AF283" s="111"/>
      <c r="AG283" s="111"/>
      <c r="AH283" s="460"/>
      <c r="AI283" s="264">
        <f t="shared" si="1193"/>
        <v>1.5304836669842472</v>
      </c>
      <c r="AJ283" s="256">
        <f t="shared" si="1078"/>
        <v>1.459455699629596</v>
      </c>
      <c r="AK283" s="256">
        <f t="shared" si="1057"/>
        <v>2.2336731109701642</v>
      </c>
      <c r="AL283" s="170">
        <f t="shared" si="1079"/>
        <v>290.97221620067626</v>
      </c>
      <c r="AM283" s="170">
        <f t="shared" si="1080"/>
        <v>146.11601128441919</v>
      </c>
      <c r="AN283" s="170">
        <f t="shared" si="1194"/>
        <v>72.113150866088006</v>
      </c>
      <c r="AO283" s="170">
        <f t="shared" si="1253"/>
        <v>37</v>
      </c>
      <c r="AP283" s="170">
        <f t="shared" si="1254"/>
        <v>53</v>
      </c>
      <c r="AQ283" s="170">
        <f t="shared" si="1081"/>
        <v>0</v>
      </c>
      <c r="AR283" s="256">
        <f t="shared" si="1274"/>
        <v>93.832240692877278</v>
      </c>
      <c r="AS283" s="256">
        <f t="shared" si="1195"/>
        <v>553.23006896049651</v>
      </c>
      <c r="AT283" s="431">
        <f t="shared" si="1275"/>
        <v>168450</v>
      </c>
      <c r="AU283" s="112"/>
      <c r="AV283" s="256"/>
      <c r="AW283" s="256"/>
      <c r="AX283" s="120"/>
      <c r="AY283" s="120"/>
      <c r="AZ283" s="120"/>
      <c r="BA283" s="120"/>
      <c r="BB283" s="256"/>
      <c r="BC283" s="256"/>
      <c r="BD283" s="256"/>
      <c r="BE283" s="263"/>
      <c r="BF283" s="146">
        <f t="shared" si="1084"/>
        <v>1.4882395905123997</v>
      </c>
      <c r="BG283" s="256">
        <f t="shared" si="1085"/>
        <v>1.4248338432021348</v>
      </c>
      <c r="BH283" s="256">
        <f t="shared" si="1196"/>
        <v>2.1204941353553539</v>
      </c>
      <c r="BI283" s="120">
        <f t="shared" si="1086"/>
        <v>242.91786876034692</v>
      </c>
      <c r="BJ283" s="120">
        <f t="shared" si="1087"/>
        <v>146.11601128441919</v>
      </c>
      <c r="BK283" s="256">
        <v>0</v>
      </c>
      <c r="BL283" s="170">
        <f t="shared" si="1197"/>
        <v>151.06791741843497</v>
      </c>
      <c r="BM283" s="170">
        <f t="shared" si="1255"/>
        <v>373.93208258156506</v>
      </c>
      <c r="BN283" s="170">
        <f t="shared" si="1088"/>
        <v>0</v>
      </c>
      <c r="BO283" s="170">
        <f t="shared" si="1276"/>
        <v>64.144928953860031</v>
      </c>
      <c r="BP283" s="170">
        <f t="shared" si="1277"/>
        <v>601.28441640082588</v>
      </c>
      <c r="BQ283" s="390">
        <f t="shared" si="1091"/>
        <v>105997.64618380225</v>
      </c>
      <c r="BR283" s="428">
        <f t="shared" si="1092"/>
        <v>159652.49420947532</v>
      </c>
      <c r="BS283" s="147">
        <f t="shared" si="1182"/>
        <v>4.2156366092783015</v>
      </c>
      <c r="BT283" s="256">
        <f t="shared" si="1183"/>
        <v>1.8540470360271673</v>
      </c>
      <c r="BU283" s="256">
        <f t="shared" si="1198"/>
        <v>7.8159885604000525</v>
      </c>
      <c r="BV283" s="170">
        <f t="shared" si="1199"/>
        <v>844.20228516117277</v>
      </c>
      <c r="BW283" s="170">
        <f t="shared" si="1200"/>
        <v>146.11601128441919</v>
      </c>
      <c r="BX283" s="170">
        <f t="shared" si="1201"/>
        <v>529.24581684451903</v>
      </c>
      <c r="BY283" s="170">
        <f t="shared" si="1256"/>
        <v>1008.0872701800363</v>
      </c>
      <c r="BZ283" s="256">
        <f t="shared" si="1094"/>
        <v>234.91547973228415</v>
      </c>
      <c r="CA283" s="256">
        <v>0</v>
      </c>
      <c r="CB283" s="466">
        <f t="shared" si="1095"/>
        <v>354895.06454681634</v>
      </c>
      <c r="CC283" s="146">
        <f t="shared" si="1096"/>
        <v>1.4867922306387482</v>
      </c>
      <c r="CD283" s="256">
        <f t="shared" si="1202"/>
        <v>1.6130572537067174</v>
      </c>
      <c r="CE283" s="256">
        <f t="shared" si="1257"/>
        <v>2.3982809923866237</v>
      </c>
      <c r="CF283" s="120">
        <f t="shared" si="1097"/>
        <v>259.11239334437005</v>
      </c>
      <c r="CG283" s="120">
        <f t="shared" si="1098"/>
        <v>146.11601128441919</v>
      </c>
      <c r="CH283" s="256">
        <v>0</v>
      </c>
      <c r="CI283" s="170">
        <f t="shared" si="1258"/>
        <v>161.13911191299729</v>
      </c>
      <c r="CJ283" s="170">
        <f t="shared" si="1259"/>
        <v>363.86088808700271</v>
      </c>
      <c r="CK283" s="170">
        <f t="shared" si="1099"/>
        <v>0</v>
      </c>
      <c r="CL283" s="256">
        <f t="shared" si="1278"/>
        <v>80.987234521244076</v>
      </c>
      <c r="CM283" s="256">
        <f t="shared" si="1190"/>
        <v>585.08989181680272</v>
      </c>
      <c r="CN283" s="390">
        <f t="shared" si="1101"/>
        <v>85506.307270472986</v>
      </c>
      <c r="CO283" s="428">
        <f t="shared" si="1102"/>
        <v>140621.47849785758</v>
      </c>
      <c r="CP283" s="147">
        <f t="shared" si="1103"/>
        <v>3.6009598696873755</v>
      </c>
      <c r="CQ283" s="256">
        <f t="shared" si="1203"/>
        <v>1.8729972054215209</v>
      </c>
      <c r="CR283" s="256">
        <f t="shared" si="1204"/>
        <v>6.7445877727594983</v>
      </c>
      <c r="CS283" s="120">
        <f t="shared" si="1205"/>
        <v>844.20228516117277</v>
      </c>
      <c r="CT283" s="120">
        <f t="shared" si="1206"/>
        <v>146.11601128441919</v>
      </c>
      <c r="CU283" s="256">
        <f t="shared" si="1207"/>
        <v>487.03570258646039</v>
      </c>
      <c r="CV283" s="170">
        <f t="shared" si="1260"/>
        <v>927.68705254563883</v>
      </c>
      <c r="CW283" s="256">
        <f t="shared" si="1104"/>
        <v>275.01508827743987</v>
      </c>
      <c r="CX283" s="256">
        <v>0</v>
      </c>
      <c r="CY283" s="466">
        <f t="shared" si="1105"/>
        <v>329895.06454681634</v>
      </c>
      <c r="CZ283" s="147">
        <f t="shared" si="1106"/>
        <v>4.2156366092783015</v>
      </c>
      <c r="DA283" s="256">
        <f t="shared" si="1208"/>
        <v>1.9531071000069749</v>
      </c>
      <c r="DB283" s="256">
        <f t="shared" si="1209"/>
        <v>8.2335897926307808</v>
      </c>
      <c r="DC283" s="120">
        <f t="shared" si="1210"/>
        <v>844.20228516117277</v>
      </c>
      <c r="DD283" s="120">
        <f t="shared" si="1211"/>
        <v>146.11601128441919</v>
      </c>
      <c r="DE283" s="256">
        <f t="shared" si="1212"/>
        <v>529.24581684451903</v>
      </c>
      <c r="DF283" s="170">
        <f t="shared" si="1261"/>
        <v>1008.0872701800363</v>
      </c>
      <c r="DG283" s="256">
        <f t="shared" si="1107"/>
        <v>234.91547973228415</v>
      </c>
      <c r="DH283" s="256">
        <v>0</v>
      </c>
      <c r="DI283" s="466">
        <f t="shared" si="1108"/>
        <v>336895.06454681634</v>
      </c>
      <c r="DJ283" s="147">
        <f t="shared" si="1109"/>
        <v>3.6009598696873755</v>
      </c>
      <c r="DK283" s="256">
        <f t="shared" si="1262"/>
        <v>1.9018218538973926</v>
      </c>
      <c r="DL283" s="256">
        <f t="shared" si="1213"/>
        <v>6.8483841751789578</v>
      </c>
      <c r="DM283" s="120">
        <f t="shared" si="1214"/>
        <v>844.20228516117277</v>
      </c>
      <c r="DN283" s="120">
        <f t="shared" si="1215"/>
        <v>146.11601128441919</v>
      </c>
      <c r="DO283" s="256">
        <f t="shared" si="1216"/>
        <v>487.03570258646039</v>
      </c>
      <c r="DP283" s="170">
        <f t="shared" si="1263"/>
        <v>927.68705254563883</v>
      </c>
      <c r="DQ283" s="256">
        <f t="shared" si="1110"/>
        <v>275.01508827743987</v>
      </c>
      <c r="DR283" s="256">
        <v>0</v>
      </c>
      <c r="DS283" s="427">
        <f t="shared" si="1111"/>
        <v>324895.06454681634</v>
      </c>
      <c r="DT283" s="176">
        <f t="shared" si="1112"/>
        <v>7.2653900255917101</v>
      </c>
      <c r="DU283" s="256">
        <f t="shared" si="1217"/>
        <v>1.2939231390825681</v>
      </c>
      <c r="DV283" s="256">
        <f t="shared" si="1218"/>
        <v>9.4008562685728059</v>
      </c>
      <c r="DW283" s="120">
        <f t="shared" si="1219"/>
        <v>844.20228516117277</v>
      </c>
      <c r="DX283" s="120">
        <f t="shared" si="1220"/>
        <v>146.11601128441919</v>
      </c>
      <c r="DY283" s="256">
        <f t="shared" si="1221"/>
        <v>613.6660453606363</v>
      </c>
      <c r="DZ283" s="256">
        <f t="shared" si="1264"/>
        <v>434</v>
      </c>
      <c r="EA283" s="256">
        <f t="shared" si="1265"/>
        <v>620</v>
      </c>
      <c r="EB283" s="170">
        <f t="shared" si="1266"/>
        <v>1168.8877054488312</v>
      </c>
      <c r="EC283" s="256">
        <f t="shared" si="1113"/>
        <v>136.30628128115367</v>
      </c>
      <c r="ED283" s="256">
        <v>0</v>
      </c>
      <c r="EE283" s="427">
        <f t="shared" si="1272"/>
        <v>584734.37727628811</v>
      </c>
      <c r="EF283" s="275">
        <f t="shared" si="1114"/>
        <v>1.3480693545510001</v>
      </c>
      <c r="EG283" s="256">
        <f t="shared" si="1115"/>
        <v>0.59427072552470261</v>
      </c>
      <c r="EH283" s="256">
        <f t="shared" si="1222"/>
        <v>0.80111815338664039</v>
      </c>
      <c r="EI283" s="473">
        <f t="shared" si="1116"/>
        <v>211.05057129029319</v>
      </c>
      <c r="EJ283" s="473">
        <f t="shared" si="1117"/>
        <v>131.25</v>
      </c>
      <c r="EK283" s="473">
        <f t="shared" si="1223"/>
        <v>525</v>
      </c>
      <c r="EL283" s="473">
        <f t="shared" si="1118"/>
        <v>1203.1427971179835</v>
      </c>
      <c r="EM283" s="473">
        <f t="shared" si="1279"/>
        <v>101.46797991737969</v>
      </c>
      <c r="EN283" s="473">
        <f t="shared" si="1280"/>
        <v>633.15171387087958</v>
      </c>
      <c r="EO283" s="427">
        <f t="shared" si="1121"/>
        <v>266356.59753887739</v>
      </c>
      <c r="EP283" s="261">
        <f t="shared" si="1122"/>
        <v>1.3480693545510001</v>
      </c>
      <c r="EQ283" s="256">
        <f t="shared" si="1281"/>
        <v>0.83364280957324499</v>
      </c>
      <c r="ER283" s="256">
        <f t="shared" si="1224"/>
        <v>1.1238083242274866</v>
      </c>
      <c r="ES283" s="473">
        <f t="shared" si="1225"/>
        <v>844.20228516117277</v>
      </c>
      <c r="ET283" s="473">
        <f t="shared" si="1124"/>
        <v>131.25</v>
      </c>
      <c r="EU283" s="473">
        <f t="shared" si="1226"/>
        <v>525</v>
      </c>
      <c r="EV283" s="473">
        <f t="shared" si="1125"/>
        <v>1203.1427971179835</v>
      </c>
      <c r="EW283" s="473">
        <f t="shared" si="1282"/>
        <v>101.46797991737969</v>
      </c>
      <c r="EX283" s="473">
        <f t="shared" si="1283"/>
        <v>633.15171387087958</v>
      </c>
      <c r="EY283" s="572">
        <f t="shared" si="1128"/>
        <v>189875</v>
      </c>
      <c r="EZ283" s="276">
        <f t="shared" si="1310"/>
        <v>1.2079267665403202</v>
      </c>
      <c r="FA283" s="572">
        <f t="shared" si="1311"/>
        <v>7.3058005642209531</v>
      </c>
      <c r="FB283" s="256">
        <f t="shared" si="1312"/>
        <v>8.8248720525278621</v>
      </c>
      <c r="FC283" s="572">
        <f t="shared" si="1313"/>
        <v>73.058005642209594</v>
      </c>
      <c r="FD283" s="572"/>
      <c r="FE283" s="572">
        <f t="shared" si="1314"/>
        <v>525</v>
      </c>
      <c r="FF283" s="572">
        <f t="shared" si="1315"/>
        <v>1334.3927971179835</v>
      </c>
      <c r="FG283" s="572">
        <f t="shared" si="1316"/>
        <v>48.705337094806396</v>
      </c>
      <c r="FH283" s="572">
        <f t="shared" si="1317"/>
        <v>771.14427951896323</v>
      </c>
      <c r="FI283" s="566">
        <f t="shared" si="1318"/>
        <v>10000</v>
      </c>
      <c r="FJ283" s="276">
        <f t="shared" si="1129"/>
        <v>1.1361755283995578</v>
      </c>
      <c r="FK283" s="256">
        <f t="shared" si="1284"/>
        <v>7.3218321729195041E-2</v>
      </c>
      <c r="FL283" s="256">
        <f t="shared" si="1227"/>
        <v>8.3188865379197008E-2</v>
      </c>
      <c r="FM283" s="483">
        <f t="shared" si="1285"/>
        <v>21.94925941419049</v>
      </c>
      <c r="FN283" s="483">
        <f t="shared" si="1132"/>
        <v>32</v>
      </c>
      <c r="FO283" s="483">
        <f t="shared" si="1228"/>
        <v>525</v>
      </c>
      <c r="FP283" s="483">
        <f t="shared" si="1229"/>
        <v>1334.3927971179835</v>
      </c>
      <c r="FQ283" s="483">
        <f t="shared" si="1267"/>
        <v>4600</v>
      </c>
      <c r="FR283" s="483">
        <f t="shared" si="1286"/>
        <v>49.144322283090204</v>
      </c>
      <c r="FS283" s="483">
        <f t="shared" si="1287"/>
        <v>822.4800629389506</v>
      </c>
      <c r="FT283" s="484">
        <f t="shared" si="1288"/>
        <v>46</v>
      </c>
      <c r="FU283" s="427">
        <f t="shared" si="1136"/>
        <v>290681.84753887739</v>
      </c>
      <c r="FV283" s="276">
        <f t="shared" si="1137"/>
        <v>1.7572527519181811</v>
      </c>
      <c r="FW283" s="256">
        <f t="shared" si="1289"/>
        <v>0.79999808547084328</v>
      </c>
      <c r="FX283" s="256">
        <f t="shared" si="1230"/>
        <v>1.4057988372229155</v>
      </c>
      <c r="FY283" s="483">
        <f t="shared" si="1290"/>
        <v>348.65554377156434</v>
      </c>
      <c r="FZ283" s="483">
        <f t="shared" si="1140"/>
        <v>190</v>
      </c>
      <c r="GA283" s="483">
        <f t="shared" si="1231"/>
        <v>525</v>
      </c>
      <c r="GB283" s="483">
        <f t="shared" si="1232"/>
        <v>1334.3927971179835</v>
      </c>
      <c r="GC283" s="483">
        <f t="shared" si="1233"/>
        <v>2300</v>
      </c>
      <c r="GD283" s="483">
        <f t="shared" si="1291"/>
        <v>68.01379101791278</v>
      </c>
      <c r="GE283" s="483">
        <f t="shared" si="1292"/>
        <v>495.54674138960843</v>
      </c>
      <c r="GF283" s="484">
        <f t="shared" si="1293"/>
        <v>248</v>
      </c>
      <c r="GG283" s="493">
        <f t="shared" si="1294"/>
        <v>23</v>
      </c>
      <c r="GH283" s="493">
        <f t="shared" si="1145"/>
        <v>271</v>
      </c>
      <c r="GI283" s="427">
        <f t="shared" si="1146"/>
        <v>411684.84753887739</v>
      </c>
      <c r="GJ283" s="185">
        <f t="shared" si="1295"/>
        <v>1.1090937872649127</v>
      </c>
      <c r="GK283" s="256">
        <f t="shared" si="1268"/>
        <v>1.3580761090769906</v>
      </c>
      <c r="GL283" s="256">
        <f t="shared" si="1234"/>
        <v>1.5062337752101962</v>
      </c>
      <c r="GM283" s="256">
        <f t="shared" si="1235"/>
        <v>844.20228516117277</v>
      </c>
      <c r="GN283" s="256">
        <f t="shared" si="1236"/>
        <v>525</v>
      </c>
      <c r="GO283" s="256">
        <f t="shared" si="1237"/>
        <v>1334.3927971179835</v>
      </c>
      <c r="GP283" s="256">
        <f t="shared" si="1296"/>
        <v>844.20228516117277</v>
      </c>
      <c r="GQ283" s="256">
        <f t="shared" si="1297"/>
        <v>48.705337094806396</v>
      </c>
      <c r="GR283" s="427">
        <f t="shared" si="1150"/>
        <v>585752.84753887739</v>
      </c>
      <c r="GS283" s="185">
        <f t="shared" si="1151"/>
        <v>1.1090937872649127</v>
      </c>
      <c r="GT283" s="256">
        <f t="shared" si="1269"/>
        <v>1.8655995208705465</v>
      </c>
      <c r="GU283" s="256">
        <f t="shared" si="1238"/>
        <v>2.0691248381219207</v>
      </c>
      <c r="GV283" s="256">
        <f t="shared" si="1239"/>
        <v>844.20228516117277</v>
      </c>
      <c r="GW283" s="256">
        <f t="shared" si="1240"/>
        <v>525</v>
      </c>
      <c r="GX283" s="256">
        <f t="shared" si="1241"/>
        <v>1334.3927971179835</v>
      </c>
      <c r="GY283" s="256">
        <f t="shared" si="1298"/>
        <v>844.20228516117277</v>
      </c>
      <c r="GZ283" s="256">
        <f t="shared" si="1299"/>
        <v>48.705337094806396</v>
      </c>
      <c r="HA283" s="427">
        <f t="shared" si="1154"/>
        <v>426402.84753887739</v>
      </c>
      <c r="HB283" s="185">
        <f t="shared" si="1155"/>
        <v>1.1090937872649127</v>
      </c>
      <c r="HC283" s="256">
        <f t="shared" si="1270"/>
        <v>5.8422453296383792E-2</v>
      </c>
      <c r="HD283" s="256">
        <f t="shared" si="1242"/>
        <v>6.4795979987793781E-2</v>
      </c>
      <c r="HE283" s="256">
        <f t="shared" si="1243"/>
        <v>844.20228516117277</v>
      </c>
      <c r="HF283" s="256">
        <f t="shared" si="1244"/>
        <v>525</v>
      </c>
      <c r="HG283" s="256">
        <f t="shared" si="1245"/>
        <v>1334.3927971179835</v>
      </c>
      <c r="HH283" s="256">
        <f t="shared" si="1300"/>
        <v>844.20228516117277</v>
      </c>
      <c r="HI283" s="256">
        <f t="shared" si="1301"/>
        <v>48.705337094806396</v>
      </c>
      <c r="HJ283" s="427">
        <f t="shared" si="1158"/>
        <v>13616287.971179835</v>
      </c>
      <c r="HK283" s="185">
        <f t="shared" si="1302"/>
        <v>1.1090937872649127</v>
      </c>
      <c r="HL283" s="256">
        <f t="shared" si="1271"/>
        <v>1.7435549546660083</v>
      </c>
      <c r="HM283" s="256">
        <f t="shared" si="1246"/>
        <v>1.9337659679750263</v>
      </c>
      <c r="HN283" s="256">
        <f t="shared" si="1247"/>
        <v>844.20228516117277</v>
      </c>
      <c r="HO283" s="256">
        <f t="shared" si="1248"/>
        <v>525</v>
      </c>
      <c r="HP283" s="256">
        <f t="shared" si="1249"/>
        <v>1334.3927971179835</v>
      </c>
      <c r="HQ283" s="256">
        <f t="shared" si="1303"/>
        <v>844.20228516117277</v>
      </c>
      <c r="HR283" s="256">
        <f t="shared" si="1304"/>
        <v>48.705337094806396</v>
      </c>
      <c r="HS283" s="466">
        <f t="shared" si="1162"/>
        <v>456250</v>
      </c>
    </row>
    <row r="284" spans="1:227" s="72" customFormat="1" hidden="1" outlineLevel="1" x14ac:dyDescent="0.3">
      <c r="B284" s="40" t="s">
        <v>252</v>
      </c>
      <c r="C284" s="40" t="s">
        <v>256</v>
      </c>
      <c r="D284" s="117">
        <v>20000</v>
      </c>
      <c r="E284" s="132">
        <v>7.0802511101930747</v>
      </c>
      <c r="F284" s="125">
        <f t="shared" si="1071"/>
        <v>1244.9441535422823</v>
      </c>
      <c r="G284" s="125">
        <f t="shared" si="1072"/>
        <v>253.06824296204641</v>
      </c>
      <c r="H284" s="168">
        <f t="shared" si="1059"/>
        <v>1050</v>
      </c>
      <c r="I284" s="528">
        <f t="shared" si="1309"/>
        <v>1050</v>
      </c>
      <c r="J284" s="373">
        <f t="shared" si="1074"/>
        <v>2311.1255065027071</v>
      </c>
      <c r="K284" s="114">
        <v>2.5999999999999999E-2</v>
      </c>
      <c r="L284" s="168">
        <f t="shared" si="1075"/>
        <v>1185.6610986116973</v>
      </c>
      <c r="M284" s="373">
        <f t="shared" si="1250"/>
        <v>109.5</v>
      </c>
      <c r="N284" s="373">
        <f t="shared" si="1251"/>
        <v>30.82718856390413</v>
      </c>
      <c r="O284" s="121">
        <v>168.71216197469761</v>
      </c>
      <c r="P284" s="116">
        <v>2.5000000000000001E-2</v>
      </c>
      <c r="Q284" s="395">
        <f t="shared" si="1076"/>
        <v>0.79672321666640011</v>
      </c>
      <c r="S284" s="189">
        <f t="shared" si="1077"/>
        <v>1.1269180261857066</v>
      </c>
      <c r="T284" s="168">
        <f t="shared" si="1191"/>
        <v>84.356080987348804</v>
      </c>
      <c r="U284" s="382">
        <f t="shared" si="1192"/>
        <v>1244.9441535422823</v>
      </c>
      <c r="V284" s="427">
        <f t="shared" si="1252"/>
        <v>434780.08104043314</v>
      </c>
      <c r="W284" s="132"/>
      <c r="X284" s="255"/>
      <c r="Y284" s="255"/>
      <c r="Z284" s="255"/>
      <c r="AA284" s="111"/>
      <c r="AB284" s="111"/>
      <c r="AC284" s="111"/>
      <c r="AD284" s="111"/>
      <c r="AE284" s="111"/>
      <c r="AF284" s="111"/>
      <c r="AG284" s="111"/>
      <c r="AH284" s="460"/>
      <c r="AI284" s="264">
        <f t="shared" si="1193"/>
        <v>1.3383847946785683</v>
      </c>
      <c r="AJ284" s="256">
        <f t="shared" si="1078"/>
        <v>0.68911564018170179</v>
      </c>
      <c r="AK284" s="256">
        <f t="shared" ref="AK284:AK302" si="1319">AI284*AJ284</f>
        <v>0.92230189459437706</v>
      </c>
      <c r="AL284" s="170">
        <f t="shared" si="1079"/>
        <v>225.84020925937091</v>
      </c>
      <c r="AM284" s="170">
        <f t="shared" si="1080"/>
        <v>169.38015694452818</v>
      </c>
      <c r="AN284" s="170">
        <f t="shared" si="1194"/>
        <v>0</v>
      </c>
      <c r="AO284" s="170">
        <f t="shared" si="1253"/>
        <v>0</v>
      </c>
      <c r="AP284" s="170">
        <f t="shared" si="1254"/>
        <v>0</v>
      </c>
      <c r="AQ284" s="170">
        <f>+IF($G284-AM284&gt;0,($G284-AM284)/$M284*1000,0)</f>
        <v>764.27475815085143</v>
      </c>
      <c r="AR284" s="256">
        <f t="shared" si="1274"/>
        <v>100.16489563550476</v>
      </c>
      <c r="AS284" s="256">
        <f t="shared" si="1195"/>
        <v>1019.1039442829114</v>
      </c>
      <c r="AT284" s="431">
        <f t="shared" si="1275"/>
        <v>304783.9613041362</v>
      </c>
      <c r="AU284" s="112"/>
      <c r="AV284" s="256"/>
      <c r="AW284" s="256"/>
      <c r="AX284" s="120"/>
      <c r="AY284" s="120"/>
      <c r="AZ284" s="120"/>
      <c r="BA284" s="120"/>
      <c r="BB284" s="256"/>
      <c r="BC284" s="256"/>
      <c r="BD284" s="256"/>
      <c r="BE284" s="263"/>
      <c r="BF284" s="146">
        <f t="shared" si="1084"/>
        <v>1.6016124439402388</v>
      </c>
      <c r="BG284" s="256">
        <f t="shared" si="1085"/>
        <v>1.4321145386532601</v>
      </c>
      <c r="BH284" s="256">
        <f t="shared" si="1196"/>
        <v>2.2936924662547957</v>
      </c>
      <c r="BI284" s="120">
        <f t="shared" si="1086"/>
        <v>420.72595392440218</v>
      </c>
      <c r="BJ284" s="120">
        <f t="shared" si="1087"/>
        <v>253.06824296204641</v>
      </c>
      <c r="BK284" s="256">
        <v>0</v>
      </c>
      <c r="BL284" s="170">
        <f t="shared" si="1197"/>
        <v>354.84503490671534</v>
      </c>
      <c r="BM284" s="170">
        <f t="shared" si="1255"/>
        <v>695.15496509328466</v>
      </c>
      <c r="BN284" s="170">
        <f t="shared" si="1088"/>
        <v>0</v>
      </c>
      <c r="BO284" s="170">
        <f t="shared" si="1276"/>
        <v>111.09695866033837</v>
      </c>
      <c r="BP284" s="170">
        <f t="shared" si="1277"/>
        <v>824.21819961788015</v>
      </c>
      <c r="BQ284" s="390">
        <f t="shared" si="1091"/>
        <v>165654.7086527638</v>
      </c>
      <c r="BR284" s="428">
        <f t="shared" si="1092"/>
        <v>275107.23871423752</v>
      </c>
      <c r="BS284" s="147">
        <f t="shared" si="1182"/>
        <v>4.3288439934248695</v>
      </c>
      <c r="BT284" s="256">
        <f t="shared" si="1183"/>
        <v>1.7648000201343752</v>
      </c>
      <c r="BU284" s="256">
        <f t="shared" si="1198"/>
        <v>7.6395439667547791</v>
      </c>
      <c r="BV284" s="170">
        <f t="shared" si="1199"/>
        <v>1244.9441535422823</v>
      </c>
      <c r="BW284" s="170">
        <f t="shared" si="1200"/>
        <v>253.06824296204641</v>
      </c>
      <c r="BX284" s="170">
        <f t="shared" si="1201"/>
        <v>742.88707987177952</v>
      </c>
      <c r="BY284" s="170">
        <f t="shared" si="1256"/>
        <v>707.51150463979002</v>
      </c>
      <c r="BZ284" s="256">
        <f t="shared" si="1094"/>
        <v>346.05368056221863</v>
      </c>
      <c r="CA284" s="256">
        <v>0</v>
      </c>
      <c r="CB284" s="466">
        <f t="shared" si="1095"/>
        <v>557143.32658073411</v>
      </c>
      <c r="CC284" s="146">
        <f t="shared" si="1096"/>
        <v>1.59969356815741</v>
      </c>
      <c r="CD284" s="256">
        <f t="shared" si="1202"/>
        <v>1.5224535010399012</v>
      </c>
      <c r="CE284" s="256">
        <f t="shared" si="1257"/>
        <v>2.4354590734322605</v>
      </c>
      <c r="CF284" s="120">
        <f t="shared" si="1097"/>
        <v>448.77435085269565</v>
      </c>
      <c r="CG284" s="120">
        <f t="shared" si="1098"/>
        <v>253.06824296204641</v>
      </c>
      <c r="CH284" s="256">
        <v>0</v>
      </c>
      <c r="CI284" s="170">
        <f t="shared" si="1258"/>
        <v>378.50137056716301</v>
      </c>
      <c r="CJ284" s="170">
        <f t="shared" si="1259"/>
        <v>671.49862943283699</v>
      </c>
      <c r="CK284" s="170">
        <f t="shared" si="1099"/>
        <v>0</v>
      </c>
      <c r="CL284" s="256">
        <f t="shared" si="1278"/>
        <v>140.26729146576358</v>
      </c>
      <c r="CM284" s="256">
        <f t="shared" si="1190"/>
        <v>796.16980268958662</v>
      </c>
      <c r="CN284" s="390">
        <f t="shared" si="1101"/>
        <v>145163.36973943451</v>
      </c>
      <c r="CO284" s="428">
        <f t="shared" si="1102"/>
        <v>258046.06847167315</v>
      </c>
      <c r="CP284" s="147">
        <f t="shared" si="1103"/>
        <v>3.6970750490710862</v>
      </c>
      <c r="CQ284" s="256">
        <f t="shared" si="1203"/>
        <v>1.7365842255544148</v>
      </c>
      <c r="CR284" s="256">
        <f t="shared" si="1204"/>
        <v>6.4202822109076623</v>
      </c>
      <c r="CS284" s="120">
        <f t="shared" si="1205"/>
        <v>1244.9441535422823</v>
      </c>
      <c r="CT284" s="120">
        <f t="shared" si="1206"/>
        <v>253.06824296204641</v>
      </c>
      <c r="CU284" s="256">
        <f t="shared" si="1207"/>
        <v>680.63987219466537</v>
      </c>
      <c r="CV284" s="170">
        <f t="shared" si="1260"/>
        <v>648.22844970920517</v>
      </c>
      <c r="CW284" s="256">
        <f t="shared" si="1104"/>
        <v>405.18852785547699</v>
      </c>
      <c r="CX284" s="256">
        <v>0</v>
      </c>
      <c r="CY284" s="466">
        <f t="shared" si="1105"/>
        <v>532143.32658073411</v>
      </c>
      <c r="CZ284" s="147">
        <f t="shared" si="1106"/>
        <v>4.3288439934248695</v>
      </c>
      <c r="DA284" s="256">
        <f t="shared" si="1208"/>
        <v>1.8237201602831599</v>
      </c>
      <c r="DB284" s="256">
        <f t="shared" si="1209"/>
        <v>7.894600061529597</v>
      </c>
      <c r="DC284" s="120">
        <f t="shared" si="1210"/>
        <v>1244.9441535422823</v>
      </c>
      <c r="DD284" s="120">
        <f t="shared" si="1211"/>
        <v>253.06824296204641</v>
      </c>
      <c r="DE284" s="256">
        <f t="shared" si="1212"/>
        <v>742.88707987177952</v>
      </c>
      <c r="DF284" s="170">
        <f t="shared" si="1261"/>
        <v>707.51150463979002</v>
      </c>
      <c r="DG284" s="256">
        <f t="shared" si="1107"/>
        <v>346.05368056221863</v>
      </c>
      <c r="DH284" s="256">
        <v>0</v>
      </c>
      <c r="DI284" s="466">
        <f t="shared" si="1108"/>
        <v>539143.32658073411</v>
      </c>
      <c r="DJ284" s="147">
        <f t="shared" si="1109"/>
        <v>3.6970750490710862</v>
      </c>
      <c r="DK284" s="256">
        <f t="shared" si="1262"/>
        <v>1.7530558769819173</v>
      </c>
      <c r="DL284" s="256">
        <f t="shared" si="1213"/>
        <v>6.481179142417278</v>
      </c>
      <c r="DM284" s="120">
        <f t="shared" si="1214"/>
        <v>1244.9441535422823</v>
      </c>
      <c r="DN284" s="120">
        <f t="shared" si="1215"/>
        <v>253.06824296204641</v>
      </c>
      <c r="DO284" s="256">
        <f t="shared" si="1216"/>
        <v>680.63987219466537</v>
      </c>
      <c r="DP284" s="170">
        <f t="shared" si="1263"/>
        <v>648.22844970920517</v>
      </c>
      <c r="DQ284" s="256">
        <f t="shared" si="1110"/>
        <v>405.18852785547699</v>
      </c>
      <c r="DR284" s="256">
        <v>0</v>
      </c>
      <c r="DS284" s="427">
        <f t="shared" si="1111"/>
        <v>527143.32658073411</v>
      </c>
      <c r="DT284" s="176">
        <f t="shared" si="1112"/>
        <v>7.4246308962840653</v>
      </c>
      <c r="DU284" s="256">
        <f t="shared" si="1217"/>
        <v>1.3051843480147429</v>
      </c>
      <c r="DV284" s="256">
        <f t="shared" si="1218"/>
        <v>9.6905120356166332</v>
      </c>
      <c r="DW284" s="120">
        <f t="shared" si="1219"/>
        <v>1244.9441535422823</v>
      </c>
      <c r="DX284" s="120">
        <f t="shared" si="1220"/>
        <v>253.06824296204641</v>
      </c>
      <c r="DY284" s="256">
        <f t="shared" si="1221"/>
        <v>867.38149522600759</v>
      </c>
      <c r="DZ284" s="256">
        <f t="shared" si="1264"/>
        <v>641</v>
      </c>
      <c r="EA284" s="256">
        <f t="shared" si="1265"/>
        <v>915</v>
      </c>
      <c r="EB284" s="170">
        <f t="shared" si="1266"/>
        <v>826.07761450095961</v>
      </c>
      <c r="EC284" s="256">
        <f t="shared" si="1113"/>
        <v>201.76254111892152</v>
      </c>
      <c r="ED284" s="256">
        <v>0</v>
      </c>
      <c r="EE284" s="427">
        <f t="shared" si="1272"/>
        <v>863891.52239356562</v>
      </c>
      <c r="EF284" s="275">
        <f t="shared" si="1114"/>
        <v>1.3669577727216722</v>
      </c>
      <c r="EG284" s="256">
        <f t="shared" si="1115"/>
        <v>0.5088576280060283</v>
      </c>
      <c r="EH284" s="256">
        <f t="shared" si="1222"/>
        <v>0.69558688981155359</v>
      </c>
      <c r="EI284" s="473">
        <f t="shared" si="1116"/>
        <v>311.23603838557057</v>
      </c>
      <c r="EJ284" s="473">
        <f t="shared" si="1117"/>
        <v>262.5</v>
      </c>
      <c r="EK284" s="473">
        <f t="shared" si="1223"/>
        <v>1050</v>
      </c>
      <c r="EL284" s="473">
        <f t="shared" si="1118"/>
        <v>2048.6255065027071</v>
      </c>
      <c r="EM284" s="473">
        <f t="shared" si="1279"/>
        <v>162.16509058374146</v>
      </c>
      <c r="EN284" s="473">
        <f t="shared" si="1280"/>
        <v>933.70811515671176</v>
      </c>
      <c r="EO284" s="427">
        <f t="shared" si="1121"/>
        <v>458727.58104043314</v>
      </c>
      <c r="EP284" s="261">
        <f t="shared" si="1122"/>
        <v>1.3669577727216722</v>
      </c>
      <c r="EQ284" s="256">
        <f t="shared" si="1281"/>
        <v>0.61468605342772331</v>
      </c>
      <c r="ER284" s="256">
        <f t="shared" si="1224"/>
        <v>0.84024987851663546</v>
      </c>
      <c r="ES284" s="473">
        <f t="shared" si="1225"/>
        <v>1244.9441535422823</v>
      </c>
      <c r="ET284" s="473">
        <f t="shared" si="1124"/>
        <v>262.5</v>
      </c>
      <c r="EU284" s="473">
        <f t="shared" si="1226"/>
        <v>1050</v>
      </c>
      <c r="EV284" s="473">
        <f t="shared" si="1125"/>
        <v>2048.6255065027071</v>
      </c>
      <c r="EW284" s="473">
        <f t="shared" si="1282"/>
        <v>162.16509058374146</v>
      </c>
      <c r="EX284" s="473">
        <f t="shared" si="1283"/>
        <v>933.70811515671176</v>
      </c>
      <c r="EY284" s="572">
        <f t="shared" si="1128"/>
        <v>379750</v>
      </c>
      <c r="EZ284" s="276">
        <f t="shared" si="1310"/>
        <v>1.2454727317744019</v>
      </c>
      <c r="FA284" s="572">
        <f t="shared" si="1311"/>
        <v>12.653412148102325</v>
      </c>
      <c r="FB284" s="256">
        <f t="shared" si="1312"/>
        <v>15.759479794364404</v>
      </c>
      <c r="FC284" s="572">
        <f t="shared" si="1313"/>
        <v>126.53412148102321</v>
      </c>
      <c r="FD284" s="572"/>
      <c r="FE284" s="572">
        <f t="shared" si="1314"/>
        <v>1050</v>
      </c>
      <c r="FF284" s="572">
        <f t="shared" si="1315"/>
        <v>2311.1255065027071</v>
      </c>
      <c r="FG284" s="572">
        <f t="shared" si="1316"/>
        <v>84.356080987348804</v>
      </c>
      <c r="FH284" s="572">
        <f t="shared" si="1317"/>
        <v>1118.410032061259</v>
      </c>
      <c r="FI284" s="566">
        <f t="shared" si="1318"/>
        <v>10000</v>
      </c>
      <c r="FJ284" s="276">
        <f t="shared" si="1129"/>
        <v>1.1546582780599655</v>
      </c>
      <c r="FK284" s="256">
        <f t="shared" si="1284"/>
        <v>6.4942689281895144E-2</v>
      </c>
      <c r="FL284" s="256">
        <f t="shared" si="1227"/>
        <v>7.4986613778816422E-2</v>
      </c>
      <c r="FM284" s="483">
        <f t="shared" si="1285"/>
        <v>32.368547992099337</v>
      </c>
      <c r="FN284" s="483">
        <f t="shared" si="1132"/>
        <v>48</v>
      </c>
      <c r="FO284" s="483">
        <f t="shared" si="1228"/>
        <v>1050</v>
      </c>
      <c r="FP284" s="483">
        <f t="shared" si="1229"/>
        <v>2311.1255065027071</v>
      </c>
      <c r="FQ284" s="483">
        <f t="shared" si="1267"/>
        <v>6900</v>
      </c>
      <c r="FR284" s="483">
        <f t="shared" si="1286"/>
        <v>85.003451947190797</v>
      </c>
      <c r="FS284" s="483">
        <f t="shared" si="1287"/>
        <v>1212.360820208949</v>
      </c>
      <c r="FT284" s="484">
        <f t="shared" si="1288"/>
        <v>69</v>
      </c>
      <c r="FU284" s="427">
        <f t="shared" si="1136"/>
        <v>491756.08104043314</v>
      </c>
      <c r="FV284" s="276">
        <f t="shared" si="1137"/>
        <v>1.7759387373232214</v>
      </c>
      <c r="FW284" s="256">
        <f t="shared" si="1289"/>
        <v>0.72599890117841615</v>
      </c>
      <c r="FX284" s="256">
        <f t="shared" si="1230"/>
        <v>1.2893295718568425</v>
      </c>
      <c r="FY284" s="483">
        <f t="shared" si="1290"/>
        <v>514.16193541296263</v>
      </c>
      <c r="FZ284" s="483">
        <f t="shared" si="1140"/>
        <v>280</v>
      </c>
      <c r="GA284" s="483">
        <f t="shared" si="1231"/>
        <v>1050</v>
      </c>
      <c r="GB284" s="483">
        <f t="shared" si="1232"/>
        <v>2311.1255065027071</v>
      </c>
      <c r="GC284" s="483">
        <f t="shared" si="1233"/>
        <v>3400</v>
      </c>
      <c r="GD284" s="483">
        <f t="shared" si="1291"/>
        <v>112.7223268316195</v>
      </c>
      <c r="GE284" s="483">
        <f t="shared" si="1292"/>
        <v>730.78221812931963</v>
      </c>
      <c r="GF284" s="484">
        <f t="shared" si="1293"/>
        <v>366</v>
      </c>
      <c r="GG284" s="493">
        <f t="shared" si="1294"/>
        <v>34</v>
      </c>
      <c r="GH284" s="493">
        <f t="shared" si="1145"/>
        <v>400</v>
      </c>
      <c r="GI284" s="427">
        <f t="shared" si="1146"/>
        <v>669141.08104043314</v>
      </c>
      <c r="GJ284" s="185">
        <f t="shared" si="1295"/>
        <v>1.1269180261857066</v>
      </c>
      <c r="GK284" s="256">
        <f t="shared" si="1268"/>
        <v>1.0509906793405601</v>
      </c>
      <c r="GL284" s="256">
        <f t="shared" si="1234"/>
        <v>1.1843803419020389</v>
      </c>
      <c r="GM284" s="256">
        <f t="shared" si="1235"/>
        <v>1244.9441535422823</v>
      </c>
      <c r="GN284" s="256">
        <f t="shared" si="1236"/>
        <v>1050</v>
      </c>
      <c r="GO284" s="256">
        <f t="shared" si="1237"/>
        <v>2311.1255065027071</v>
      </c>
      <c r="GP284" s="256">
        <f t="shared" si="1296"/>
        <v>1244.9441535422823</v>
      </c>
      <c r="GQ284" s="256">
        <f t="shared" si="1297"/>
        <v>84.356080987348804</v>
      </c>
      <c r="GR284" s="427">
        <f t="shared" si="1150"/>
        <v>1104280.0810404331</v>
      </c>
      <c r="GS284" s="185">
        <f t="shared" si="1151"/>
        <v>1.1269180261857066</v>
      </c>
      <c r="GT284" s="256">
        <f t="shared" si="1269"/>
        <v>1.563544681042996</v>
      </c>
      <c r="GU284" s="256">
        <f t="shared" si="1238"/>
        <v>1.7619866858141333</v>
      </c>
      <c r="GV284" s="256">
        <f t="shared" si="1239"/>
        <v>1244.9441535422823</v>
      </c>
      <c r="GW284" s="256">
        <f t="shared" si="1240"/>
        <v>1050</v>
      </c>
      <c r="GX284" s="256">
        <f t="shared" si="1241"/>
        <v>2311.1255065027071</v>
      </c>
      <c r="GY284" s="256">
        <f t="shared" si="1298"/>
        <v>1244.9441535422823</v>
      </c>
      <c r="GZ284" s="256">
        <f t="shared" si="1299"/>
        <v>84.356080987348804</v>
      </c>
      <c r="HA284" s="427">
        <f t="shared" si="1154"/>
        <v>742280.08104043314</v>
      </c>
      <c r="HB284" s="185">
        <f t="shared" si="1155"/>
        <v>1.1269180261857066</v>
      </c>
      <c r="HC284" s="256">
        <f t="shared" si="1270"/>
        <v>4.9269705563194002E-2</v>
      </c>
      <c r="HD284" s="256">
        <f t="shared" si="1242"/>
        <v>5.5522919344025513E-2</v>
      </c>
      <c r="HE284" s="256">
        <f t="shared" si="1243"/>
        <v>1244.9441535422823</v>
      </c>
      <c r="HF284" s="256">
        <f t="shared" si="1244"/>
        <v>1050</v>
      </c>
      <c r="HG284" s="256">
        <f t="shared" si="1245"/>
        <v>2311.1255065027071</v>
      </c>
      <c r="HH284" s="256">
        <f t="shared" si="1300"/>
        <v>1244.9441535422823</v>
      </c>
      <c r="HI284" s="256">
        <f t="shared" si="1301"/>
        <v>84.356080987348804</v>
      </c>
      <c r="HJ284" s="427">
        <f t="shared" si="1158"/>
        <v>23555815.065027073</v>
      </c>
      <c r="HK284" s="185">
        <f t="shared" si="1302"/>
        <v>1.1269180261857066</v>
      </c>
      <c r="HL284" s="256">
        <f t="shared" si="1271"/>
        <v>1.2859701634957712</v>
      </c>
      <c r="HM284" s="256">
        <f t="shared" si="1246"/>
        <v>1.4491829583803648</v>
      </c>
      <c r="HN284" s="256">
        <f t="shared" si="1247"/>
        <v>1244.9441535422823</v>
      </c>
      <c r="HO284" s="256">
        <f t="shared" si="1248"/>
        <v>1050</v>
      </c>
      <c r="HP284" s="256">
        <f t="shared" si="1249"/>
        <v>2311.1255065027071</v>
      </c>
      <c r="HQ284" s="256">
        <f t="shared" si="1303"/>
        <v>1244.9441535422823</v>
      </c>
      <c r="HR284" s="256">
        <f t="shared" si="1304"/>
        <v>84.356080987348804</v>
      </c>
      <c r="HS284" s="466">
        <f t="shared" si="1162"/>
        <v>902500</v>
      </c>
    </row>
    <row r="285" spans="1:227" s="304" customFormat="1" hidden="1" outlineLevel="1" x14ac:dyDescent="0.3">
      <c r="B285" s="305" t="s">
        <v>252</v>
      </c>
      <c r="C285" s="305" t="s">
        <v>256</v>
      </c>
      <c r="D285" s="306">
        <v>50000</v>
      </c>
      <c r="E285" s="315">
        <v>6.3059002489664007</v>
      </c>
      <c r="F285" s="313">
        <f t="shared" si="1071"/>
        <v>2771.9686511081468</v>
      </c>
      <c r="G285" s="313">
        <f t="shared" si="1072"/>
        <v>687.11117634221728</v>
      </c>
      <c r="H285" s="311">
        <f t="shared" si="1059"/>
        <v>2625</v>
      </c>
      <c r="I285" s="529">
        <f t="shared" si="1309"/>
        <v>2625</v>
      </c>
      <c r="J285" s="374">
        <f t="shared" si="1074"/>
        <v>6274.9879118010704</v>
      </c>
      <c r="K285" s="310">
        <v>2.5999999999999999E-2</v>
      </c>
      <c r="L285" s="311">
        <f t="shared" si="1075"/>
        <v>1055.9880575650081</v>
      </c>
      <c r="M285" s="374">
        <f t="shared" si="1250"/>
        <v>109.5</v>
      </c>
      <c r="N285" s="374">
        <f t="shared" si="1251"/>
        <v>27.455689496690219</v>
      </c>
      <c r="O285" s="309">
        <v>183.22964702459126</v>
      </c>
      <c r="P285" s="312">
        <v>2.5000000000000001E-2</v>
      </c>
      <c r="Q285" s="396">
        <f t="shared" si="1076"/>
        <v>0.75212159197127582</v>
      </c>
      <c r="S285" s="314">
        <f t="shared" si="1077"/>
        <v>1.1526402019336506</v>
      </c>
      <c r="T285" s="311">
        <f t="shared" si="1191"/>
        <v>229.0370587807391</v>
      </c>
      <c r="U285" s="381">
        <f t="shared" si="1192"/>
        <v>2771.9686511081468</v>
      </c>
      <c r="V285" s="435">
        <f t="shared" si="1252"/>
        <v>1147748.0658881713</v>
      </c>
      <c r="W285" s="315"/>
      <c r="X285" s="316"/>
      <c r="Y285" s="316"/>
      <c r="Z285" s="316"/>
      <c r="AA285" s="317"/>
      <c r="AB285" s="317"/>
      <c r="AC285" s="317"/>
      <c r="AD285" s="317"/>
      <c r="AE285" s="317"/>
      <c r="AF285" s="317"/>
      <c r="AG285" s="317"/>
      <c r="AH285" s="461"/>
      <c r="AI285" s="365">
        <f t="shared" si="1193"/>
        <v>1.2317199020207474</v>
      </c>
      <c r="AJ285" s="319">
        <f t="shared" si="1078"/>
        <v>0.18558199736614803</v>
      </c>
      <c r="AK285" s="319">
        <f t="shared" si="1319"/>
        <v>0.22858503961264645</v>
      </c>
      <c r="AL285" s="333">
        <f t="shared" si="1079"/>
        <v>207.17479986513496</v>
      </c>
      <c r="AM285" s="333">
        <f t="shared" si="1080"/>
        <v>155.38109989885123</v>
      </c>
      <c r="AN285" s="333">
        <f t="shared" si="1194"/>
        <v>0</v>
      </c>
      <c r="AO285" s="333">
        <f t="shared" si="1253"/>
        <v>0</v>
      </c>
      <c r="AP285" s="333">
        <f t="shared" si="1254"/>
        <v>0</v>
      </c>
      <c r="AQ285" s="333">
        <f t="shared" si="1081"/>
        <v>4855.9824332727485</v>
      </c>
      <c r="AR285" s="319">
        <f t="shared" si="1274"/>
        <v>243.5392947712985</v>
      </c>
      <c r="AS285" s="319">
        <f t="shared" si="1195"/>
        <v>2564.7938512430119</v>
      </c>
      <c r="AT285" s="432">
        <f t="shared" si="1275"/>
        <v>1038207.1893236397</v>
      </c>
      <c r="AU285" s="321"/>
      <c r="AV285" s="319"/>
      <c r="AW285" s="319"/>
      <c r="AX285" s="308"/>
      <c r="AY285" s="308"/>
      <c r="AZ285" s="308"/>
      <c r="BA285" s="308"/>
      <c r="BB285" s="319"/>
      <c r="BC285" s="319"/>
      <c r="BD285" s="319"/>
      <c r="BE285" s="346"/>
      <c r="BF285" s="322">
        <f t="shared" si="1084"/>
        <v>1.7910739362780006</v>
      </c>
      <c r="BG285" s="319">
        <f t="shared" si="1085"/>
        <v>1.9915445039880484</v>
      </c>
      <c r="BH285" s="319">
        <f t="shared" si="1196"/>
        <v>3.5670034540306923</v>
      </c>
      <c r="BI285" s="308">
        <f t="shared" si="1086"/>
        <v>1142.3223306689363</v>
      </c>
      <c r="BJ285" s="308">
        <f t="shared" si="1087"/>
        <v>687.11117634221728</v>
      </c>
      <c r="BK285" s="319">
        <v>0</v>
      </c>
      <c r="BL285" s="333">
        <f t="shared" si="1197"/>
        <v>1081.7568650378541</v>
      </c>
      <c r="BM285" s="333">
        <f t="shared" si="1255"/>
        <v>1543.2431349621459</v>
      </c>
      <c r="BN285" s="333">
        <f t="shared" si="1088"/>
        <v>0</v>
      </c>
      <c r="BO285" s="333">
        <f t="shared" si="1276"/>
        <v>301.64180641423343</v>
      </c>
      <c r="BP285" s="333">
        <f t="shared" si="1277"/>
        <v>1629.6463204392105</v>
      </c>
      <c r="BQ285" s="391">
        <f t="shared" si="1091"/>
        <v>243524.89485289081</v>
      </c>
      <c r="BR285" s="429">
        <f t="shared" si="1092"/>
        <v>537129.6402833797</v>
      </c>
      <c r="BS285" s="323">
        <f t="shared" si="1182"/>
        <v>4.4965153525045709</v>
      </c>
      <c r="BT285" s="319">
        <f t="shared" si="1183"/>
        <v>2.0613919628532118</v>
      </c>
      <c r="BU285" s="319">
        <f t="shared" si="1198"/>
        <v>9.2690806084989994</v>
      </c>
      <c r="BV285" s="333">
        <f t="shared" si="1199"/>
        <v>2771.9686511081468</v>
      </c>
      <c r="BW285" s="333">
        <f t="shared" si="1200"/>
        <v>687.11117634221728</v>
      </c>
      <c r="BX285" s="333">
        <f t="shared" si="1201"/>
        <v>1530.4637445443004</v>
      </c>
      <c r="BY285" s="333">
        <f t="shared" si="1256"/>
        <v>583.03380744544779</v>
      </c>
      <c r="BZ285" s="319">
        <f t="shared" si="1094"/>
        <v>769.28011054685885</v>
      </c>
      <c r="CA285" s="319">
        <v>0</v>
      </c>
      <c r="CB285" s="467">
        <f t="shared" si="1095"/>
        <v>1082630.3971094626</v>
      </c>
      <c r="CC285" s="322">
        <f t="shared" si="1096"/>
        <v>1.7882533500847173</v>
      </c>
      <c r="CD285" s="319">
        <f t="shared" si="1202"/>
        <v>2.0236784917747759</v>
      </c>
      <c r="CE285" s="319">
        <f t="shared" si="1257"/>
        <v>3.618849842410631</v>
      </c>
      <c r="CF285" s="308">
        <f t="shared" si="1097"/>
        <v>1218.477152713532</v>
      </c>
      <c r="CG285" s="308">
        <f t="shared" si="1098"/>
        <v>687.11117634221728</v>
      </c>
      <c r="CH285" s="319">
        <v>0</v>
      </c>
      <c r="CI285" s="333">
        <f t="shared" si="1258"/>
        <v>1153.8739893737111</v>
      </c>
      <c r="CJ285" s="333">
        <f t="shared" si="1259"/>
        <v>1471.1260106262889</v>
      </c>
      <c r="CK285" s="333">
        <f t="shared" si="1099"/>
        <v>0</v>
      </c>
      <c r="CL285" s="319">
        <f t="shared" si="1278"/>
        <v>380.842821340613</v>
      </c>
      <c r="CM285" s="319">
        <f t="shared" si="1190"/>
        <v>1553.4914983946148</v>
      </c>
      <c r="CN285" s="391">
        <f t="shared" si="1101"/>
        <v>223033.55593956151</v>
      </c>
      <c r="CO285" s="429">
        <f t="shared" si="1102"/>
        <v>527095.28439874959</v>
      </c>
      <c r="CP285" s="323">
        <f t="shared" si="1103"/>
        <v>3.8393752373905863</v>
      </c>
      <c r="CQ285" s="319">
        <f t="shared" si="1203"/>
        <v>1.9856247458033662</v>
      </c>
      <c r="CR285" s="319">
        <f t="shared" si="1204"/>
        <v>7.6235584797874214</v>
      </c>
      <c r="CS285" s="308">
        <f t="shared" si="1205"/>
        <v>2771.9686511081468</v>
      </c>
      <c r="CT285" s="308">
        <f t="shared" si="1206"/>
        <v>687.11117634221728</v>
      </c>
      <c r="CU285" s="319">
        <f t="shared" si="1207"/>
        <v>1391.8653119888927</v>
      </c>
      <c r="CV285" s="333">
        <f t="shared" si="1260"/>
        <v>530.2344045671972</v>
      </c>
      <c r="CW285" s="319">
        <f t="shared" si="1104"/>
        <v>900.94862147449589</v>
      </c>
      <c r="CX285" s="319">
        <v>0</v>
      </c>
      <c r="CY285" s="467">
        <f t="shared" si="1105"/>
        <v>1057630.3971094626</v>
      </c>
      <c r="CZ285" s="323">
        <f t="shared" si="1106"/>
        <v>4.4965153525045709</v>
      </c>
      <c r="DA285" s="319">
        <f t="shared" si="1208"/>
        <v>2.0962444857870866</v>
      </c>
      <c r="DB285" s="319">
        <f t="shared" si="1209"/>
        <v>9.4257955129446849</v>
      </c>
      <c r="DC285" s="308">
        <f t="shared" si="1210"/>
        <v>2771.9686511081468</v>
      </c>
      <c r="DD285" s="308">
        <f t="shared" si="1211"/>
        <v>687.11117634221728</v>
      </c>
      <c r="DE285" s="319">
        <f t="shared" si="1212"/>
        <v>1530.4637445443004</v>
      </c>
      <c r="DF285" s="333">
        <f t="shared" si="1261"/>
        <v>583.03380744544779</v>
      </c>
      <c r="DG285" s="319">
        <f t="shared" si="1107"/>
        <v>769.28011054685885</v>
      </c>
      <c r="DH285" s="319">
        <v>0</v>
      </c>
      <c r="DI285" s="467">
        <f t="shared" si="1108"/>
        <v>1064630.3971094626</v>
      </c>
      <c r="DJ285" s="323">
        <f t="shared" si="1109"/>
        <v>3.8393752373905863</v>
      </c>
      <c r="DK285" s="319">
        <f t="shared" si="1262"/>
        <v>1.9950564739353673</v>
      </c>
      <c r="DL285" s="319">
        <f t="shared" si="1213"/>
        <v>7.6597704232232271</v>
      </c>
      <c r="DM285" s="308">
        <f t="shared" si="1214"/>
        <v>2771.9686511081468</v>
      </c>
      <c r="DN285" s="308">
        <f t="shared" si="1215"/>
        <v>687.11117634221728</v>
      </c>
      <c r="DO285" s="319">
        <f t="shared" si="1216"/>
        <v>1391.8653119888927</v>
      </c>
      <c r="DP285" s="333">
        <f t="shared" si="1263"/>
        <v>530.2344045671972</v>
      </c>
      <c r="DQ285" s="319">
        <f t="shared" si="1110"/>
        <v>900.94862147449589</v>
      </c>
      <c r="DR285" s="319">
        <v>0</v>
      </c>
      <c r="DS285" s="435">
        <f t="shared" si="1111"/>
        <v>1052630.3971094626</v>
      </c>
      <c r="DT285" s="324">
        <f t="shared" si="1112"/>
        <v>7.6576891893667351</v>
      </c>
      <c r="DU285" s="319">
        <f t="shared" si="1217"/>
        <v>1.4894847855443449</v>
      </c>
      <c r="DV285" s="319">
        <f t="shared" si="1218"/>
        <v>11.40601153998916</v>
      </c>
      <c r="DW285" s="308">
        <f t="shared" si="1219"/>
        <v>2771.9686511081468</v>
      </c>
      <c r="DX285" s="308">
        <f t="shared" si="1220"/>
        <v>687.11117634221728</v>
      </c>
      <c r="DY285" s="319">
        <f t="shared" si="1221"/>
        <v>1807.660609655115</v>
      </c>
      <c r="DZ285" s="319">
        <f t="shared" si="1264"/>
        <v>1426</v>
      </c>
      <c r="EA285" s="319">
        <f t="shared" si="1265"/>
        <v>2037</v>
      </c>
      <c r="EB285" s="333">
        <f t="shared" si="1266"/>
        <v>688.63261320194863</v>
      </c>
      <c r="EC285" s="319">
        <f t="shared" si="1113"/>
        <v>451.71327040193154</v>
      </c>
      <c r="ED285" s="319">
        <v>0</v>
      </c>
      <c r="EE285" s="435">
        <f t="shared" si="1272"/>
        <v>1711526.3373135389</v>
      </c>
      <c r="EF285" s="325">
        <f t="shared" si="1114"/>
        <v>1.3940810773235832</v>
      </c>
      <c r="EG285" s="256">
        <f t="shared" si="1115"/>
        <v>0.43267775511528667</v>
      </c>
      <c r="EH285" s="319">
        <f t="shared" si="1222"/>
        <v>0.60318787098506832</v>
      </c>
      <c r="EI285" s="474">
        <f t="shared" si="1116"/>
        <v>692.9921627770367</v>
      </c>
      <c r="EJ285" s="474">
        <f t="shared" si="1117"/>
        <v>656.25</v>
      </c>
      <c r="EK285" s="474">
        <f t="shared" si="1223"/>
        <v>2625</v>
      </c>
      <c r="EL285" s="474">
        <f t="shared" si="1118"/>
        <v>5618.7379118010704</v>
      </c>
      <c r="EM285" s="474">
        <f t="shared" si="1279"/>
        <v>402.28509947499828</v>
      </c>
      <c r="EN285" s="474">
        <f t="shared" si="1280"/>
        <v>2078.97648833111</v>
      </c>
      <c r="EO285" s="435">
        <f t="shared" si="1121"/>
        <v>1201226.8158881713</v>
      </c>
      <c r="EP285" s="326">
        <f t="shared" si="1122"/>
        <v>1.3940810773235832</v>
      </c>
      <c r="EQ285" s="256">
        <f t="shared" si="1281"/>
        <v>0.54745924643347232</v>
      </c>
      <c r="ER285" s="256">
        <f t="shared" si="1224"/>
        <v>0.7632025760587321</v>
      </c>
      <c r="ES285" s="474">
        <f t="shared" si="1225"/>
        <v>2771.9686511081468</v>
      </c>
      <c r="ET285" s="474">
        <f t="shared" si="1124"/>
        <v>656.25</v>
      </c>
      <c r="EU285" s="474">
        <f t="shared" si="1226"/>
        <v>2625</v>
      </c>
      <c r="EV285" s="474">
        <f t="shared" si="1125"/>
        <v>5618.7379118010704</v>
      </c>
      <c r="EW285" s="474">
        <f t="shared" si="1282"/>
        <v>402.28509947499828</v>
      </c>
      <c r="EX285" s="474">
        <f t="shared" si="1283"/>
        <v>2078.97648833111</v>
      </c>
      <c r="EY285" s="573">
        <f t="shared" si="1128"/>
        <v>949375</v>
      </c>
      <c r="EZ285" s="327">
        <f t="shared" si="1310"/>
        <v>1.3016537165387745</v>
      </c>
      <c r="FA285" s="573">
        <f t="shared" si="1311"/>
        <v>34.35555881711084</v>
      </c>
      <c r="FB285" s="256">
        <f t="shared" si="1312"/>
        <v>44.719040818058787</v>
      </c>
      <c r="FC285" s="573">
        <f t="shared" si="1313"/>
        <v>343.55558817110864</v>
      </c>
      <c r="FD285" s="573"/>
      <c r="FE285" s="573">
        <f t="shared" si="1314"/>
        <v>2625</v>
      </c>
      <c r="FF285" s="573">
        <f t="shared" si="1315"/>
        <v>6274.9879118010704</v>
      </c>
      <c r="FG285" s="573">
        <f t="shared" si="1316"/>
        <v>229.0370587807391</v>
      </c>
      <c r="FH285" s="573">
        <f t="shared" si="1317"/>
        <v>2428.4130629370384</v>
      </c>
      <c r="FI285" s="567">
        <f t="shared" si="1318"/>
        <v>10000</v>
      </c>
      <c r="FJ285" s="327">
        <f t="shared" si="1129"/>
        <v>1.1804938950354464</v>
      </c>
      <c r="FK285" s="256">
        <f t="shared" si="1284"/>
        <v>5.5632128092335434E-2</v>
      </c>
      <c r="FL285" s="256">
        <f t="shared" si="1227"/>
        <v>6.5673387580831938E-2</v>
      </c>
      <c r="FM285" s="485">
        <f t="shared" si="1285"/>
        <v>72.071184928811817</v>
      </c>
      <c r="FN285" s="485">
        <f t="shared" si="1132"/>
        <v>107</v>
      </c>
      <c r="FO285" s="485">
        <f t="shared" si="1228"/>
        <v>2625</v>
      </c>
      <c r="FP285" s="485">
        <f t="shared" si="1229"/>
        <v>6274.9879118010704</v>
      </c>
      <c r="FQ285" s="485">
        <f t="shared" si="1267"/>
        <v>15300</v>
      </c>
      <c r="FR285" s="485">
        <f t="shared" si="1286"/>
        <v>230.47848247931535</v>
      </c>
      <c r="FS285" s="485">
        <f t="shared" si="1287"/>
        <v>2699.7186511081468</v>
      </c>
      <c r="FT285" s="486">
        <f t="shared" si="1288"/>
        <v>153</v>
      </c>
      <c r="FU285" s="435">
        <f t="shared" si="1136"/>
        <v>1272800.0658881713</v>
      </c>
      <c r="FV285" s="327">
        <f t="shared" si="1137"/>
        <v>1.8023258298267444</v>
      </c>
      <c r="FW285" s="256">
        <f t="shared" si="1289"/>
        <v>0.64835659108023358</v>
      </c>
      <c r="FX285" s="256">
        <f t="shared" si="1230"/>
        <v>1.1685498310423212</v>
      </c>
      <c r="FY285" s="485">
        <f t="shared" si="1290"/>
        <v>1144.8230529076648</v>
      </c>
      <c r="FZ285" s="485">
        <f t="shared" si="1140"/>
        <v>624</v>
      </c>
      <c r="GA285" s="485">
        <f t="shared" si="1231"/>
        <v>2625</v>
      </c>
      <c r="GB285" s="485">
        <f t="shared" si="1232"/>
        <v>6274.9879118010704</v>
      </c>
      <c r="GC285" s="485">
        <f t="shared" si="1233"/>
        <v>7600</v>
      </c>
      <c r="GD285" s="485">
        <f t="shared" si="1291"/>
        <v>292.08552538768834</v>
      </c>
      <c r="GE285" s="485">
        <f t="shared" si="1292"/>
        <v>1627.145598200482</v>
      </c>
      <c r="GF285" s="486">
        <f t="shared" si="1293"/>
        <v>815</v>
      </c>
      <c r="GG285" s="494">
        <f t="shared" si="1294"/>
        <v>76</v>
      </c>
      <c r="GH285" s="494">
        <f t="shared" si="1145"/>
        <v>891</v>
      </c>
      <c r="GI285" s="435">
        <f t="shared" si="1146"/>
        <v>1668487.0658881713</v>
      </c>
      <c r="GJ285" s="328">
        <f t="shared" si="1295"/>
        <v>1.1526402019336506</v>
      </c>
      <c r="GK285" s="319">
        <f t="shared" si="1268"/>
        <v>0.90007373972946625</v>
      </c>
      <c r="GL285" s="256">
        <f t="shared" si="1234"/>
        <v>1.037461177116948</v>
      </c>
      <c r="GM285" s="319">
        <f t="shared" si="1235"/>
        <v>2771.9686511081468</v>
      </c>
      <c r="GN285" s="319">
        <f t="shared" si="1236"/>
        <v>2625</v>
      </c>
      <c r="GO285" s="319">
        <f t="shared" si="1237"/>
        <v>6274.9879118010704</v>
      </c>
      <c r="GP285" s="319">
        <f t="shared" si="1296"/>
        <v>2771.9686511081468</v>
      </c>
      <c r="GQ285" s="319">
        <f t="shared" si="1297"/>
        <v>229.0370587807391</v>
      </c>
      <c r="GR285" s="435">
        <f t="shared" si="1150"/>
        <v>2825248.0658881711</v>
      </c>
      <c r="GS285" s="328">
        <f t="shared" si="1151"/>
        <v>1.1526402019336506</v>
      </c>
      <c r="GT285" s="319">
        <f t="shared" si="1269"/>
        <v>1.3706323738930062</v>
      </c>
      <c r="GU285" s="256">
        <f t="shared" si="1238"/>
        <v>1.5798459762208334</v>
      </c>
      <c r="GV285" s="319">
        <f t="shared" si="1239"/>
        <v>2771.9686511081468</v>
      </c>
      <c r="GW285" s="319">
        <f t="shared" si="1240"/>
        <v>2625</v>
      </c>
      <c r="GX285" s="319">
        <f t="shared" si="1241"/>
        <v>6274.9879118010704</v>
      </c>
      <c r="GY285" s="319">
        <f t="shared" si="1298"/>
        <v>2771.9686511081468</v>
      </c>
      <c r="GZ285" s="319">
        <f t="shared" si="1299"/>
        <v>229.0370587807391</v>
      </c>
      <c r="HA285" s="435">
        <f t="shared" si="1154"/>
        <v>1855298.0658881713</v>
      </c>
      <c r="HB285" s="328">
        <f t="shared" si="1155"/>
        <v>1.1526402019336506</v>
      </c>
      <c r="HC285" s="319">
        <f t="shared" si="1270"/>
        <v>3.9913516205836559E-2</v>
      </c>
      <c r="HD285" s="256">
        <f t="shared" si="1242"/>
        <v>4.6005923379377485E-2</v>
      </c>
      <c r="HE285" s="319">
        <f t="shared" si="1243"/>
        <v>2771.9686511081468</v>
      </c>
      <c r="HF285" s="319">
        <f t="shared" si="1244"/>
        <v>2625</v>
      </c>
      <c r="HG285" s="319">
        <f t="shared" si="1245"/>
        <v>6274.9879118010704</v>
      </c>
      <c r="HH285" s="319">
        <f t="shared" si="1300"/>
        <v>2771.9686511081468</v>
      </c>
      <c r="HI285" s="319">
        <f t="shared" si="1301"/>
        <v>229.0370587807391</v>
      </c>
      <c r="HJ285" s="435">
        <f t="shared" si="1158"/>
        <v>63711039.118010707</v>
      </c>
      <c r="HK285" s="328">
        <f t="shared" si="1302"/>
        <v>1.1526402019336506</v>
      </c>
      <c r="HL285" s="319">
        <f t="shared" si="1271"/>
        <v>1.134604168355787</v>
      </c>
      <c r="HM285" s="256">
        <f t="shared" si="1246"/>
        <v>1.3077903777283761</v>
      </c>
      <c r="HN285" s="319">
        <f t="shared" si="1247"/>
        <v>2771.9686511081468</v>
      </c>
      <c r="HO285" s="319">
        <f t="shared" si="1248"/>
        <v>2625</v>
      </c>
      <c r="HP285" s="319">
        <f t="shared" si="1249"/>
        <v>6274.9879118010704</v>
      </c>
      <c r="HQ285" s="319">
        <f t="shared" si="1303"/>
        <v>2771.9686511081468</v>
      </c>
      <c r="HR285" s="319">
        <f t="shared" si="1304"/>
        <v>229.0370587807391</v>
      </c>
      <c r="HS285" s="467">
        <f t="shared" si="1162"/>
        <v>2241250</v>
      </c>
    </row>
    <row r="286" spans="1:227" s="72" customFormat="1" hidden="1" outlineLevel="1" x14ac:dyDescent="0.3">
      <c r="B286" s="40" t="s">
        <v>256</v>
      </c>
      <c r="C286" s="40" t="s">
        <v>264</v>
      </c>
      <c r="D286" s="125">
        <v>2987</v>
      </c>
      <c r="E286" s="123">
        <v>16.282494291118116</v>
      </c>
      <c r="F286" s="125">
        <f t="shared" si="1071"/>
        <v>427.58983351821797</v>
      </c>
      <c r="G286" s="125">
        <f t="shared" si="1072"/>
        <v>25.67847882326652</v>
      </c>
      <c r="H286" s="168">
        <f t="shared" ref="H286" si="1320">ROUND($I286+$I286*0.55,1)</f>
        <v>243.1</v>
      </c>
      <c r="I286" s="121">
        <f t="shared" si="1309"/>
        <v>156.8175</v>
      </c>
      <c r="J286" s="373">
        <f t="shared" si="1074"/>
        <v>234.5066559202422</v>
      </c>
      <c r="K286" s="114">
        <v>2.5999999999999999E-2</v>
      </c>
      <c r="L286" s="168">
        <f t="shared" si="1075"/>
        <v>1758.9051152538791</v>
      </c>
      <c r="M286" s="373">
        <f t="shared" si="1250"/>
        <v>109.5</v>
      </c>
      <c r="N286" s="373">
        <f t="shared" si="1251"/>
        <v>45.731532996600855</v>
      </c>
      <c r="O286" s="121">
        <v>114.62327339924792</v>
      </c>
      <c r="P286" s="116">
        <v>2.5000000000000001E-2</v>
      </c>
      <c r="Q286" s="395">
        <f t="shared" si="1076"/>
        <v>0.93994600242951643</v>
      </c>
      <c r="S286" s="189">
        <f t="shared" si="1077"/>
        <v>1.0392502861832917</v>
      </c>
      <c r="T286" s="168">
        <f t="shared" si="1191"/>
        <v>8.5594929410888394</v>
      </c>
      <c r="U286" s="382">
        <f t="shared" si="1192"/>
        <v>427.58983351821797</v>
      </c>
      <c r="V286" s="427">
        <f t="shared" si="1252"/>
        <v>62176.064947238752</v>
      </c>
      <c r="W286" s="132"/>
      <c r="X286" s="255"/>
      <c r="Y286" s="255"/>
      <c r="Z286" s="255"/>
      <c r="AA286" s="111"/>
      <c r="AB286" s="111"/>
      <c r="AC286" s="111"/>
      <c r="AD286" s="111"/>
      <c r="AE286" s="111"/>
      <c r="AF286" s="111"/>
      <c r="AG286" s="111"/>
      <c r="AH286" s="460"/>
      <c r="AI286" s="264">
        <f t="shared" si="1193"/>
        <v>1.8932105405001187</v>
      </c>
      <c r="AJ286" s="256">
        <f t="shared" si="1078"/>
        <v>1.0400545652184703</v>
      </c>
      <c r="AK286" s="256">
        <f t="shared" si="1319"/>
        <v>1.969042265566876</v>
      </c>
      <c r="AL286" s="170">
        <f t="shared" si="1079"/>
        <v>279.42787145662197</v>
      </c>
      <c r="AM286" s="170">
        <f t="shared" si="1080"/>
        <v>25.67847882326652</v>
      </c>
      <c r="AN286" s="170">
        <f t="shared" si="1194"/>
        <v>183.89242476919998</v>
      </c>
      <c r="AO286" s="170">
        <f t="shared" si="1253"/>
        <v>95</v>
      </c>
      <c r="AP286" s="170">
        <f t="shared" si="1254"/>
        <v>135</v>
      </c>
      <c r="AQ286" s="170">
        <f t="shared" si="1081"/>
        <v>0</v>
      </c>
      <c r="AR286" s="256">
        <f t="shared" si="1274"/>
        <v>91.255843113811039</v>
      </c>
      <c r="AS286" s="256">
        <f t="shared" si="1195"/>
        <v>148.161962061596</v>
      </c>
      <c r="AT286" s="431">
        <f t="shared" si="1275"/>
        <v>189155</v>
      </c>
      <c r="AU286" s="112"/>
      <c r="AV286" s="256"/>
      <c r="AW286" s="256"/>
      <c r="AX286" s="120"/>
      <c r="AY286" s="120"/>
      <c r="AZ286" s="120"/>
      <c r="BA286" s="120"/>
      <c r="BB286" s="256"/>
      <c r="BC286" s="256"/>
      <c r="BD286" s="256"/>
      <c r="BE286" s="263"/>
      <c r="BF286" s="146">
        <f t="shared" si="1084"/>
        <v>1.1441193893669361</v>
      </c>
      <c r="BG286" s="256">
        <f t="shared" si="1085"/>
        <v>0.91029609804905909</v>
      </c>
      <c r="BH286" s="256">
        <f t="shared" si="1196"/>
        <v>1.0414874158429941</v>
      </c>
      <c r="BI286" s="120">
        <f t="shared" si="1086"/>
        <v>42.690471043680589</v>
      </c>
      <c r="BJ286" s="120">
        <f t="shared" si="1087"/>
        <v>25.67847882326652</v>
      </c>
      <c r="BK286" s="256">
        <v>0</v>
      </c>
      <c r="BL286" s="170">
        <f t="shared" si="1197"/>
        <v>24.271048320601807</v>
      </c>
      <c r="BM286" s="170">
        <f t="shared" si="1255"/>
        <v>218.82895167939819</v>
      </c>
      <c r="BN286" s="170">
        <f t="shared" si="1088"/>
        <v>0</v>
      </c>
      <c r="BO286" s="170">
        <f t="shared" si="1276"/>
        <v>11.272852203414001</v>
      </c>
      <c r="BP286" s="170">
        <f t="shared" si="1277"/>
        <v>384.89936247453738</v>
      </c>
      <c r="BQ286" s="390">
        <f t="shared" si="1091"/>
        <v>22742.300368315948</v>
      </c>
      <c r="BR286" s="428">
        <f t="shared" si="1092"/>
        <v>43916.602374803209</v>
      </c>
      <c r="BS286" s="147">
        <f t="shared" si="1182"/>
        <v>3.7940445463935633</v>
      </c>
      <c r="BT286" s="256">
        <f t="shared" si="1183"/>
        <v>1.4492653042331893</v>
      </c>
      <c r="BU286" s="256">
        <f t="shared" si="1198"/>
        <v>5.4985771238033401</v>
      </c>
      <c r="BV286" s="170">
        <f t="shared" si="1199"/>
        <v>427.58983351821797</v>
      </c>
      <c r="BW286" s="170">
        <f t="shared" si="1200"/>
        <v>25.67847882326652</v>
      </c>
      <c r="BX286" s="170">
        <f t="shared" si="1201"/>
        <v>316.39338799130786</v>
      </c>
      <c r="BY286" s="170">
        <f t="shared" si="1256"/>
        <v>1301.4948086849356</v>
      </c>
      <c r="BZ286" s="256">
        <f t="shared" si="1094"/>
        <v>119.46836859686837</v>
      </c>
      <c r="CA286" s="256">
        <v>0</v>
      </c>
      <c r="CB286" s="466">
        <f t="shared" si="1095"/>
        <v>218511.37741132584</v>
      </c>
      <c r="CC286" s="146">
        <f t="shared" si="1096"/>
        <v>1.1437907177256246</v>
      </c>
      <c r="CD286" s="256">
        <f t="shared" si="1202"/>
        <v>1.1389275085168276</v>
      </c>
      <c r="CE286" s="256">
        <f t="shared" si="1257"/>
        <v>1.3026947124039197</v>
      </c>
      <c r="CF286" s="120">
        <f t="shared" si="1097"/>
        <v>45.536502446592628</v>
      </c>
      <c r="CG286" s="120">
        <f t="shared" si="1098"/>
        <v>25.67847882326652</v>
      </c>
      <c r="CH286" s="256">
        <v>0</v>
      </c>
      <c r="CI286" s="170">
        <f t="shared" si="1258"/>
        <v>25.889118208641925</v>
      </c>
      <c r="CJ286" s="170">
        <f t="shared" si="1259"/>
        <v>217.21088179135808</v>
      </c>
      <c r="CK286" s="170">
        <f t="shared" si="1099"/>
        <v>0</v>
      </c>
      <c r="CL286" s="256">
        <f t="shared" si="1278"/>
        <v>14.232724862442522</v>
      </c>
      <c r="CM286" s="256">
        <f t="shared" si="1190"/>
        <v>382.05333107162534</v>
      </c>
      <c r="CN286" s="390">
        <f t="shared" si="1101"/>
        <v>13591.787059537011</v>
      </c>
      <c r="CO286" s="428">
        <f t="shared" si="1102"/>
        <v>35000.709199790093</v>
      </c>
      <c r="CP286" s="147">
        <f t="shared" si="1103"/>
        <v>3.2427523664055617</v>
      </c>
      <c r="CQ286" s="256">
        <f t="shared" si="1203"/>
        <v>1.5315401333760392</v>
      </c>
      <c r="CR286" s="256">
        <f t="shared" si="1204"/>
        <v>4.9664053917502411</v>
      </c>
      <c r="CS286" s="120">
        <f t="shared" si="1205"/>
        <v>427.58983351821797</v>
      </c>
      <c r="CT286" s="120">
        <f t="shared" si="1206"/>
        <v>25.67847882326652</v>
      </c>
      <c r="CU286" s="256">
        <f t="shared" si="1207"/>
        <v>295.01389631539695</v>
      </c>
      <c r="CV286" s="170">
        <f t="shared" si="1260"/>
        <v>1213.5495529222417</v>
      </c>
      <c r="CW286" s="256">
        <f t="shared" si="1104"/>
        <v>139.77888568898373</v>
      </c>
      <c r="CX286" s="256">
        <v>0</v>
      </c>
      <c r="CY286" s="466">
        <f t="shared" si="1105"/>
        <v>193511.37741132584</v>
      </c>
      <c r="CZ286" s="147">
        <f t="shared" si="1106"/>
        <v>3.7940445463935633</v>
      </c>
      <c r="DA286" s="256">
        <f t="shared" si="1208"/>
        <v>1.5793665274804041</v>
      </c>
      <c r="DB286" s="256">
        <f t="shared" si="1209"/>
        <v>5.9921869603435667</v>
      </c>
      <c r="DC286" s="120">
        <f t="shared" si="1210"/>
        <v>427.58983351821797</v>
      </c>
      <c r="DD286" s="120">
        <f t="shared" si="1211"/>
        <v>25.67847882326652</v>
      </c>
      <c r="DE286" s="256">
        <f t="shared" si="1212"/>
        <v>316.39338799130786</v>
      </c>
      <c r="DF286" s="170">
        <f t="shared" si="1261"/>
        <v>1301.4948086849356</v>
      </c>
      <c r="DG286" s="256">
        <f t="shared" si="1107"/>
        <v>119.46836859686837</v>
      </c>
      <c r="DH286" s="256">
        <v>0</v>
      </c>
      <c r="DI286" s="466">
        <f t="shared" si="1108"/>
        <v>200511.37741132584</v>
      </c>
      <c r="DJ286" s="147">
        <f t="shared" si="1109"/>
        <v>3.2427523664055617</v>
      </c>
      <c r="DK286" s="256">
        <f t="shared" si="1262"/>
        <v>1.5721620882523826</v>
      </c>
      <c r="DL286" s="256">
        <f t="shared" si="1213"/>
        <v>5.098132332053523</v>
      </c>
      <c r="DM286" s="120">
        <f t="shared" si="1214"/>
        <v>427.58983351821797</v>
      </c>
      <c r="DN286" s="120">
        <f t="shared" si="1215"/>
        <v>25.67847882326652</v>
      </c>
      <c r="DO286" s="256">
        <f t="shared" si="1216"/>
        <v>295.01389631539695</v>
      </c>
      <c r="DP286" s="170">
        <f t="shared" si="1263"/>
        <v>1213.5495529222417</v>
      </c>
      <c r="DQ286" s="256">
        <f t="shared" si="1110"/>
        <v>139.77888568898373</v>
      </c>
      <c r="DR286" s="256">
        <v>0</v>
      </c>
      <c r="DS286" s="427">
        <f t="shared" si="1111"/>
        <v>188511.37741132584</v>
      </c>
      <c r="DT286" s="176">
        <f t="shared" si="1112"/>
        <v>6.6585854687293988</v>
      </c>
      <c r="DU286" s="256">
        <f t="shared" si="1217"/>
        <v>1.0732430030248725</v>
      </c>
      <c r="DV286" s="256">
        <f t="shared" si="1218"/>
        <v>7.1462802643569185</v>
      </c>
      <c r="DW286" s="120">
        <f t="shared" si="1219"/>
        <v>427.58983351821797</v>
      </c>
      <c r="DX286" s="120">
        <f t="shared" si="1220"/>
        <v>25.67847882326652</v>
      </c>
      <c r="DY286" s="256">
        <f t="shared" si="1221"/>
        <v>359.15237134312969</v>
      </c>
      <c r="DZ286" s="256">
        <f t="shared" si="1264"/>
        <v>220</v>
      </c>
      <c r="EA286" s="256">
        <f t="shared" si="1265"/>
        <v>314</v>
      </c>
      <c r="EB286" s="170">
        <f t="shared" si="1266"/>
        <v>1477.3853202103237</v>
      </c>
      <c r="EC286" s="256">
        <f t="shared" si="1113"/>
        <v>68.072763272343764</v>
      </c>
      <c r="ED286" s="256">
        <v>0</v>
      </c>
      <c r="EE286" s="427">
        <f t="shared" si="1272"/>
        <v>342957.33785318036</v>
      </c>
      <c r="EF286" s="275">
        <f t="shared" si="1114"/>
        <v>1.2733106054183332</v>
      </c>
      <c r="EG286" s="256">
        <f t="shared" si="1115"/>
        <v>1.1292909158376012</v>
      </c>
      <c r="EH286" s="256">
        <f t="shared" si="1222"/>
        <v>1.4379380997386</v>
      </c>
      <c r="EI286" s="473">
        <f t="shared" si="1116"/>
        <v>106.89745837955449</v>
      </c>
      <c r="EJ286" s="473">
        <f t="shared" si="1117"/>
        <v>60.774999999999999</v>
      </c>
      <c r="EK286" s="473">
        <f t="shared" si="1223"/>
        <v>243.1</v>
      </c>
      <c r="EL286" s="473">
        <f t="shared" si="1118"/>
        <v>173.73165592024219</v>
      </c>
      <c r="EM286" s="473">
        <f t="shared" si="1279"/>
        <v>35.283857535977461</v>
      </c>
      <c r="EN286" s="473">
        <f t="shared" si="1280"/>
        <v>320.69237513866346</v>
      </c>
      <c r="EO286" s="427">
        <f t="shared" si="1121"/>
        <v>70994.189947238745</v>
      </c>
      <c r="EP286" s="261">
        <f t="shared" si="1122"/>
        <v>1.2733106054183332</v>
      </c>
      <c r="EQ286" s="256">
        <f t="shared" si="1281"/>
        <v>0.9118747717330018</v>
      </c>
      <c r="ER286" s="256">
        <f t="shared" si="1224"/>
        <v>1.161099817661053</v>
      </c>
      <c r="ES286" s="473">
        <f t="shared" si="1225"/>
        <v>427.58983351821797</v>
      </c>
      <c r="ET286" s="473">
        <f t="shared" si="1124"/>
        <v>60.774999999999999</v>
      </c>
      <c r="EU286" s="473">
        <f t="shared" si="1226"/>
        <v>243.1</v>
      </c>
      <c r="EV286" s="473">
        <f t="shared" si="1125"/>
        <v>173.73165592024219</v>
      </c>
      <c r="EW286" s="473">
        <f t="shared" si="1282"/>
        <v>35.283857535977461</v>
      </c>
      <c r="EX286" s="473">
        <f t="shared" si="1283"/>
        <v>320.69237513866346</v>
      </c>
      <c r="EY286" s="572">
        <f t="shared" si="1128"/>
        <v>87921.166666666657</v>
      </c>
      <c r="EZ286" s="276">
        <f t="shared" si="1310"/>
        <v>1.0707713475545813</v>
      </c>
      <c r="FA286" s="572">
        <f t="shared" si="1311"/>
        <v>1.2839239411633288</v>
      </c>
      <c r="FB286" s="256">
        <f t="shared" si="1312"/>
        <v>1.3747889686370465</v>
      </c>
      <c r="FC286" s="572">
        <f t="shared" si="1313"/>
        <v>12.83923941163326</v>
      </c>
      <c r="FD286" s="572"/>
      <c r="FE286" s="572">
        <f t="shared" si="1314"/>
        <v>243.1</v>
      </c>
      <c r="FF286" s="572">
        <f t="shared" si="1315"/>
        <v>234.5066559202422</v>
      </c>
      <c r="FG286" s="572">
        <f t="shared" si="1316"/>
        <v>8.5594929410888394</v>
      </c>
      <c r="FH286" s="572">
        <f t="shared" si="1317"/>
        <v>414.75059410658469</v>
      </c>
      <c r="FI286" s="566">
        <f t="shared" si="1318"/>
        <v>10000</v>
      </c>
      <c r="FJ286" s="276">
        <f t="shared" si="1129"/>
        <v>1.0664174730984222</v>
      </c>
      <c r="FK286" s="256">
        <f t="shared" si="1284"/>
        <v>0.13379144256287481</v>
      </c>
      <c r="FL286" s="256">
        <f t="shared" si="1227"/>
        <v>0.14267753210009365</v>
      </c>
      <c r="FM286" s="483">
        <f t="shared" si="1285"/>
        <v>11.117335671473667</v>
      </c>
      <c r="FN286" s="483">
        <f t="shared" si="1132"/>
        <v>17</v>
      </c>
      <c r="FO286" s="483">
        <f t="shared" si="1228"/>
        <v>243.1</v>
      </c>
      <c r="FP286" s="483">
        <f t="shared" si="1229"/>
        <v>234.5066559202422</v>
      </c>
      <c r="FQ286" s="483">
        <f t="shared" si="1267"/>
        <v>2400</v>
      </c>
      <c r="FR286" s="483">
        <f t="shared" si="1286"/>
        <v>8.7818396545183131</v>
      </c>
      <c r="FS286" s="483">
        <f t="shared" si="1287"/>
        <v>416.25650018488466</v>
      </c>
      <c r="FT286" s="484">
        <f t="shared" si="1288"/>
        <v>24</v>
      </c>
      <c r="FU286" s="427">
        <f t="shared" si="1136"/>
        <v>83047.064947238745</v>
      </c>
      <c r="FV286" s="276">
        <f t="shared" si="1137"/>
        <v>1.6843163454279286</v>
      </c>
      <c r="FW286" s="256">
        <f t="shared" si="1289"/>
        <v>1.15738268838003</v>
      </c>
      <c r="FX286" s="256">
        <f t="shared" si="1230"/>
        <v>1.9493985799538034</v>
      </c>
      <c r="FY286" s="483">
        <f t="shared" si="1290"/>
        <v>176.59460124302402</v>
      </c>
      <c r="FZ286" s="483">
        <f t="shared" si="1140"/>
        <v>97</v>
      </c>
      <c r="GA286" s="483">
        <f t="shared" si="1231"/>
        <v>243.1</v>
      </c>
      <c r="GB286" s="483">
        <f t="shared" si="1232"/>
        <v>234.5066559202422</v>
      </c>
      <c r="GC286" s="483">
        <f t="shared" si="1233"/>
        <v>1200</v>
      </c>
      <c r="GD286" s="483">
        <f t="shared" si="1291"/>
        <v>18.115919897543591</v>
      </c>
      <c r="GE286" s="483">
        <f t="shared" si="1292"/>
        <v>250.99523227519396</v>
      </c>
      <c r="GF286" s="484">
        <f t="shared" si="1293"/>
        <v>126</v>
      </c>
      <c r="GG286" s="493">
        <f t="shared" si="1294"/>
        <v>12</v>
      </c>
      <c r="GH286" s="493">
        <f t="shared" si="1145"/>
        <v>138</v>
      </c>
      <c r="GI286" s="427">
        <f t="shared" si="1146"/>
        <v>144324.06494723874</v>
      </c>
      <c r="GJ286" s="185">
        <f t="shared" si="1295"/>
        <v>1.0392502861832917</v>
      </c>
      <c r="GK286" s="256">
        <f t="shared" si="1268"/>
        <v>1.946623683681576</v>
      </c>
      <c r="GL286" s="256">
        <f t="shared" si="1234"/>
        <v>2.0230292203572513</v>
      </c>
      <c r="GM286" s="256">
        <f t="shared" si="1235"/>
        <v>427.58983351821797</v>
      </c>
      <c r="GN286" s="256">
        <f t="shared" si="1236"/>
        <v>243.1</v>
      </c>
      <c r="GO286" s="256">
        <f t="shared" si="1237"/>
        <v>234.5066559202422</v>
      </c>
      <c r="GP286" s="256">
        <f t="shared" si="1296"/>
        <v>427.58983351821797</v>
      </c>
      <c r="GQ286" s="256">
        <f t="shared" si="1297"/>
        <v>8.5594929410888394</v>
      </c>
      <c r="GR286" s="427">
        <f t="shared" si="1150"/>
        <v>215260.06494723874</v>
      </c>
      <c r="GS286" s="185">
        <f t="shared" si="1151"/>
        <v>1.0392502861832917</v>
      </c>
      <c r="GT286" s="256">
        <f t="shared" si="1269"/>
        <v>2.543841223297151</v>
      </c>
      <c r="GU286" s="256">
        <f t="shared" si="1238"/>
        <v>2.6436877193164192</v>
      </c>
      <c r="GV286" s="256">
        <f t="shared" si="1239"/>
        <v>427.58983351821797</v>
      </c>
      <c r="GW286" s="256">
        <f t="shared" si="1240"/>
        <v>243.1</v>
      </c>
      <c r="GX286" s="256">
        <f t="shared" si="1241"/>
        <v>234.5066559202422</v>
      </c>
      <c r="GY286" s="256">
        <f t="shared" si="1298"/>
        <v>427.58983351821797</v>
      </c>
      <c r="GZ286" s="256">
        <f t="shared" si="1299"/>
        <v>8.5594929410888394</v>
      </c>
      <c r="HA286" s="427">
        <f t="shared" si="1154"/>
        <v>164723.46494723874</v>
      </c>
      <c r="HB286" s="185">
        <f t="shared" si="1155"/>
        <v>1.0392502861832917</v>
      </c>
      <c r="HC286" s="256">
        <f t="shared" si="1270"/>
        <v>0.16595501833717352</v>
      </c>
      <c r="HD286" s="256">
        <f t="shared" si="1242"/>
        <v>0.17246880030046102</v>
      </c>
      <c r="HE286" s="256">
        <f t="shared" si="1243"/>
        <v>427.58983351821797</v>
      </c>
      <c r="HF286" s="256">
        <f t="shared" si="1244"/>
        <v>243.1</v>
      </c>
      <c r="HG286" s="256">
        <f t="shared" si="1245"/>
        <v>234.5066559202422</v>
      </c>
      <c r="HH286" s="256">
        <f t="shared" si="1300"/>
        <v>427.58983351821797</v>
      </c>
      <c r="HI286" s="256">
        <f t="shared" si="1301"/>
        <v>8.5594929410888394</v>
      </c>
      <c r="HJ286" s="427">
        <f t="shared" si="1158"/>
        <v>2524963.3592024217</v>
      </c>
      <c r="HK286" s="185">
        <f t="shared" si="1302"/>
        <v>1.0392502861832917</v>
      </c>
      <c r="HL286" s="256">
        <f t="shared" si="1271"/>
        <v>1.9342688881165515</v>
      </c>
      <c r="HM286" s="256">
        <f t="shared" si="1246"/>
        <v>2.0101894955305637</v>
      </c>
      <c r="HN286" s="256">
        <f t="shared" si="1247"/>
        <v>427.58983351821797</v>
      </c>
      <c r="HO286" s="256">
        <f t="shared" si="1248"/>
        <v>243.1</v>
      </c>
      <c r="HP286" s="256">
        <f t="shared" si="1249"/>
        <v>234.5066559202422</v>
      </c>
      <c r="HQ286" s="256">
        <f t="shared" si="1303"/>
        <v>427.58983351821797</v>
      </c>
      <c r="HR286" s="256">
        <f t="shared" si="1304"/>
        <v>8.5594929410888394</v>
      </c>
      <c r="HS286" s="466">
        <f t="shared" si="1162"/>
        <v>216635</v>
      </c>
    </row>
    <row r="287" spans="1:227" s="72" customFormat="1" hidden="1" outlineLevel="1" x14ac:dyDescent="0.3">
      <c r="B287" s="40" t="s">
        <v>256</v>
      </c>
      <c r="C287" s="40" t="s">
        <v>265</v>
      </c>
      <c r="D287" s="125">
        <v>2987</v>
      </c>
      <c r="E287" s="123">
        <v>11.94278282297917</v>
      </c>
      <c r="F287" s="125">
        <f t="shared" si="1071"/>
        <v>313.62593640259928</v>
      </c>
      <c r="G287" s="125">
        <f t="shared" si="1072"/>
        <v>32.313065037613484</v>
      </c>
      <c r="H287" s="168">
        <f t="shared" ref="H287" si="1321">ROUND($I287+$I287*0.35,1)</f>
        <v>211.7</v>
      </c>
      <c r="I287" s="121">
        <f t="shared" si="1309"/>
        <v>156.8175</v>
      </c>
      <c r="J287" s="373">
        <f t="shared" si="1074"/>
        <v>295.09648436176695</v>
      </c>
      <c r="K287" s="114">
        <v>2.5999999999999999E-2</v>
      </c>
      <c r="L287" s="168">
        <f t="shared" si="1075"/>
        <v>1481.4640359121365</v>
      </c>
      <c r="M287" s="373">
        <f t="shared" si="1250"/>
        <v>109.5</v>
      </c>
      <c r="N287" s="373">
        <f t="shared" si="1251"/>
        <v>38.518064933715543</v>
      </c>
      <c r="O287" s="121">
        <v>144.23865656785398</v>
      </c>
      <c r="P287" s="116">
        <v>2.5000000000000001E-2</v>
      </c>
      <c r="Q287" s="395">
        <f t="shared" si="1076"/>
        <v>0.89696941073096237</v>
      </c>
      <c r="S287" s="189">
        <f t="shared" si="1077"/>
        <v>1.0664064283641548</v>
      </c>
      <c r="T287" s="168">
        <f t="shared" si="1191"/>
        <v>10.771021679204495</v>
      </c>
      <c r="U287" s="382">
        <f t="shared" si="1192"/>
        <v>313.62593640259928</v>
      </c>
      <c r="V287" s="427">
        <f t="shared" si="1252"/>
        <v>70300.437497882711</v>
      </c>
      <c r="W287" s="132"/>
      <c r="X287" s="255"/>
      <c r="Y287" s="255"/>
      <c r="Z287" s="255"/>
      <c r="AA287" s="111"/>
      <c r="AB287" s="111"/>
      <c r="AC287" s="111"/>
      <c r="AD287" s="111"/>
      <c r="AE287" s="111"/>
      <c r="AF287" s="111"/>
      <c r="AG287" s="111"/>
      <c r="AH287" s="460"/>
      <c r="AI287" s="264">
        <f t="shared" si="1193"/>
        <v>2.1472618035442412</v>
      </c>
      <c r="AJ287" s="256">
        <f t="shared" si="1078"/>
        <v>0.94286407182351972</v>
      </c>
      <c r="AK287" s="256">
        <f t="shared" si="1319"/>
        <v>2.0245760073608379</v>
      </c>
      <c r="AL287" s="170">
        <f t="shared" si="1079"/>
        <v>226.31340066791921</v>
      </c>
      <c r="AM287" s="170">
        <f t="shared" si="1080"/>
        <v>32.313065037613484</v>
      </c>
      <c r="AN287" s="170">
        <f t="shared" si="1194"/>
        <v>137.42198546332591</v>
      </c>
      <c r="AO287" s="170">
        <f t="shared" si="1253"/>
        <v>71</v>
      </c>
      <c r="AP287" s="170">
        <f t="shared" si="1254"/>
        <v>101</v>
      </c>
      <c r="AQ287" s="170">
        <f t="shared" si="1081"/>
        <v>0</v>
      </c>
      <c r="AR287" s="256">
        <f t="shared" si="1274"/>
        <v>73.794508068367406</v>
      </c>
      <c r="AS287" s="256">
        <f t="shared" si="1195"/>
        <v>87.312535734680068</v>
      </c>
      <c r="AT287" s="431">
        <f t="shared" si="1275"/>
        <v>173185</v>
      </c>
      <c r="AU287" s="112"/>
      <c r="AV287" s="256"/>
      <c r="AW287" s="256"/>
      <c r="AX287" s="120"/>
      <c r="AY287" s="120"/>
      <c r="AZ287" s="120"/>
      <c r="BA287" s="120"/>
      <c r="BB287" s="256"/>
      <c r="BC287" s="256"/>
      <c r="BD287" s="256"/>
      <c r="BE287" s="263"/>
      <c r="BF287" s="146">
        <f t="shared" si="1084"/>
        <v>1.2621323793045989</v>
      </c>
      <c r="BG287" s="256">
        <f t="shared" si="1085"/>
        <v>0.9985249773784548</v>
      </c>
      <c r="BH287" s="256">
        <f t="shared" si="1196"/>
        <v>1.2602707054937399</v>
      </c>
      <c r="BI287" s="120">
        <f t="shared" si="1086"/>
        <v>53.720470625032419</v>
      </c>
      <c r="BJ287" s="120">
        <f t="shared" si="1087"/>
        <v>32.313065037613484</v>
      </c>
      <c r="BK287" s="256">
        <v>0</v>
      </c>
      <c r="BL287" s="170">
        <f t="shared" si="1197"/>
        <v>36.261744681474333</v>
      </c>
      <c r="BM287" s="170">
        <f t="shared" si="1255"/>
        <v>175.43825531852565</v>
      </c>
      <c r="BN287" s="170">
        <f t="shared" si="1088"/>
        <v>0</v>
      </c>
      <c r="BO287" s="170">
        <f t="shared" si="1276"/>
        <v>14.18543555151232</v>
      </c>
      <c r="BP287" s="170">
        <f t="shared" si="1277"/>
        <v>259.90546577756686</v>
      </c>
      <c r="BQ287" s="390">
        <f t="shared" si="1091"/>
        <v>29037.415957774025</v>
      </c>
      <c r="BR287" s="428">
        <f t="shared" si="1092"/>
        <v>50380.368936587802</v>
      </c>
      <c r="BS287" s="147">
        <f t="shared" si="1182"/>
        <v>3.9539441472260468</v>
      </c>
      <c r="BT287" s="256">
        <f t="shared" si="1183"/>
        <v>1.1866045437490711</v>
      </c>
      <c r="BU287" s="256">
        <f t="shared" si="1198"/>
        <v>4.6917680908284733</v>
      </c>
      <c r="BV287" s="170">
        <f t="shared" si="1199"/>
        <v>313.62593640259928</v>
      </c>
      <c r="BW287" s="170">
        <f t="shared" si="1200"/>
        <v>32.313065037613484</v>
      </c>
      <c r="BX287" s="170">
        <f t="shared" si="1201"/>
        <v>218.58768408446596</v>
      </c>
      <c r="BY287" s="170">
        <f t="shared" si="1256"/>
        <v>1032.5351161287954</v>
      </c>
      <c r="BZ287" s="256">
        <f t="shared" si="1094"/>
        <v>87.492131542351672</v>
      </c>
      <c r="CA287" s="256">
        <v>0</v>
      </c>
      <c r="CB287" s="466">
        <f t="shared" si="1095"/>
        <v>199649.35056708317</v>
      </c>
      <c r="CC287" s="146">
        <f t="shared" si="1096"/>
        <v>1.2614730659020994</v>
      </c>
      <c r="CD287" s="256">
        <f t="shared" si="1202"/>
        <v>1.1943507206104738</v>
      </c>
      <c r="CE287" s="256">
        <f t="shared" si="1257"/>
        <v>1.5066412652908761</v>
      </c>
      <c r="CF287" s="120">
        <f t="shared" si="1097"/>
        <v>57.301835333367912</v>
      </c>
      <c r="CG287" s="120">
        <f t="shared" si="1098"/>
        <v>32.313065037613484</v>
      </c>
      <c r="CH287" s="256">
        <v>0</v>
      </c>
      <c r="CI287" s="170">
        <f t="shared" si="1258"/>
        <v>38.679194326905957</v>
      </c>
      <c r="CJ287" s="170">
        <f t="shared" si="1259"/>
        <v>173.02080567309403</v>
      </c>
      <c r="CK287" s="170">
        <f t="shared" si="1099"/>
        <v>0</v>
      </c>
      <c r="CL287" s="256">
        <f t="shared" si="1278"/>
        <v>17.910054848181236</v>
      </c>
      <c r="CM287" s="256">
        <f t="shared" si="1190"/>
        <v>256.32410106923135</v>
      </c>
      <c r="CN287" s="390">
        <f t="shared" si="1101"/>
        <v>20306.577021625628</v>
      </c>
      <c r="CO287" s="428">
        <f t="shared" si="1102"/>
        <v>42000.060199026993</v>
      </c>
      <c r="CP287" s="147">
        <f t="shared" si="1103"/>
        <v>3.3786615087968155</v>
      </c>
      <c r="CQ287" s="256">
        <f t="shared" si="1203"/>
        <v>1.2711618671324807</v>
      </c>
      <c r="CR287" s="256">
        <f t="shared" si="1204"/>
        <v>4.2948256719308047</v>
      </c>
      <c r="CS287" s="120">
        <f t="shared" si="1205"/>
        <v>313.62593640259928</v>
      </c>
      <c r="CT287" s="120">
        <f t="shared" si="1206"/>
        <v>32.313065037613484</v>
      </c>
      <c r="CU287" s="256">
        <f t="shared" si="1207"/>
        <v>202.90638726433596</v>
      </c>
      <c r="CV287" s="170">
        <f t="shared" si="1260"/>
        <v>958.46191433318836</v>
      </c>
      <c r="CW287" s="256">
        <f t="shared" si="1104"/>
        <v>102.38936352147513</v>
      </c>
      <c r="CX287" s="256">
        <v>0</v>
      </c>
      <c r="CY287" s="466">
        <f t="shared" si="1105"/>
        <v>174649.35056708317</v>
      </c>
      <c r="CZ287" s="147">
        <f t="shared" si="1106"/>
        <v>3.9539441472260468</v>
      </c>
      <c r="DA287" s="256">
        <f t="shared" si="1208"/>
        <v>1.3041875778794101</v>
      </c>
      <c r="DB287" s="256">
        <f t="shared" si="1209"/>
        <v>5.1566848404412076</v>
      </c>
      <c r="DC287" s="120">
        <f t="shared" si="1210"/>
        <v>313.62593640259928</v>
      </c>
      <c r="DD287" s="120">
        <f t="shared" si="1211"/>
        <v>32.313065037613484</v>
      </c>
      <c r="DE287" s="256">
        <f t="shared" si="1212"/>
        <v>218.58768408446596</v>
      </c>
      <c r="DF287" s="170">
        <f t="shared" si="1261"/>
        <v>1032.5351161287954</v>
      </c>
      <c r="DG287" s="256">
        <f t="shared" si="1107"/>
        <v>87.492131542351672</v>
      </c>
      <c r="DH287" s="256">
        <v>0</v>
      </c>
      <c r="DI287" s="466">
        <f t="shared" si="1108"/>
        <v>181649.35056708317</v>
      </c>
      <c r="DJ287" s="147">
        <f t="shared" si="1109"/>
        <v>3.3786615087968155</v>
      </c>
      <c r="DK287" s="256">
        <f t="shared" si="1262"/>
        <v>1.30862625655936</v>
      </c>
      <c r="DL287" s="256">
        <f t="shared" si="1213"/>
        <v>4.421405162437976</v>
      </c>
      <c r="DM287" s="120">
        <f t="shared" si="1214"/>
        <v>313.62593640259928</v>
      </c>
      <c r="DN287" s="120">
        <f t="shared" si="1215"/>
        <v>32.313065037613484</v>
      </c>
      <c r="DO287" s="256">
        <f t="shared" si="1216"/>
        <v>202.90638726433596</v>
      </c>
      <c r="DP287" s="170">
        <f t="shared" si="1263"/>
        <v>958.46191433318836</v>
      </c>
      <c r="DQ287" s="256">
        <f t="shared" si="1110"/>
        <v>102.38936352147513</v>
      </c>
      <c r="DR287" s="256">
        <v>0</v>
      </c>
      <c r="DS287" s="427">
        <f t="shared" si="1111"/>
        <v>169649.35056708317</v>
      </c>
      <c r="DT287" s="176">
        <f t="shared" si="1112"/>
        <v>6.8913305838668784</v>
      </c>
      <c r="DU287" s="256">
        <f t="shared" si="1217"/>
        <v>0.94244606838297051</v>
      </c>
      <c r="DV287" s="256">
        <f t="shared" si="1218"/>
        <v>6.4947074146926598</v>
      </c>
      <c r="DW287" s="120">
        <f t="shared" si="1219"/>
        <v>313.62593640259928</v>
      </c>
      <c r="DX287" s="120">
        <f t="shared" si="1220"/>
        <v>32.313065037613484</v>
      </c>
      <c r="DY287" s="256">
        <f t="shared" si="1221"/>
        <v>249.95027772472585</v>
      </c>
      <c r="DZ287" s="256">
        <f t="shared" si="1264"/>
        <v>161</v>
      </c>
      <c r="EA287" s="256">
        <f t="shared" si="1265"/>
        <v>230</v>
      </c>
      <c r="EB287" s="170">
        <f t="shared" si="1266"/>
        <v>1180.681519720009</v>
      </c>
      <c r="EC287" s="256">
        <f t="shared" si="1113"/>
        <v>50.199159252362954</v>
      </c>
      <c r="ED287" s="256">
        <v>0</v>
      </c>
      <c r="EE287" s="427">
        <f t="shared" si="1272"/>
        <v>290942.69478985009</v>
      </c>
      <c r="EF287" s="275">
        <f t="shared" si="1114"/>
        <v>1.302519946732547</v>
      </c>
      <c r="EG287" s="256">
        <f t="shared" si="1115"/>
        <v>0.74882215053133871</v>
      </c>
      <c r="EH287" s="256">
        <f t="shared" si="1222"/>
        <v>0.97535578762223063</v>
      </c>
      <c r="EI287" s="473">
        <f t="shared" si="1116"/>
        <v>78.40648410064982</v>
      </c>
      <c r="EJ287" s="473">
        <f t="shared" si="1117"/>
        <v>52.924999999999997</v>
      </c>
      <c r="EK287" s="473">
        <f t="shared" si="1223"/>
        <v>211.7</v>
      </c>
      <c r="EL287" s="473">
        <f t="shared" si="1118"/>
        <v>242.17148436176694</v>
      </c>
      <c r="EM287" s="473">
        <f t="shared" si="1279"/>
        <v>30.37264270436695</v>
      </c>
      <c r="EN287" s="473">
        <f t="shared" si="1280"/>
        <v>235.21945230194945</v>
      </c>
      <c r="EO287" s="427">
        <f t="shared" si="1121"/>
        <v>78529.812497882711</v>
      </c>
      <c r="EP287" s="261">
        <f t="shared" si="1122"/>
        <v>1.302519946732547</v>
      </c>
      <c r="EQ287" s="256">
        <f t="shared" si="1281"/>
        <v>0.76804011078394141</v>
      </c>
      <c r="ER287" s="256">
        <f t="shared" si="1224"/>
        <v>1.0003875641867588</v>
      </c>
      <c r="ES287" s="473">
        <f t="shared" si="1225"/>
        <v>313.62593640259928</v>
      </c>
      <c r="ET287" s="473">
        <f t="shared" si="1124"/>
        <v>52.924999999999997</v>
      </c>
      <c r="EU287" s="473">
        <f t="shared" si="1226"/>
        <v>211.7</v>
      </c>
      <c r="EV287" s="473">
        <f t="shared" si="1125"/>
        <v>242.17148436176694</v>
      </c>
      <c r="EW287" s="473">
        <f t="shared" si="1282"/>
        <v>30.37264270436695</v>
      </c>
      <c r="EX287" s="473">
        <f t="shared" si="1283"/>
        <v>235.21945230194945</v>
      </c>
      <c r="EY287" s="572">
        <f t="shared" si="1128"/>
        <v>76564.833333333328</v>
      </c>
      <c r="EZ287" s="276">
        <f t="shared" si="1310"/>
        <v>1.1223025039897339</v>
      </c>
      <c r="FA287" s="572">
        <f t="shared" si="1311"/>
        <v>1.615653251880667</v>
      </c>
      <c r="FB287" s="256">
        <f t="shared" si="1312"/>
        <v>1.8132516901648288</v>
      </c>
      <c r="FC287" s="572">
        <f t="shared" si="1313"/>
        <v>16.156532518806742</v>
      </c>
      <c r="FD287" s="572"/>
      <c r="FE287" s="572">
        <f t="shared" si="1314"/>
        <v>211.7</v>
      </c>
      <c r="FF287" s="572">
        <f t="shared" si="1315"/>
        <v>295.09648436176695</v>
      </c>
      <c r="FG287" s="572">
        <f t="shared" si="1316"/>
        <v>10.771021679204495</v>
      </c>
      <c r="FH287" s="572">
        <f t="shared" si="1317"/>
        <v>297.46940388379255</v>
      </c>
      <c r="FI287" s="566">
        <f t="shared" si="1318"/>
        <v>10000</v>
      </c>
      <c r="FJ287" s="276">
        <f t="shared" si="1129"/>
        <v>1.0929028058980828</v>
      </c>
      <c r="FK287" s="256">
        <f t="shared" si="1284"/>
        <v>9.2040211865118238E-2</v>
      </c>
      <c r="FL287" s="256">
        <f t="shared" si="1227"/>
        <v>0.10059100580284173</v>
      </c>
      <c r="FM287" s="483">
        <f t="shared" si="1285"/>
        <v>8.1542743464675809</v>
      </c>
      <c r="FN287" s="483">
        <f t="shared" si="1132"/>
        <v>12</v>
      </c>
      <c r="FO287" s="483">
        <f t="shared" si="1228"/>
        <v>211.7</v>
      </c>
      <c r="FP287" s="483">
        <f t="shared" si="1229"/>
        <v>295.09648436176695</v>
      </c>
      <c r="FQ287" s="483">
        <f t="shared" si="1267"/>
        <v>1700</v>
      </c>
      <c r="FR287" s="483">
        <f t="shared" si="1286"/>
        <v>10.934107166133845</v>
      </c>
      <c r="FS287" s="483">
        <f t="shared" si="1287"/>
        <v>305.59815862482145</v>
      </c>
      <c r="FT287" s="484">
        <f t="shared" si="1288"/>
        <v>17</v>
      </c>
      <c r="FU287" s="427">
        <f t="shared" si="1136"/>
        <v>85448.437497882711</v>
      </c>
      <c r="FV287" s="276">
        <f t="shared" si="1137"/>
        <v>1.7130338648826573</v>
      </c>
      <c r="FW287" s="256">
        <f t="shared" si="1289"/>
        <v>0.93566434355245809</v>
      </c>
      <c r="FX287" s="256">
        <f t="shared" si="1230"/>
        <v>1.6028247066685617</v>
      </c>
      <c r="FY287" s="483">
        <f t="shared" si="1290"/>
        <v>129.5275117342735</v>
      </c>
      <c r="FZ287" s="483">
        <f t="shared" si="1140"/>
        <v>71</v>
      </c>
      <c r="GA287" s="483">
        <f t="shared" si="1231"/>
        <v>211.7</v>
      </c>
      <c r="GB287" s="483">
        <f t="shared" si="1232"/>
        <v>295.09648436176695</v>
      </c>
      <c r="GC287" s="483">
        <f t="shared" si="1233"/>
        <v>900</v>
      </c>
      <c r="GD287" s="483">
        <f t="shared" si="1291"/>
        <v>17.846795757254988</v>
      </c>
      <c r="GE287" s="483">
        <f t="shared" si="1292"/>
        <v>184.09842466832578</v>
      </c>
      <c r="GF287" s="484">
        <f t="shared" si="1293"/>
        <v>92</v>
      </c>
      <c r="GG287" s="493">
        <f t="shared" si="1294"/>
        <v>9</v>
      </c>
      <c r="GH287" s="493">
        <f t="shared" si="1145"/>
        <v>101</v>
      </c>
      <c r="GI287" s="427">
        <f t="shared" si="1146"/>
        <v>130871.43749788271</v>
      </c>
      <c r="GJ287" s="185">
        <f t="shared" si="1295"/>
        <v>1.0664064283641548</v>
      </c>
      <c r="GK287" s="256">
        <f t="shared" si="1268"/>
        <v>1.4897793423521648</v>
      </c>
      <c r="GL287" s="256">
        <f t="shared" si="1234"/>
        <v>1.5887102675284714</v>
      </c>
      <c r="GM287" s="256">
        <f t="shared" si="1235"/>
        <v>313.62593640259928</v>
      </c>
      <c r="GN287" s="256">
        <f t="shared" si="1236"/>
        <v>211.7</v>
      </c>
      <c r="GO287" s="256">
        <f t="shared" si="1237"/>
        <v>295.09648436176695</v>
      </c>
      <c r="GP287" s="256">
        <f t="shared" si="1296"/>
        <v>313.62593640259928</v>
      </c>
      <c r="GQ287" s="256">
        <f t="shared" si="1297"/>
        <v>10.771021679204495</v>
      </c>
      <c r="GR287" s="427">
        <f t="shared" si="1150"/>
        <v>203288.4374978827</v>
      </c>
      <c r="GS287" s="185">
        <f t="shared" si="1151"/>
        <v>1.0664064283641548</v>
      </c>
      <c r="GT287" s="256">
        <f t="shared" si="1269"/>
        <v>1.8369066819226259</v>
      </c>
      <c r="GU287" s="256">
        <f t="shared" si="1238"/>
        <v>1.958889093907358</v>
      </c>
      <c r="GV287" s="256">
        <f t="shared" si="1239"/>
        <v>313.62593640259928</v>
      </c>
      <c r="GW287" s="256">
        <f t="shared" si="1240"/>
        <v>211.7</v>
      </c>
      <c r="GX287" s="256">
        <f t="shared" si="1241"/>
        <v>295.09648436176695</v>
      </c>
      <c r="GY287" s="256">
        <f t="shared" si="1298"/>
        <v>313.62593640259928</v>
      </c>
      <c r="GZ287" s="256">
        <f t="shared" si="1299"/>
        <v>10.771021679204495</v>
      </c>
      <c r="HA287" s="427">
        <f t="shared" si="1154"/>
        <v>164872.23749788268</v>
      </c>
      <c r="HB287" s="185">
        <f t="shared" si="1155"/>
        <v>1.0664064283641548</v>
      </c>
      <c r="HC287" s="256">
        <f t="shared" si="1270"/>
        <v>9.7051387432675426E-2</v>
      </c>
      <c r="HD287" s="256">
        <f t="shared" si="1242"/>
        <v>0.10349622343986521</v>
      </c>
      <c r="HE287" s="256">
        <f t="shared" si="1243"/>
        <v>313.62593640259928</v>
      </c>
      <c r="HF287" s="256">
        <f t="shared" si="1244"/>
        <v>211.7</v>
      </c>
      <c r="HG287" s="256">
        <f t="shared" si="1245"/>
        <v>295.09648436176695</v>
      </c>
      <c r="HH287" s="256">
        <f t="shared" si="1300"/>
        <v>313.62593640259928</v>
      </c>
      <c r="HI287" s="256">
        <f t="shared" si="1301"/>
        <v>10.771021679204495</v>
      </c>
      <c r="HJ287" s="427">
        <f t="shared" si="1158"/>
        <v>3120562.4436176699</v>
      </c>
      <c r="HK287" s="185">
        <f t="shared" si="1302"/>
        <v>1.0664064283641548</v>
      </c>
      <c r="HL287" s="256">
        <f t="shared" si="1271"/>
        <v>1.5944347822969533</v>
      </c>
      <c r="HM287" s="256">
        <f t="shared" si="1246"/>
        <v>1.7003155014488727</v>
      </c>
      <c r="HN287" s="256">
        <f t="shared" si="1247"/>
        <v>313.62593640259928</v>
      </c>
      <c r="HO287" s="256">
        <f t="shared" si="1248"/>
        <v>211.7</v>
      </c>
      <c r="HP287" s="256">
        <f t="shared" si="1249"/>
        <v>295.09648436176695</v>
      </c>
      <c r="HQ287" s="256">
        <f t="shared" si="1303"/>
        <v>313.62593640259928</v>
      </c>
      <c r="HR287" s="256">
        <f t="shared" si="1304"/>
        <v>10.771021679204495</v>
      </c>
      <c r="HS287" s="466">
        <f t="shared" si="1162"/>
        <v>189945</v>
      </c>
    </row>
    <row r="288" spans="1:227" s="72" customFormat="1" hidden="1" outlineLevel="1" x14ac:dyDescent="0.3">
      <c r="B288" s="40" t="s">
        <v>256</v>
      </c>
      <c r="C288" s="40" t="s">
        <v>266</v>
      </c>
      <c r="D288" s="125">
        <v>2987</v>
      </c>
      <c r="E288" s="123">
        <v>11.653282300202086</v>
      </c>
      <c r="F288" s="125">
        <f t="shared" si="1071"/>
        <v>306.02344761160276</v>
      </c>
      <c r="G288" s="125">
        <f t="shared" si="1072"/>
        <v>105.70072853421951</v>
      </c>
      <c r="H288" s="168">
        <f t="shared" ref="H288" si="1322">ROUND($I288+$I288*0.2,1)</f>
        <v>188.2</v>
      </c>
      <c r="I288" s="121">
        <f t="shared" si="1309"/>
        <v>156.8175</v>
      </c>
      <c r="J288" s="373">
        <f t="shared" si="1074"/>
        <v>321.76781897783718</v>
      </c>
      <c r="K288" s="114">
        <v>2.5999999999999999E-2</v>
      </c>
      <c r="L288" s="168">
        <f t="shared" si="1075"/>
        <v>1626.0544506461358</v>
      </c>
      <c r="M288" s="373">
        <f t="shared" si="1250"/>
        <v>328.5</v>
      </c>
      <c r="N288" s="373">
        <f t="shared" si="1251"/>
        <v>42.277415716799531</v>
      </c>
      <c r="O288" s="121">
        <v>157.27519775950529</v>
      </c>
      <c r="P288" s="116">
        <v>7.4999999999999997E-2</v>
      </c>
      <c r="Q288" s="395">
        <f t="shared" si="1076"/>
        <v>0.65459924930859481</v>
      </c>
      <c r="S288" s="189">
        <f t="shared" si="1077"/>
        <v>1.2064928996145052</v>
      </c>
      <c r="T288" s="168">
        <f t="shared" si="1191"/>
        <v>35.233576178073172</v>
      </c>
      <c r="U288" s="382">
        <f t="shared" si="1192"/>
        <v>306.02344761160276</v>
      </c>
      <c r="V288" s="427">
        <f t="shared" si="1252"/>
        <v>73392.85103645394</v>
      </c>
      <c r="W288" s="132"/>
      <c r="X288" s="255"/>
      <c r="Y288" s="255"/>
      <c r="Z288" s="255"/>
      <c r="AA288" s="111"/>
      <c r="AB288" s="111"/>
      <c r="AC288" s="111"/>
      <c r="AD288" s="111"/>
      <c r="AE288" s="111"/>
      <c r="AF288" s="111"/>
      <c r="AG288" s="111"/>
      <c r="AH288" s="460"/>
      <c r="AI288" s="264">
        <f t="shared" si="1193"/>
        <v>2.8519401098857808</v>
      </c>
      <c r="AJ288" s="256">
        <f t="shared" si="1078"/>
        <v>1.2935462622212013</v>
      </c>
      <c r="AK288" s="256">
        <f t="shared" si="1319"/>
        <v>3.689116469221474</v>
      </c>
      <c r="AL288" s="170">
        <f t="shared" si="1079"/>
        <v>238.81054737438467</v>
      </c>
      <c r="AM288" s="170">
        <f t="shared" si="1080"/>
        <v>105.70072853421951</v>
      </c>
      <c r="AN288" s="170">
        <f t="shared" si="1194"/>
        <v>73.407181996568994</v>
      </c>
      <c r="AO288" s="170">
        <f t="shared" si="1253"/>
        <v>38</v>
      </c>
      <c r="AP288" s="170">
        <f t="shared" si="1254"/>
        <v>54</v>
      </c>
      <c r="AQ288" s="170">
        <f t="shared" si="1081"/>
        <v>0</v>
      </c>
      <c r="AR288" s="256">
        <f t="shared" si="1274"/>
        <v>77.153446979768773</v>
      </c>
      <c r="AS288" s="256">
        <f t="shared" si="1195"/>
        <v>67.212900237218093</v>
      </c>
      <c r="AT288" s="431">
        <f t="shared" si="1275"/>
        <v>152210</v>
      </c>
      <c r="AU288" s="112"/>
      <c r="AV288" s="256"/>
      <c r="AW288" s="256"/>
      <c r="AX288" s="120"/>
      <c r="AY288" s="120"/>
      <c r="AZ288" s="120"/>
      <c r="BA288" s="120"/>
      <c r="BB288" s="256"/>
      <c r="BC288" s="256"/>
      <c r="BD288" s="256"/>
      <c r="BE288" s="263"/>
      <c r="BF288" s="146">
        <f t="shared" si="1084"/>
        <v>2.3300929468755034</v>
      </c>
      <c r="BG288" s="256">
        <f t="shared" si="1085"/>
        <v>1.453978252517063</v>
      </c>
      <c r="BH288" s="256">
        <f t="shared" si="1196"/>
        <v>3.3879044711003781</v>
      </c>
      <c r="BI288" s="120">
        <f t="shared" si="1086"/>
        <v>175.72746118813993</v>
      </c>
      <c r="BJ288" s="120">
        <f t="shared" si="1087"/>
        <v>105.70072853421951</v>
      </c>
      <c r="BK288" s="256">
        <v>0</v>
      </c>
      <c r="BL288" s="170">
        <f t="shared" si="1197"/>
        <v>108.06985037820358</v>
      </c>
      <c r="BM288" s="170">
        <f t="shared" si="1255"/>
        <v>80.130149621796406</v>
      </c>
      <c r="BN288" s="170">
        <f t="shared" si="1088"/>
        <v>0</v>
      </c>
      <c r="BO288" s="170">
        <f t="shared" si="1276"/>
        <v>46.402619826522361</v>
      </c>
      <c r="BP288" s="170">
        <f t="shared" si="1277"/>
        <v>130.29598642346284</v>
      </c>
      <c r="BQ288" s="390">
        <f t="shared" si="1091"/>
        <v>82597.917690562725</v>
      </c>
      <c r="BR288" s="428">
        <f t="shared" si="1092"/>
        <v>113178.04599540224</v>
      </c>
      <c r="BS288" s="147">
        <f t="shared" si="1182"/>
        <v>4.8650162620781519</v>
      </c>
      <c r="BT288" s="256">
        <f t="shared" si="1183"/>
        <v>1.3906048190250733</v>
      </c>
      <c r="BU288" s="256">
        <f t="shared" si="1198"/>
        <v>6.7653150586812272</v>
      </c>
      <c r="BV288" s="170">
        <f t="shared" si="1199"/>
        <v>306.02344761160276</v>
      </c>
      <c r="BW288" s="170">
        <f t="shared" si="1200"/>
        <v>105.70072853421951</v>
      </c>
      <c r="BX288" s="170">
        <f t="shared" si="1201"/>
        <v>139.11802955506272</v>
      </c>
      <c r="BY288" s="170">
        <f t="shared" si="1256"/>
        <v>739.20313259863303</v>
      </c>
      <c r="BZ288" s="256">
        <f t="shared" si="1094"/>
        <v>84.629558045906563</v>
      </c>
      <c r="CA288" s="256">
        <v>0</v>
      </c>
      <c r="CB288" s="466">
        <f t="shared" si="1095"/>
        <v>184543.7770909539</v>
      </c>
      <c r="CC288" s="146">
        <f t="shared" si="1096"/>
        <v>2.3239298604310057</v>
      </c>
      <c r="CD288" s="256">
        <f t="shared" si="1202"/>
        <v>1.7506389743313171</v>
      </c>
      <c r="CE288" s="256">
        <f t="shared" si="1257"/>
        <v>4.0683621872828564</v>
      </c>
      <c r="CF288" s="120">
        <f t="shared" si="1097"/>
        <v>187.44262526734926</v>
      </c>
      <c r="CG288" s="120">
        <f t="shared" si="1098"/>
        <v>105.70072853421951</v>
      </c>
      <c r="CH288" s="256">
        <v>0</v>
      </c>
      <c r="CI288" s="170">
        <f t="shared" si="1258"/>
        <v>115.27450707008383</v>
      </c>
      <c r="CJ288" s="170">
        <f t="shared" si="1259"/>
        <v>72.92549292991616</v>
      </c>
      <c r="CK288" s="170">
        <f t="shared" si="1099"/>
        <v>0</v>
      </c>
      <c r="CL288" s="256">
        <f t="shared" si="1278"/>
        <v>58.586390468900063</v>
      </c>
      <c r="CM288" s="256">
        <f t="shared" si="1190"/>
        <v>118.58082234425351</v>
      </c>
      <c r="CN288" s="390">
        <f t="shared" si="1101"/>
        <v>62106.57877723343</v>
      </c>
      <c r="CO288" s="428">
        <f t="shared" si="1102"/>
        <v>93731.382302395577</v>
      </c>
      <c r="CP288" s="147">
        <f t="shared" si="1103"/>
        <v>4.1518820842078821</v>
      </c>
      <c r="CQ288" s="256">
        <f t="shared" si="1203"/>
        <v>1.5173976471937543</v>
      </c>
      <c r="CR288" s="256">
        <f t="shared" si="1204"/>
        <v>6.3000561060029412</v>
      </c>
      <c r="CS288" s="120">
        <f t="shared" si="1205"/>
        <v>306.02344761160276</v>
      </c>
      <c r="CT288" s="120">
        <f t="shared" si="1206"/>
        <v>105.70072853421951</v>
      </c>
      <c r="CU288" s="256">
        <f t="shared" si="1207"/>
        <v>123.81685717448258</v>
      </c>
      <c r="CV288" s="170">
        <f t="shared" si="1260"/>
        <v>657.90041006632612</v>
      </c>
      <c r="CW288" s="256">
        <f t="shared" si="1104"/>
        <v>99.165671807457699</v>
      </c>
      <c r="CX288" s="256">
        <v>0</v>
      </c>
      <c r="CY288" s="466">
        <f t="shared" si="1105"/>
        <v>159543.7770909539</v>
      </c>
      <c r="CZ288" s="147">
        <f t="shared" si="1106"/>
        <v>4.8650162620781519</v>
      </c>
      <c r="DA288" s="256">
        <f t="shared" si="1208"/>
        <v>1.5409009584526141</v>
      </c>
      <c r="DB288" s="256">
        <f t="shared" si="1209"/>
        <v>7.4965082211237783</v>
      </c>
      <c r="DC288" s="120">
        <f t="shared" si="1210"/>
        <v>306.02344761160276</v>
      </c>
      <c r="DD288" s="120">
        <f t="shared" si="1211"/>
        <v>105.70072853421951</v>
      </c>
      <c r="DE288" s="256">
        <f t="shared" si="1212"/>
        <v>139.11802955506272</v>
      </c>
      <c r="DF288" s="170">
        <f t="shared" si="1261"/>
        <v>739.20313259863303</v>
      </c>
      <c r="DG288" s="256">
        <f t="shared" si="1107"/>
        <v>84.629558045906563</v>
      </c>
      <c r="DH288" s="256">
        <v>0</v>
      </c>
      <c r="DI288" s="466">
        <f t="shared" si="1108"/>
        <v>166543.7770909539</v>
      </c>
      <c r="DJ288" s="147">
        <f t="shared" si="1109"/>
        <v>4.1518820842078821</v>
      </c>
      <c r="DK288" s="256">
        <f t="shared" si="1262"/>
        <v>1.5664904568738462</v>
      </c>
      <c r="DL288" s="256">
        <f t="shared" si="1213"/>
        <v>6.5038836629771426</v>
      </c>
      <c r="DM288" s="120">
        <f t="shared" si="1214"/>
        <v>306.02344761160276</v>
      </c>
      <c r="DN288" s="120">
        <f t="shared" si="1215"/>
        <v>105.70072853421951</v>
      </c>
      <c r="DO288" s="256">
        <f t="shared" si="1216"/>
        <v>123.81685717448258</v>
      </c>
      <c r="DP288" s="170">
        <f t="shared" si="1263"/>
        <v>657.90041006632612</v>
      </c>
      <c r="DQ288" s="256">
        <f t="shared" si="1110"/>
        <v>99.165671807457699</v>
      </c>
      <c r="DR288" s="256">
        <v>0</v>
      </c>
      <c r="DS288" s="427">
        <f t="shared" si="1111"/>
        <v>154543.7770909539</v>
      </c>
      <c r="DT288" s="176">
        <f t="shared" si="1112"/>
        <v>8.1584921786766333</v>
      </c>
      <c r="DU288" s="256">
        <f t="shared" si="1217"/>
        <v>1.0549901886249078</v>
      </c>
      <c r="DV288" s="256">
        <f t="shared" si="1218"/>
        <v>8.6071292024768962</v>
      </c>
      <c r="DW288" s="120">
        <f t="shared" si="1219"/>
        <v>306.02344761160276</v>
      </c>
      <c r="DX288" s="120">
        <f t="shared" si="1220"/>
        <v>105.70072853421951</v>
      </c>
      <c r="DY288" s="256">
        <f t="shared" si="1221"/>
        <v>169.72037431622297</v>
      </c>
      <c r="DZ288" s="256">
        <f t="shared" si="1264"/>
        <v>158</v>
      </c>
      <c r="EA288" s="256">
        <f t="shared" si="1265"/>
        <v>225</v>
      </c>
      <c r="EB288" s="170">
        <f t="shared" si="1266"/>
        <v>901.80857766324641</v>
      </c>
      <c r="EC288" s="256">
        <f t="shared" si="1113"/>
        <v>50.465719293317626</v>
      </c>
      <c r="ED288" s="256">
        <v>0</v>
      </c>
      <c r="EE288" s="427">
        <f t="shared" si="1272"/>
        <v>275634.13160778361</v>
      </c>
      <c r="EF288" s="275">
        <f t="shared" si="1114"/>
        <v>1.4503579587131989</v>
      </c>
      <c r="EG288" s="256">
        <f t="shared" si="1115"/>
        <v>0.70680296636930995</v>
      </c>
      <c r="EH288" s="256">
        <f t="shared" si="1222"/>
        <v>1.0251173075158262</v>
      </c>
      <c r="EI288" s="473">
        <f t="shared" si="1116"/>
        <v>76.505861902900691</v>
      </c>
      <c r="EJ288" s="473">
        <f t="shared" si="1117"/>
        <v>47.05</v>
      </c>
      <c r="EK288" s="473">
        <f t="shared" si="1223"/>
        <v>188.2</v>
      </c>
      <c r="EL288" s="473">
        <f t="shared" si="1118"/>
        <v>274.71781897783717</v>
      </c>
      <c r="EM288" s="473">
        <f t="shared" si="1279"/>
        <v>54.360041653798348</v>
      </c>
      <c r="EN288" s="473">
        <f t="shared" si="1280"/>
        <v>229.51758570870209</v>
      </c>
      <c r="EO288" s="427">
        <f t="shared" si="1121"/>
        <v>81181.60103645394</v>
      </c>
      <c r="EP288" s="261">
        <f t="shared" si="1122"/>
        <v>1.4503579587131989</v>
      </c>
      <c r="EQ288" s="256">
        <f t="shared" si="1281"/>
        <v>0.84300057925202876</v>
      </c>
      <c r="ER288" s="256">
        <f t="shared" si="1224"/>
        <v>1.2226525993180166</v>
      </c>
      <c r="ES288" s="473">
        <f t="shared" si="1225"/>
        <v>306.02344761160276</v>
      </c>
      <c r="ET288" s="473">
        <f t="shared" si="1124"/>
        <v>47.05</v>
      </c>
      <c r="EU288" s="473">
        <f t="shared" si="1226"/>
        <v>188.2</v>
      </c>
      <c r="EV288" s="473">
        <f t="shared" si="1125"/>
        <v>274.71781897783717</v>
      </c>
      <c r="EW288" s="473">
        <f t="shared" si="1282"/>
        <v>54.360041653798348</v>
      </c>
      <c r="EX288" s="473">
        <f t="shared" si="1283"/>
        <v>229.51758570870209</v>
      </c>
      <c r="EY288" s="572">
        <f t="shared" si="1128"/>
        <v>68065.666666666657</v>
      </c>
      <c r="EZ288" s="276">
        <f t="shared" si="1310"/>
        <v>1.4275820704951758</v>
      </c>
      <c r="FA288" s="572">
        <f t="shared" si="1311"/>
        <v>5.285036426710974</v>
      </c>
      <c r="FB288" s="256">
        <f t="shared" si="1312"/>
        <v>7.5448232446864774</v>
      </c>
      <c r="FC288" s="572">
        <f t="shared" si="1313"/>
        <v>52.850364267109754</v>
      </c>
      <c r="FD288" s="572"/>
      <c r="FE288" s="572">
        <f t="shared" si="1314"/>
        <v>188.2</v>
      </c>
      <c r="FF288" s="572">
        <f t="shared" si="1315"/>
        <v>321.76781897783718</v>
      </c>
      <c r="FG288" s="572">
        <f t="shared" si="1316"/>
        <v>35.233576178073172</v>
      </c>
      <c r="FH288" s="572">
        <f t="shared" si="1317"/>
        <v>253.17308334449302</v>
      </c>
      <c r="FI288" s="566">
        <f t="shared" si="1318"/>
        <v>10000</v>
      </c>
      <c r="FJ288" s="276">
        <f t="shared" si="1129"/>
        <v>1.2349685923757017</v>
      </c>
      <c r="FK288" s="256">
        <f t="shared" si="1284"/>
        <v>8.8870227617081285E-2</v>
      </c>
      <c r="FL288" s="256">
        <f t="shared" si="1227"/>
        <v>0.10975193990437508</v>
      </c>
      <c r="FM288" s="483">
        <f t="shared" si="1285"/>
        <v>7.9566096379016713</v>
      </c>
      <c r="FN288" s="483">
        <f t="shared" si="1132"/>
        <v>12</v>
      </c>
      <c r="FO288" s="483">
        <f t="shared" si="1228"/>
        <v>188.2</v>
      </c>
      <c r="FP288" s="483">
        <f t="shared" si="1229"/>
        <v>321.76781897783718</v>
      </c>
      <c r="FQ288" s="483">
        <f t="shared" si="1267"/>
        <v>1700</v>
      </c>
      <c r="FR288" s="483">
        <f t="shared" si="1286"/>
        <v>35.392708370831208</v>
      </c>
      <c r="FS288" s="483">
        <f t="shared" si="1287"/>
        <v>297.99566983382499</v>
      </c>
      <c r="FT288" s="484">
        <f t="shared" si="1288"/>
        <v>17</v>
      </c>
      <c r="FU288" s="427">
        <f t="shared" si="1136"/>
        <v>88540.85103645394</v>
      </c>
      <c r="FV288" s="276">
        <f t="shared" si="1137"/>
        <v>1.8551103058533263</v>
      </c>
      <c r="FW288" s="256">
        <f t="shared" si="1289"/>
        <v>0.90387956631529009</v>
      </c>
      <c r="FX288" s="256">
        <f t="shared" si="1230"/>
        <v>1.6767962987217297</v>
      </c>
      <c r="FY288" s="483">
        <f t="shared" si="1290"/>
        <v>126.38768386359195</v>
      </c>
      <c r="FZ288" s="483">
        <f t="shared" si="1140"/>
        <v>69</v>
      </c>
      <c r="GA288" s="483">
        <f t="shared" si="1231"/>
        <v>188.2</v>
      </c>
      <c r="GB288" s="483">
        <f t="shared" si="1232"/>
        <v>321.76781897783718</v>
      </c>
      <c r="GC288" s="483">
        <f t="shared" si="1233"/>
        <v>800</v>
      </c>
      <c r="GD288" s="483">
        <f t="shared" si="1291"/>
        <v>42.304772535320666</v>
      </c>
      <c r="GE288" s="483">
        <f t="shared" si="1292"/>
        <v>179.63576374801082</v>
      </c>
      <c r="GF288" s="484">
        <f t="shared" si="1293"/>
        <v>90</v>
      </c>
      <c r="GG288" s="493">
        <f t="shared" si="1294"/>
        <v>8</v>
      </c>
      <c r="GH288" s="493">
        <f t="shared" si="1145"/>
        <v>98</v>
      </c>
      <c r="GI288" s="427">
        <f t="shared" si="1146"/>
        <v>132004.85103645394</v>
      </c>
      <c r="GJ288" s="185">
        <f t="shared" si="1295"/>
        <v>1.2064928996145052</v>
      </c>
      <c r="GK288" s="256">
        <f t="shared" si="1268"/>
        <v>1.4152224680026073</v>
      </c>
      <c r="GL288" s="256">
        <f t="shared" si="1234"/>
        <v>1.7074558590200621</v>
      </c>
      <c r="GM288" s="256">
        <f t="shared" si="1235"/>
        <v>306.02344761160276</v>
      </c>
      <c r="GN288" s="256">
        <f t="shared" si="1236"/>
        <v>188.2</v>
      </c>
      <c r="GO288" s="256">
        <f t="shared" si="1237"/>
        <v>321.76781897783718</v>
      </c>
      <c r="GP288" s="256">
        <f t="shared" si="1296"/>
        <v>306.02344761160276</v>
      </c>
      <c r="GQ288" s="256">
        <f t="shared" si="1297"/>
        <v>35.233576178073172</v>
      </c>
      <c r="GR288" s="427">
        <f t="shared" si="1150"/>
        <v>191340.85103645394</v>
      </c>
      <c r="GS288" s="185">
        <f t="shared" si="1151"/>
        <v>1.2064928996145052</v>
      </c>
      <c r="GT288" s="256">
        <f t="shared" si="1269"/>
        <v>1.6715872907760572</v>
      </c>
      <c r="GU288" s="256">
        <f t="shared" si="1238"/>
        <v>2.0167581974071602</v>
      </c>
      <c r="GV288" s="256">
        <f t="shared" si="1239"/>
        <v>306.02344761160276</v>
      </c>
      <c r="GW288" s="256">
        <f t="shared" si="1240"/>
        <v>188.2</v>
      </c>
      <c r="GX288" s="256">
        <f t="shared" si="1241"/>
        <v>321.76781897783718</v>
      </c>
      <c r="GY288" s="256">
        <f t="shared" si="1298"/>
        <v>306.02344761160276</v>
      </c>
      <c r="GZ288" s="256">
        <f t="shared" si="1299"/>
        <v>35.233576178073172</v>
      </c>
      <c r="HA288" s="427">
        <f t="shared" si="1154"/>
        <v>161995.65103645393</v>
      </c>
      <c r="HB288" s="185">
        <f t="shared" si="1155"/>
        <v>1.2064928996145052</v>
      </c>
      <c r="HC288" s="256">
        <f t="shared" si="1270"/>
        <v>8.0125592465564263E-2</v>
      </c>
      <c r="HD288" s="256">
        <f t="shared" si="1242"/>
        <v>9.6670958387108777E-2</v>
      </c>
      <c r="HE288" s="256">
        <f t="shared" si="1243"/>
        <v>306.02344761160276</v>
      </c>
      <c r="HF288" s="256">
        <f t="shared" si="1244"/>
        <v>188.2</v>
      </c>
      <c r="HG288" s="256">
        <f t="shared" si="1245"/>
        <v>321.76781897783718</v>
      </c>
      <c r="HH288" s="256">
        <f t="shared" si="1300"/>
        <v>306.02344761160276</v>
      </c>
      <c r="HI288" s="256">
        <f t="shared" si="1301"/>
        <v>35.233576178073172</v>
      </c>
      <c r="HJ288" s="427">
        <f t="shared" si="1158"/>
        <v>3379567.7897783718</v>
      </c>
      <c r="HK288" s="185">
        <f t="shared" si="1302"/>
        <v>1.2064928996145052</v>
      </c>
      <c r="HL288" s="256">
        <f t="shared" si="1271"/>
        <v>1.593162743034239</v>
      </c>
      <c r="HM288" s="256">
        <f t="shared" si="1246"/>
        <v>1.9221395374011778</v>
      </c>
      <c r="HN288" s="256">
        <f t="shared" si="1247"/>
        <v>306.02344761160276</v>
      </c>
      <c r="HO288" s="256">
        <f t="shared" si="1248"/>
        <v>188.2</v>
      </c>
      <c r="HP288" s="256">
        <f t="shared" si="1249"/>
        <v>321.76781897783718</v>
      </c>
      <c r="HQ288" s="256">
        <f t="shared" si="1303"/>
        <v>306.02344761160276</v>
      </c>
      <c r="HR288" s="256">
        <f t="shared" si="1304"/>
        <v>35.233576178073172</v>
      </c>
      <c r="HS288" s="466">
        <f t="shared" si="1162"/>
        <v>169970</v>
      </c>
    </row>
    <row r="289" spans="1:227" s="72" customFormat="1" hidden="1" outlineLevel="1" x14ac:dyDescent="0.3">
      <c r="B289" s="40" t="s">
        <v>256</v>
      </c>
      <c r="C289" s="40" t="s">
        <v>267</v>
      </c>
      <c r="D289" s="125">
        <v>2987</v>
      </c>
      <c r="E289" s="123">
        <v>9.7500574127382507</v>
      </c>
      <c r="F289" s="125">
        <f t="shared" si="1071"/>
        <v>256.04341394917378</v>
      </c>
      <c r="G289" s="125">
        <f t="shared" si="1072"/>
        <v>209.71122627021754</v>
      </c>
      <c r="H289" s="168">
        <f t="shared" ref="H289" si="1323">ROUND($I289+$I289*0.1,1)</f>
        <v>172.5</v>
      </c>
      <c r="I289" s="121">
        <f t="shared" si="1309"/>
        <v>156.8175</v>
      </c>
      <c r="J289" s="373">
        <f t="shared" si="1074"/>
        <v>273.59585945233857</v>
      </c>
      <c r="K289" s="114">
        <v>2.5999999999999999E-2</v>
      </c>
      <c r="L289" s="168">
        <f t="shared" si="1075"/>
        <v>1484.3096460821669</v>
      </c>
      <c r="M289" s="373">
        <f t="shared" si="1250"/>
        <v>766.5</v>
      </c>
      <c r="N289" s="373">
        <f t="shared" si="1251"/>
        <v>38.592050798136334</v>
      </c>
      <c r="O289" s="121">
        <v>133.72947934396197</v>
      </c>
      <c r="P289" s="116">
        <v>0.17499999999999999</v>
      </c>
      <c r="Q289" s="395">
        <f t="shared" si="1076"/>
        <v>0.18095442083174798</v>
      </c>
      <c r="S289" s="189">
        <f t="shared" si="1077"/>
        <v>1.4289268416359835</v>
      </c>
      <c r="T289" s="168">
        <f t="shared" si="1191"/>
        <v>69.903742090072512</v>
      </c>
      <c r="U289" s="382">
        <f t="shared" si="1192"/>
        <v>256.04341394917378</v>
      </c>
      <c r="V289" s="427">
        <f t="shared" si="1252"/>
        <v>64900.337512374172</v>
      </c>
      <c r="W289" s="132"/>
      <c r="X289" s="255"/>
      <c r="Y289" s="255"/>
      <c r="Z289" s="255"/>
      <c r="AA289" s="111"/>
      <c r="AB289" s="111"/>
      <c r="AC289" s="111"/>
      <c r="AD289" s="111"/>
      <c r="AE289" s="111"/>
      <c r="AF289" s="111"/>
      <c r="AG289" s="111"/>
      <c r="AH289" s="460"/>
      <c r="AI289" s="264">
        <f t="shared" si="1193"/>
        <v>3.5857838521322747</v>
      </c>
      <c r="AJ289" s="256">
        <f t="shared" si="1078"/>
        <v>1.3123370103440346</v>
      </c>
      <c r="AK289" s="256">
        <f t="shared" si="1319"/>
        <v>4.7057568602471855</v>
      </c>
      <c r="AL289" s="170">
        <f t="shared" si="1079"/>
        <v>210.81499321167007</v>
      </c>
      <c r="AM289" s="170">
        <f>IF($G289&lt;$AL289*(1-1/$AI$8),$G289,AL289*(1-1/$AI$8))</f>
        <v>158.11124490875255</v>
      </c>
      <c r="AN289" s="170">
        <f>+AL289*(1-1/$AI$8)-AM289</f>
        <v>0</v>
      </c>
      <c r="AO289" s="170">
        <f t="shared" si="1253"/>
        <v>0</v>
      </c>
      <c r="AP289" s="170">
        <f t="shared" si="1254"/>
        <v>0</v>
      </c>
      <c r="AQ289" s="170">
        <f t="shared" si="1081"/>
        <v>67.318958071056727</v>
      </c>
      <c r="AR289" s="256">
        <f t="shared" si="1274"/>
        <v>84.660791614889419</v>
      </c>
      <c r="AS289" s="256">
        <f t="shared" si="1195"/>
        <v>45.228420737503711</v>
      </c>
      <c r="AT289" s="431">
        <f t="shared" si="1275"/>
        <v>149396.03329136907</v>
      </c>
      <c r="AU289" s="112"/>
      <c r="AV289" s="256"/>
      <c r="AW289" s="256"/>
      <c r="AX289" s="120"/>
      <c r="AY289" s="120"/>
      <c r="AZ289" s="120"/>
      <c r="BA289" s="120"/>
      <c r="BB289" s="256"/>
      <c r="BC289" s="256"/>
      <c r="BD289" s="256"/>
      <c r="BE289" s="263"/>
      <c r="BF289" s="147">
        <f t="shared" si="1084"/>
        <v>6.5351363729634295</v>
      </c>
      <c r="BG289" s="256">
        <f t="shared" si="1085"/>
        <v>1.5010114596810946</v>
      </c>
      <c r="BH289" s="256">
        <f t="shared" si="1196"/>
        <v>9.8093145863968516</v>
      </c>
      <c r="BI289" s="120">
        <f t="shared" si="1086"/>
        <v>256.04341394917378</v>
      </c>
      <c r="BJ289" s="120">
        <f t="shared" si="1087"/>
        <v>204.83473115933904</v>
      </c>
      <c r="BK289" s="256">
        <v>0</v>
      </c>
      <c r="BL289" s="170">
        <f t="shared" si="1197"/>
        <v>172.5</v>
      </c>
      <c r="BM289" s="170">
        <f t="shared" si="1255"/>
        <v>0</v>
      </c>
      <c r="BN289" s="170">
        <f t="shared" si="1088"/>
        <v>48.546935773277937</v>
      </c>
      <c r="BO289" s="170">
        <f t="shared" si="1276"/>
        <v>71.2693069644681</v>
      </c>
      <c r="BP289" s="170">
        <f t="shared" si="1277"/>
        <v>0</v>
      </c>
      <c r="BQ289" s="390">
        <f t="shared" si="1091"/>
        <v>115265.81286205852</v>
      </c>
      <c r="BR289" s="428">
        <f t="shared" si="1092"/>
        <v>169670.822585783</v>
      </c>
      <c r="BS289" s="147">
        <f t="shared" si="1182"/>
        <v>6.6457868449049826</v>
      </c>
      <c r="BT289" s="256">
        <f t="shared" si="1183"/>
        <v>1.4716838020169805</v>
      </c>
      <c r="BU289" s="256">
        <f t="shared" si="1198"/>
        <v>9.7804968513041981</v>
      </c>
      <c r="BV289" s="170">
        <f t="shared" si="1199"/>
        <v>256.04341394917378</v>
      </c>
      <c r="BW289" s="170">
        <f t="shared" si="1200"/>
        <v>209.71122627021754</v>
      </c>
      <c r="BX289" s="170">
        <f t="shared" si="1201"/>
        <v>-4.8764951108784942</v>
      </c>
      <c r="BY289" s="170">
        <f t="shared" si="1256"/>
        <v>-28.269536874657938</v>
      </c>
      <c r="BZ289" s="256">
        <f t="shared" si="1094"/>
        <v>70.082693154154327</v>
      </c>
      <c r="CA289" s="256">
        <v>0</v>
      </c>
      <c r="CB289" s="466">
        <f t="shared" si="1095"/>
        <v>173858.31286205852</v>
      </c>
      <c r="CC289" s="147">
        <f t="shared" si="1096"/>
        <v>5.3031049819149922</v>
      </c>
      <c r="CD289" s="256">
        <f t="shared" si="1202"/>
        <v>1.6459460913864468</v>
      </c>
      <c r="CE289" s="256">
        <f t="shared" si="1257"/>
        <v>8.7286249171949741</v>
      </c>
      <c r="CF289" s="120">
        <f t="shared" si="1097"/>
        <v>256.04341394917378</v>
      </c>
      <c r="CG289" s="120">
        <f t="shared" si="1098"/>
        <v>192.03256046188034</v>
      </c>
      <c r="CH289" s="256">
        <v>0</v>
      </c>
      <c r="CI289" s="170">
        <f t="shared" si="1258"/>
        <v>172.5</v>
      </c>
      <c r="CJ289" s="170">
        <f t="shared" si="1259"/>
        <v>0</v>
      </c>
      <c r="CK289" s="170">
        <f t="shared" si="1099"/>
        <v>48.546935773277937</v>
      </c>
      <c r="CL289" s="256">
        <f t="shared" si="1278"/>
        <v>87.826781066514684</v>
      </c>
      <c r="CM289" s="256">
        <f t="shared" si="1190"/>
        <v>0</v>
      </c>
      <c r="CN289" s="390">
        <f t="shared" si="1101"/>
        <v>90265.812862058519</v>
      </c>
      <c r="CO289" s="428">
        <f t="shared" si="1102"/>
        <v>144670.822585783</v>
      </c>
      <c r="CP289" s="147">
        <f t="shared" si="1103"/>
        <v>5.5762321963335202</v>
      </c>
      <c r="CQ289" s="256">
        <f t="shared" si="1203"/>
        <v>1.6285431360316707</v>
      </c>
      <c r="CR289" s="256">
        <f t="shared" si="1204"/>
        <v>9.0811346682577625</v>
      </c>
      <c r="CS289" s="120">
        <f t="shared" si="1205"/>
        <v>256.04341394917378</v>
      </c>
      <c r="CT289" s="120">
        <f t="shared" si="1206"/>
        <v>209.71122627021754</v>
      </c>
      <c r="CU289" s="256">
        <f t="shared" si="1207"/>
        <v>-17.6786658083372</v>
      </c>
      <c r="CV289" s="170">
        <f t="shared" si="1260"/>
        <v>-102.48501917876638</v>
      </c>
      <c r="CW289" s="256">
        <f t="shared" si="1104"/>
        <v>83.52497238648597</v>
      </c>
      <c r="CX289" s="256">
        <v>0</v>
      </c>
      <c r="CY289" s="466">
        <f t="shared" si="1105"/>
        <v>148858.31286205852</v>
      </c>
      <c r="CZ289" s="147">
        <f t="shared" si="1106"/>
        <v>6.6457868449049826</v>
      </c>
      <c r="DA289" s="256">
        <f t="shared" si="1208"/>
        <v>1.6416478414695999</v>
      </c>
      <c r="DB289" s="256">
        <f t="shared" si="1209"/>
        <v>10.910041628805327</v>
      </c>
      <c r="DC289" s="120">
        <f t="shared" si="1210"/>
        <v>256.04341394917378</v>
      </c>
      <c r="DD289" s="120">
        <f t="shared" si="1211"/>
        <v>209.71122627021754</v>
      </c>
      <c r="DE289" s="256">
        <f t="shared" si="1212"/>
        <v>-4.8764951108784942</v>
      </c>
      <c r="DF289" s="170">
        <f t="shared" si="1261"/>
        <v>-28.269536874657938</v>
      </c>
      <c r="DG289" s="256">
        <f t="shared" si="1107"/>
        <v>70.082693154154327</v>
      </c>
      <c r="DH289" s="256">
        <v>0</v>
      </c>
      <c r="DI289" s="466">
        <f t="shared" si="1108"/>
        <v>155858.31286205852</v>
      </c>
      <c r="DJ289" s="147">
        <f t="shared" si="1109"/>
        <v>5.5762321963335202</v>
      </c>
      <c r="DK289" s="256">
        <f t="shared" si="1262"/>
        <v>1.6851454659086111</v>
      </c>
      <c r="DL289" s="256">
        <f t="shared" si="1213"/>
        <v>9.3967624025050487</v>
      </c>
      <c r="DM289" s="120">
        <f t="shared" si="1214"/>
        <v>256.04341394917378</v>
      </c>
      <c r="DN289" s="120">
        <f t="shared" si="1215"/>
        <v>209.71122627021754</v>
      </c>
      <c r="DO289" s="256">
        <f t="shared" si="1216"/>
        <v>-17.6786658083372</v>
      </c>
      <c r="DP289" s="170">
        <f t="shared" si="1263"/>
        <v>-102.48501917876638</v>
      </c>
      <c r="DQ289" s="256">
        <f t="shared" si="1110"/>
        <v>83.52497238648597</v>
      </c>
      <c r="DR289" s="256">
        <v>0</v>
      </c>
      <c r="DS289" s="427">
        <f t="shared" si="1111"/>
        <v>143858.31286205852</v>
      </c>
      <c r="DT289" s="176">
        <f t="shared" si="1112"/>
        <v>10.431448962225627</v>
      </c>
      <c r="DU289" s="256">
        <f t="shared" si="1217"/>
        <v>1.1235536105097228</v>
      </c>
      <c r="DV289" s="256">
        <f t="shared" si="1218"/>
        <v>11.720292144356504</v>
      </c>
      <c r="DW289" s="120">
        <f t="shared" si="1219"/>
        <v>256.04341394917378</v>
      </c>
      <c r="DX289" s="120">
        <f t="shared" si="1220"/>
        <v>209.71122627021754</v>
      </c>
      <c r="DY289" s="256">
        <f t="shared" si="1221"/>
        <v>20.727846284038861</v>
      </c>
      <c r="DZ289" s="256">
        <f t="shared" si="1264"/>
        <v>132</v>
      </c>
      <c r="EA289" s="256">
        <f t="shared" si="1265"/>
        <v>188</v>
      </c>
      <c r="EB289" s="170">
        <f t="shared" si="1266"/>
        <v>120.16142773355861</v>
      </c>
      <c r="EC289" s="256">
        <f t="shared" si="1113"/>
        <v>44.649083929373809</v>
      </c>
      <c r="ED289" s="256">
        <v>0</v>
      </c>
      <c r="EE289" s="427">
        <f t="shared" si="1272"/>
        <v>250364.61943480905</v>
      </c>
      <c r="EF289" s="275">
        <f t="shared" si="1114"/>
        <v>1.6757440069051799</v>
      </c>
      <c r="EG289" s="256">
        <f t="shared" si="1115"/>
        <v>0.66314428843493556</v>
      </c>
      <c r="EH289" s="256">
        <f t="shared" si="1222"/>
        <v>1.1112600670582433</v>
      </c>
      <c r="EI289" s="473">
        <f t="shared" si="1116"/>
        <v>64.010853487293446</v>
      </c>
      <c r="EJ289" s="473">
        <f t="shared" si="1117"/>
        <v>43.125</v>
      </c>
      <c r="EK289" s="473">
        <f t="shared" si="1223"/>
        <v>172.5</v>
      </c>
      <c r="EL289" s="473">
        <f t="shared" si="1118"/>
        <v>230.47085945233857</v>
      </c>
      <c r="EM289" s="473">
        <f t="shared" si="1279"/>
        <v>85.906455461895874</v>
      </c>
      <c r="EN289" s="473">
        <f t="shared" si="1280"/>
        <v>192.03256046188034</v>
      </c>
      <c r="EO289" s="427">
        <f t="shared" si="1121"/>
        <v>72394.712512374172</v>
      </c>
      <c r="EP289" s="261">
        <f t="shared" si="1122"/>
        <v>1.6757440069051799</v>
      </c>
      <c r="EQ289" s="256">
        <f t="shared" si="1281"/>
        <v>0.76951536951264432</v>
      </c>
      <c r="ER289" s="256">
        <f t="shared" si="1224"/>
        <v>1.2895107686822387</v>
      </c>
      <c r="ES289" s="473">
        <f t="shared" si="1225"/>
        <v>256.04341394917378</v>
      </c>
      <c r="ET289" s="473">
        <f t="shared" si="1124"/>
        <v>43.125</v>
      </c>
      <c r="EU289" s="473">
        <f t="shared" si="1226"/>
        <v>172.5</v>
      </c>
      <c r="EV289" s="473">
        <f t="shared" si="1125"/>
        <v>230.47085945233857</v>
      </c>
      <c r="EW289" s="473">
        <f t="shared" si="1282"/>
        <v>85.906455461895874</v>
      </c>
      <c r="EX289" s="473">
        <f t="shared" si="1283"/>
        <v>192.03256046188034</v>
      </c>
      <c r="EY289" s="572">
        <f t="shared" si="1128"/>
        <v>62387.5</v>
      </c>
      <c r="EZ289" s="276">
        <f t="shared" si="1310"/>
        <v>2.1066144552681356</v>
      </c>
      <c r="FA289" s="572">
        <f t="shared" si="1311"/>
        <v>10.485561313510877</v>
      </c>
      <c r="FB289" s="256">
        <f t="shared" si="1312"/>
        <v>22.08903503464235</v>
      </c>
      <c r="FC289" s="572">
        <f t="shared" si="1313"/>
        <v>104.85561313510877</v>
      </c>
      <c r="FD289" s="572"/>
      <c r="FE289" s="572">
        <f t="shared" si="1314"/>
        <v>172.5</v>
      </c>
      <c r="FF289" s="572">
        <f t="shared" si="1315"/>
        <v>273.59585945233857</v>
      </c>
      <c r="FG289" s="572">
        <f t="shared" si="1316"/>
        <v>69.903742090072512</v>
      </c>
      <c r="FH289" s="572">
        <f t="shared" si="1317"/>
        <v>151.18780081406501</v>
      </c>
      <c r="FI289" s="566">
        <f t="shared" si="1318"/>
        <v>10000</v>
      </c>
      <c r="FJ289" s="276">
        <f t="shared" si="1129"/>
        <v>1.4579016019015945</v>
      </c>
      <c r="FK289" s="256">
        <f t="shared" si="1284"/>
        <v>8.3391567953186196E-2</v>
      </c>
      <c r="FL289" s="256">
        <f t="shared" si="1227"/>
        <v>0.12157670050403582</v>
      </c>
      <c r="FM289" s="483">
        <f t="shared" si="1285"/>
        <v>6.6571287626785178</v>
      </c>
      <c r="FN289" s="483">
        <f t="shared" si="1132"/>
        <v>10</v>
      </c>
      <c r="FO289" s="483">
        <f t="shared" si="1228"/>
        <v>172.5</v>
      </c>
      <c r="FP289" s="483">
        <f t="shared" si="1229"/>
        <v>273.59585945233857</v>
      </c>
      <c r="FQ289" s="483">
        <f t="shared" si="1267"/>
        <v>1400</v>
      </c>
      <c r="FR289" s="483">
        <f t="shared" si="1286"/>
        <v>70.036884665326085</v>
      </c>
      <c r="FS289" s="483">
        <f t="shared" si="1287"/>
        <v>249.43230283806267</v>
      </c>
      <c r="FT289" s="484">
        <f t="shared" si="1288"/>
        <v>14</v>
      </c>
      <c r="FU289" s="427">
        <f t="shared" si="1136"/>
        <v>77681.337512374172</v>
      </c>
      <c r="FV289" s="276">
        <f t="shared" si="1137"/>
        <v>2.0598049190508649</v>
      </c>
      <c r="FW289" s="256">
        <f t="shared" si="1289"/>
        <v>0.87799759989224913</v>
      </c>
      <c r="FX289" s="256">
        <f t="shared" si="1230"/>
        <v>1.8085037751729078</v>
      </c>
      <c r="FY289" s="483">
        <f t="shared" si="1290"/>
        <v>105.74592996100878</v>
      </c>
      <c r="FZ289" s="483">
        <f t="shared" si="1140"/>
        <v>57</v>
      </c>
      <c r="GA289" s="483">
        <f t="shared" si="1231"/>
        <v>172.5</v>
      </c>
      <c r="GB289" s="483">
        <f t="shared" si="1232"/>
        <v>273.59585945233857</v>
      </c>
      <c r="GC289" s="483">
        <f t="shared" si="1233"/>
        <v>700</v>
      </c>
      <c r="GD289" s="483">
        <f t="shared" si="1291"/>
        <v>75.818414615478417</v>
      </c>
      <c r="GE289" s="483">
        <f t="shared" si="1292"/>
        <v>150.29748398816503</v>
      </c>
      <c r="GF289" s="484">
        <f t="shared" si="1293"/>
        <v>75</v>
      </c>
      <c r="GG289" s="493">
        <f t="shared" si="1294"/>
        <v>7</v>
      </c>
      <c r="GH289" s="493">
        <f t="shared" si="1145"/>
        <v>82</v>
      </c>
      <c r="GI289" s="427">
        <f t="shared" si="1146"/>
        <v>113703.33751237417</v>
      </c>
      <c r="GJ289" s="185">
        <f t="shared" si="1295"/>
        <v>1.4289268416359835</v>
      </c>
      <c r="GK289" s="256">
        <f t="shared" si="1268"/>
        <v>1.0771950711367788</v>
      </c>
      <c r="GL289" s="256">
        <f t="shared" si="1234"/>
        <v>1.539232950825326</v>
      </c>
      <c r="GM289" s="256">
        <f t="shared" si="1235"/>
        <v>256.04341394917378</v>
      </c>
      <c r="GN289" s="256">
        <f t="shared" si="1236"/>
        <v>172.5</v>
      </c>
      <c r="GO289" s="256">
        <f t="shared" si="1237"/>
        <v>273.59585945233857</v>
      </c>
      <c r="GP289" s="256">
        <f t="shared" si="1296"/>
        <v>256.04341394917378</v>
      </c>
      <c r="GQ289" s="256">
        <f t="shared" si="1297"/>
        <v>69.903742090072512</v>
      </c>
      <c r="GR289" s="427">
        <f t="shared" si="1150"/>
        <v>172800.33751237416</v>
      </c>
      <c r="GS289" s="185">
        <f t="shared" si="1151"/>
        <v>1.4289268416359835</v>
      </c>
      <c r="GT289" s="256">
        <f t="shared" si="1269"/>
        <v>1.2449536947585462</v>
      </c>
      <c r="GU289" s="256">
        <f t="shared" si="1238"/>
        <v>1.7789477510343776</v>
      </c>
      <c r="GV289" s="256">
        <f t="shared" si="1239"/>
        <v>256.04341394917378</v>
      </c>
      <c r="GW289" s="256">
        <f t="shared" si="1240"/>
        <v>172.5</v>
      </c>
      <c r="GX289" s="256">
        <f t="shared" si="1241"/>
        <v>273.59585945233857</v>
      </c>
      <c r="GY289" s="256">
        <f t="shared" si="1298"/>
        <v>256.04341394917378</v>
      </c>
      <c r="GZ289" s="256">
        <f t="shared" si="1299"/>
        <v>69.903742090072512</v>
      </c>
      <c r="HA289" s="427">
        <f t="shared" si="1154"/>
        <v>149515.33751237416</v>
      </c>
      <c r="HB289" s="185">
        <f t="shared" si="1155"/>
        <v>1.4289268416359835</v>
      </c>
      <c r="HC289" s="256">
        <f t="shared" si="1270"/>
        <v>6.4348104642326376E-2</v>
      </c>
      <c r="HD289" s="256">
        <f t="shared" si="1242"/>
        <v>9.1948733931821194E-2</v>
      </c>
      <c r="HE289" s="256">
        <f t="shared" si="1243"/>
        <v>256.04341394917378</v>
      </c>
      <c r="HF289" s="256">
        <f t="shared" si="1244"/>
        <v>172.5</v>
      </c>
      <c r="HG289" s="256">
        <f t="shared" si="1245"/>
        <v>273.59585945233857</v>
      </c>
      <c r="HH289" s="256">
        <f t="shared" si="1300"/>
        <v>256.04341394917378</v>
      </c>
      <c r="HI289" s="256">
        <f t="shared" si="1301"/>
        <v>69.903742090072512</v>
      </c>
      <c r="HJ289" s="427">
        <f t="shared" si="1158"/>
        <v>2892698.5945233856</v>
      </c>
      <c r="HK289" s="185">
        <f t="shared" si="1302"/>
        <v>1.4289268416359835</v>
      </c>
      <c r="HL289" s="256">
        <f t="shared" si="1271"/>
        <v>1.1884416399623385</v>
      </c>
      <c r="HM289" s="256">
        <f t="shared" si="1246"/>
        <v>1.6981961590600729</v>
      </c>
      <c r="HN289" s="256">
        <f t="shared" si="1247"/>
        <v>256.04341394917378</v>
      </c>
      <c r="HO289" s="256">
        <f t="shared" si="1248"/>
        <v>172.5</v>
      </c>
      <c r="HP289" s="256">
        <f t="shared" si="1249"/>
        <v>273.59585945233857</v>
      </c>
      <c r="HQ289" s="256">
        <f t="shared" si="1303"/>
        <v>256.04341394917378</v>
      </c>
      <c r="HR289" s="256">
        <f t="shared" si="1304"/>
        <v>69.903742090072512</v>
      </c>
      <c r="HS289" s="466">
        <f t="shared" si="1162"/>
        <v>156625</v>
      </c>
    </row>
    <row r="290" spans="1:227" s="109" customFormat="1" collapsed="1" x14ac:dyDescent="0.3">
      <c r="A290" s="109" t="s">
        <v>368</v>
      </c>
      <c r="B290" s="105" t="s">
        <v>124</v>
      </c>
      <c r="C290" s="105" t="s">
        <v>312</v>
      </c>
      <c r="D290" s="127">
        <v>2987</v>
      </c>
      <c r="E290" s="129">
        <v>12.5</v>
      </c>
      <c r="F290" s="127">
        <f t="shared" si="1071"/>
        <v>328.25885416666665</v>
      </c>
      <c r="G290" s="127">
        <f t="shared" si="1072"/>
        <v>29.436885000000004</v>
      </c>
      <c r="H290" s="169">
        <f t="shared" ref="H290:H297" si="1324">I290</f>
        <v>156.8175</v>
      </c>
      <c r="I290" s="130">
        <f t="shared" si="1309"/>
        <v>156.8175</v>
      </c>
      <c r="J290" s="375">
        <f t="shared" si="1074"/>
        <v>268.83000000000004</v>
      </c>
      <c r="K290" s="131">
        <v>2.5999999999999999E-2</v>
      </c>
      <c r="L290" s="169">
        <f t="shared" si="1075"/>
        <v>2093.2539682539682</v>
      </c>
      <c r="M290" s="375">
        <f t="shared" si="1250"/>
        <v>109.5</v>
      </c>
      <c r="N290" s="375">
        <f t="shared" si="1251"/>
        <v>54.42460317460317</v>
      </c>
      <c r="O290" s="130">
        <v>131.4</v>
      </c>
      <c r="P290" s="165">
        <v>2.5000000000000001E-2</v>
      </c>
      <c r="Q290" s="397">
        <f t="shared" si="1076"/>
        <v>0.9103241706161137</v>
      </c>
      <c r="S290" s="285">
        <f t="shared" si="1077"/>
        <v>1.0580486978802359</v>
      </c>
      <c r="T290" s="383">
        <f t="shared" si="1191"/>
        <v>9.8122950000000007</v>
      </c>
      <c r="U290" s="384">
        <f t="shared" si="1192"/>
        <v>328.25885416666665</v>
      </c>
      <c r="V290" s="436">
        <f t="shared" si="1252"/>
        <v>63353.675000000003</v>
      </c>
      <c r="W290" s="192"/>
      <c r="X290" s="286"/>
      <c r="Y290" s="286"/>
      <c r="Z290" s="286"/>
      <c r="AA290" s="69"/>
      <c r="AB290" s="69"/>
      <c r="AC290" s="69"/>
      <c r="AD290" s="69"/>
      <c r="AE290" s="69"/>
      <c r="AF290" s="69"/>
      <c r="AG290" s="69"/>
      <c r="AH290" s="462"/>
      <c r="AI290" s="299">
        <f t="shared" si="1193"/>
        <v>2.6264572016844117</v>
      </c>
      <c r="AJ290" s="287">
        <f t="shared" si="1078"/>
        <v>1.0921919070309634</v>
      </c>
      <c r="AK290" s="287">
        <f t="shared" si="1319"/>
        <v>2.8685952998429052</v>
      </c>
      <c r="AL290" s="173">
        <f t="shared" si="1079"/>
        <v>285.1673515442705</v>
      </c>
      <c r="AM290" s="173">
        <f t="shared" si="1080"/>
        <v>29.436885000000004</v>
      </c>
      <c r="AN290" s="173">
        <f t="shared" si="1194"/>
        <v>184.43862865820284</v>
      </c>
      <c r="AO290" s="173">
        <f t="shared" si="1253"/>
        <v>95</v>
      </c>
      <c r="AP290" s="173">
        <f t="shared" si="1254"/>
        <v>136</v>
      </c>
      <c r="AQ290" s="173">
        <f t="shared" si="1081"/>
        <v>0</v>
      </c>
      <c r="AR290" s="287">
        <f t="shared" si="1274"/>
        <v>93.097938780748592</v>
      </c>
      <c r="AS290" s="287">
        <f t="shared" si="1195"/>
        <v>43.091502622396149</v>
      </c>
      <c r="AT290" s="434">
        <f t="shared" si="1275"/>
        <v>184840.875</v>
      </c>
      <c r="AU290" s="113"/>
      <c r="AV290" s="287"/>
      <c r="AW290" s="287"/>
      <c r="AX290" s="172"/>
      <c r="AY290" s="172"/>
      <c r="AZ290" s="172"/>
      <c r="BA290" s="172"/>
      <c r="BB290" s="287"/>
      <c r="BC290" s="287"/>
      <c r="BD290" s="287"/>
      <c r="BE290" s="297"/>
      <c r="BF290" s="148">
        <f t="shared" si="1084"/>
        <v>1.2239675643527557</v>
      </c>
      <c r="BG290" s="287">
        <f t="shared" si="1085"/>
        <v>1.1749343272348181</v>
      </c>
      <c r="BH290" s="287">
        <f t="shared" si="1196"/>
        <v>1.4380815067800439</v>
      </c>
      <c r="BI290" s="172">
        <f t="shared" si="1086"/>
        <v>48.938821312500011</v>
      </c>
      <c r="BJ290" s="172">
        <f t="shared" si="1087"/>
        <v>29.436885000000004</v>
      </c>
      <c r="BK290" s="287">
        <v>0</v>
      </c>
      <c r="BL290" s="173">
        <f t="shared" si="1197"/>
        <v>23.379304209952611</v>
      </c>
      <c r="BM290" s="173">
        <f t="shared" si="1255"/>
        <v>133.43819579004739</v>
      </c>
      <c r="BN290" s="173">
        <f t="shared" si="1088"/>
        <v>0</v>
      </c>
      <c r="BO290" s="173">
        <f t="shared" si="1276"/>
        <v>12.922792515000003</v>
      </c>
      <c r="BP290" s="173">
        <f t="shared" si="1277"/>
        <v>279.32003285416664</v>
      </c>
      <c r="BQ290" s="392">
        <f t="shared" si="1091"/>
        <v>22274.13471022512</v>
      </c>
      <c r="BR290" s="430">
        <f t="shared" si="1092"/>
        <v>39005.008820668249</v>
      </c>
      <c r="BS290" s="150">
        <f t="shared" si="1182"/>
        <v>3.9042034149180291</v>
      </c>
      <c r="BT290" s="287">
        <f t="shared" si="1183"/>
        <v>1.5156578387204169</v>
      </c>
      <c r="BU290" s="287">
        <f t="shared" si="1198"/>
        <v>5.917436509779531</v>
      </c>
      <c r="BV290" s="173">
        <f t="shared" si="1199"/>
        <v>328.25885416666665</v>
      </c>
      <c r="BW290" s="173">
        <f t="shared" si="1200"/>
        <v>29.436885000000004</v>
      </c>
      <c r="BX290" s="173">
        <f t="shared" si="1201"/>
        <v>233.1701983333333</v>
      </c>
      <c r="BY290" s="173">
        <f t="shared" si="1256"/>
        <v>1486.8888888888887</v>
      </c>
      <c r="BZ290" s="287">
        <f t="shared" si="1094"/>
        <v>91.618110316666659</v>
      </c>
      <c r="CA290" s="287">
        <v>0</v>
      </c>
      <c r="CB290" s="468">
        <f t="shared" si="1095"/>
        <v>162604.66746113764</v>
      </c>
      <c r="CC290" s="148">
        <f t="shared" si="1096"/>
        <v>1.2234212351769629</v>
      </c>
      <c r="CD290" s="287">
        <f t="shared" si="1202"/>
        <v>1.5207623466983418</v>
      </c>
      <c r="CE290" s="287">
        <f t="shared" si="1257"/>
        <v>1.860532948608302</v>
      </c>
      <c r="CF290" s="172">
        <f t="shared" si="1097"/>
        <v>52.20140940000001</v>
      </c>
      <c r="CG290" s="172">
        <f t="shared" si="1098"/>
        <v>29.436885000000004</v>
      </c>
      <c r="CH290" s="287">
        <v>0</v>
      </c>
      <c r="CI290" s="173">
        <f t="shared" si="1258"/>
        <v>24.937924490616123</v>
      </c>
      <c r="CJ290" s="173">
        <f t="shared" si="1259"/>
        <v>131.87957550938387</v>
      </c>
      <c r="CK290" s="173">
        <f t="shared" si="1099"/>
        <v>0</v>
      </c>
      <c r="CL290" s="287">
        <f t="shared" si="1278"/>
        <v>16.315884126000004</v>
      </c>
      <c r="CM290" s="287">
        <f t="shared" si="1190"/>
        <v>276.05744476666666</v>
      </c>
      <c r="CN290" s="392">
        <f t="shared" si="1101"/>
        <v>13092.410357573464</v>
      </c>
      <c r="CO290" s="430">
        <f t="shared" si="1102"/>
        <v>30049.284408712803</v>
      </c>
      <c r="CP290" s="150">
        <f t="shared" si="1103"/>
        <v>3.3363901218232468</v>
      </c>
      <c r="CQ290" s="287">
        <f t="shared" si="1203"/>
        <v>1.6777101208596947</v>
      </c>
      <c r="CR290" s="287">
        <f t="shared" si="1204"/>
        <v>5.597495474519171</v>
      </c>
      <c r="CS290" s="172">
        <f t="shared" si="1205"/>
        <v>328.25885416666665</v>
      </c>
      <c r="CT290" s="172">
        <f t="shared" si="1206"/>
        <v>29.436885000000004</v>
      </c>
      <c r="CU290" s="287">
        <f t="shared" si="1207"/>
        <v>216.75725562499997</v>
      </c>
      <c r="CV290" s="173">
        <f t="shared" si="1260"/>
        <v>1382.2261904761904</v>
      </c>
      <c r="CW290" s="287">
        <f t="shared" si="1104"/>
        <v>107.21040588958333</v>
      </c>
      <c r="CX290" s="287">
        <v>0</v>
      </c>
      <c r="CY290" s="468">
        <f t="shared" si="1105"/>
        <v>137604.66746113764</v>
      </c>
      <c r="CZ290" s="150">
        <f t="shared" si="1106"/>
        <v>3.9042034149180291</v>
      </c>
      <c r="DA290" s="287">
        <f t="shared" si="1208"/>
        <v>1.7043228491655291</v>
      </c>
      <c r="DB290" s="287">
        <f t="shared" si="1209"/>
        <v>6.6540230878348838</v>
      </c>
      <c r="DC290" s="172">
        <f t="shared" si="1210"/>
        <v>328.25885416666665</v>
      </c>
      <c r="DD290" s="172">
        <f t="shared" si="1211"/>
        <v>29.436885000000004</v>
      </c>
      <c r="DE290" s="287">
        <f t="shared" si="1212"/>
        <v>233.1701983333333</v>
      </c>
      <c r="DF290" s="173">
        <f t="shared" si="1261"/>
        <v>1486.8888888888887</v>
      </c>
      <c r="DG290" s="287">
        <f t="shared" si="1107"/>
        <v>91.618110316666659</v>
      </c>
      <c r="DH290" s="287">
        <v>0</v>
      </c>
      <c r="DI290" s="468">
        <f t="shared" si="1108"/>
        <v>144604.66746113764</v>
      </c>
      <c r="DJ290" s="150">
        <f t="shared" si="1109"/>
        <v>3.3363901218232468</v>
      </c>
      <c r="DK290" s="287">
        <f t="shared" si="1262"/>
        <v>1.7409699650635715</v>
      </c>
      <c r="DL290" s="287">
        <f t="shared" si="1213"/>
        <v>5.8085549938290626</v>
      </c>
      <c r="DM290" s="172">
        <f t="shared" si="1214"/>
        <v>328.25885416666665</v>
      </c>
      <c r="DN290" s="172">
        <f t="shared" si="1215"/>
        <v>29.436885000000004</v>
      </c>
      <c r="DO290" s="287">
        <f t="shared" si="1216"/>
        <v>216.75725562499997</v>
      </c>
      <c r="DP290" s="173">
        <f t="shared" si="1263"/>
        <v>1382.2261904761904</v>
      </c>
      <c r="DQ290" s="287">
        <f t="shared" si="1110"/>
        <v>107.21040588958333</v>
      </c>
      <c r="DR290" s="287">
        <v>0</v>
      </c>
      <c r="DS290" s="436">
        <f t="shared" si="1111"/>
        <v>132604.66746113764</v>
      </c>
      <c r="DT290" s="289">
        <f t="shared" si="1112"/>
        <v>6.8192743526361275</v>
      </c>
      <c r="DU290" s="287">
        <f t="shared" si="1217"/>
        <v>1.0889961077030246</v>
      </c>
      <c r="DV290" s="287">
        <f t="shared" si="1218"/>
        <v>7.4261632273798055</v>
      </c>
      <c r="DW290" s="172">
        <f t="shared" si="1219"/>
        <v>328.25885416666665</v>
      </c>
      <c r="DX290" s="172">
        <f t="shared" si="1220"/>
        <v>29.436885000000004</v>
      </c>
      <c r="DY290" s="287">
        <f t="shared" si="1221"/>
        <v>265.99608374999997</v>
      </c>
      <c r="DZ290" s="287">
        <f t="shared" si="1264"/>
        <v>169</v>
      </c>
      <c r="EA290" s="287">
        <f t="shared" si="1265"/>
        <v>241</v>
      </c>
      <c r="EB290" s="173">
        <f t="shared" si="1266"/>
        <v>1696.2142857142856</v>
      </c>
      <c r="EC290" s="287">
        <f t="shared" si="1113"/>
        <v>52.45363665833333</v>
      </c>
      <c r="ED290" s="287">
        <v>0</v>
      </c>
      <c r="EE290" s="436">
        <f t="shared" si="1272"/>
        <v>262275.971868049</v>
      </c>
      <c r="EF290" s="290">
        <f t="shared" si="1114"/>
        <v>1.2935496810875375</v>
      </c>
      <c r="EG290" s="287">
        <f t="shared" si="1115"/>
        <v>0.87236063766934568</v>
      </c>
      <c r="EH290" s="287">
        <f t="shared" si="1222"/>
        <v>1.128441824650503</v>
      </c>
      <c r="EI290" s="475">
        <f t="shared" si="1116"/>
        <v>82.064713541666663</v>
      </c>
      <c r="EJ290" s="475">
        <f t="shared" si="1117"/>
        <v>39.204374999999999</v>
      </c>
      <c r="EK290" s="475">
        <f t="shared" si="1223"/>
        <v>156.8175</v>
      </c>
      <c r="EL290" s="475">
        <f t="shared" si="1118"/>
        <v>229.62562500000004</v>
      </c>
      <c r="EM290" s="475">
        <f t="shared" si="1279"/>
        <v>30.328473385416665</v>
      </c>
      <c r="EN290" s="475">
        <f t="shared" si="1280"/>
        <v>246.19414062499999</v>
      </c>
      <c r="EO290" s="436">
        <f t="shared" si="1121"/>
        <v>70554.003125000003</v>
      </c>
      <c r="EP290" s="291">
        <f t="shared" si="1122"/>
        <v>1.2935496810875375</v>
      </c>
      <c r="EQ290" s="287">
        <f t="shared" si="1281"/>
        <v>1.0852123107307441</v>
      </c>
      <c r="ER290" s="287">
        <f t="shared" si="1224"/>
        <v>1.4037760384580238</v>
      </c>
      <c r="ES290" s="475">
        <f t="shared" si="1225"/>
        <v>328.25885416666665</v>
      </c>
      <c r="ET290" s="475">
        <f t="shared" si="1124"/>
        <v>39.204374999999999</v>
      </c>
      <c r="EU290" s="475">
        <f t="shared" si="1226"/>
        <v>156.8175</v>
      </c>
      <c r="EV290" s="475">
        <f t="shared" si="1125"/>
        <v>229.62562500000004</v>
      </c>
      <c r="EW290" s="475">
        <f t="shared" si="1282"/>
        <v>30.328473385416665</v>
      </c>
      <c r="EX290" s="475">
        <f t="shared" si="1283"/>
        <v>246.19414062499999</v>
      </c>
      <c r="EY290" s="574">
        <f t="shared" si="1128"/>
        <v>56715.662499999999</v>
      </c>
      <c r="EZ290" s="290">
        <f t="shared" ref="EZ290" si="1325">($F290+$G290)/(FG290+FH290)</f>
        <v>1.1062092006404729</v>
      </c>
      <c r="FA290" s="287">
        <f t="shared" ref="FA290" si="1326">+(($T290+$U290)-(FH290+FG290))/FI290*1000</f>
        <v>1.471844249999998</v>
      </c>
      <c r="FB290" s="287">
        <f t="shared" ref="FB290" si="1327">FA290*EZ290</f>
        <v>1.628167651259774</v>
      </c>
      <c r="FC290" s="475">
        <f>$G290*$FF$9</f>
        <v>14.718442500000002</v>
      </c>
      <c r="FD290" s="475"/>
      <c r="FE290" s="475">
        <f t="shared" ref="FE290" si="1328">$H290</f>
        <v>156.8175</v>
      </c>
      <c r="FF290" s="475">
        <f>$J290</f>
        <v>268.83000000000004</v>
      </c>
      <c r="FG290" s="475">
        <f t="shared" si="1316"/>
        <v>9.8122950000000007</v>
      </c>
      <c r="FH290" s="475">
        <f t="shared" si="1317"/>
        <v>313.54041166666667</v>
      </c>
      <c r="FI290" s="592">
        <f>($FE290*$FG$4+$FH$4)+($FF290*$FG$5+$FH$5)+($FD290*$FG$6+$FH$6)</f>
        <v>10000</v>
      </c>
      <c r="FJ290" s="292">
        <f t="shared" si="1129"/>
        <v>1.0847750927700306</v>
      </c>
      <c r="FK290" s="287">
        <f t="shared" si="1284"/>
        <v>0.10478342768926456</v>
      </c>
      <c r="FL290" s="287">
        <f t="shared" si="1227"/>
        <v>0.11366645249238376</v>
      </c>
      <c r="FM290" s="487">
        <f t="shared" si="1285"/>
        <v>8.5347302083333325</v>
      </c>
      <c r="FN290" s="487">
        <f t="shared" si="1132"/>
        <v>13</v>
      </c>
      <c r="FO290" s="487">
        <f t="shared" si="1228"/>
        <v>156.8175</v>
      </c>
      <c r="FP290" s="487">
        <f t="shared" si="1229"/>
        <v>268.83000000000004</v>
      </c>
      <c r="FQ290" s="487">
        <f t="shared" si="1267"/>
        <v>1800</v>
      </c>
      <c r="FR290" s="487">
        <f t="shared" si="1286"/>
        <v>9.9829896041666668</v>
      </c>
      <c r="FS290" s="487">
        <f t="shared" si="1287"/>
        <v>319.75885416666665</v>
      </c>
      <c r="FT290" s="488">
        <f t="shared" si="1288"/>
        <v>18</v>
      </c>
      <c r="FU290" s="436">
        <f t="shared" si="1136"/>
        <v>79490.675000000003</v>
      </c>
      <c r="FV290" s="292">
        <f t="shared" si="1137"/>
        <v>1.7023263526970371</v>
      </c>
      <c r="FW290" s="287">
        <f t="shared" si="1289"/>
        <v>1.0132226771944892</v>
      </c>
      <c r="FX290" s="287">
        <f t="shared" si="1230"/>
        <v>1.7248356645384222</v>
      </c>
      <c r="FY290" s="487">
        <f t="shared" si="1290"/>
        <v>135.57090677083332</v>
      </c>
      <c r="FZ290" s="487">
        <f t="shared" si="1140"/>
        <v>74</v>
      </c>
      <c r="GA290" s="487">
        <f t="shared" si="1231"/>
        <v>156.8175</v>
      </c>
      <c r="GB290" s="487">
        <f t="shared" si="1232"/>
        <v>268.83000000000004</v>
      </c>
      <c r="GC290" s="487">
        <f t="shared" si="1233"/>
        <v>900</v>
      </c>
      <c r="GD290" s="487">
        <f t="shared" si="1291"/>
        <v>17.433771392083326</v>
      </c>
      <c r="GE290" s="487">
        <f t="shared" si="1292"/>
        <v>192.68794739583333</v>
      </c>
      <c r="GF290" s="488">
        <f t="shared" si="1293"/>
        <v>96</v>
      </c>
      <c r="GG290" s="495">
        <f t="shared" si="1294"/>
        <v>9</v>
      </c>
      <c r="GH290" s="495">
        <f t="shared" si="1145"/>
        <v>105</v>
      </c>
      <c r="GI290" s="436">
        <f t="shared" si="1146"/>
        <v>126279.675</v>
      </c>
      <c r="GJ290" s="186">
        <f t="shared" si="1295"/>
        <v>1.0580486978802359</v>
      </c>
      <c r="GK290" s="287">
        <f t="shared" si="1268"/>
        <v>1.9752681545692203</v>
      </c>
      <c r="GL290" s="287">
        <f t="shared" si="1234"/>
        <v>2.0899298989062602</v>
      </c>
      <c r="GM290" s="287">
        <f t="shared" si="1235"/>
        <v>328.25885416666665</v>
      </c>
      <c r="GN290" s="287">
        <f t="shared" si="1236"/>
        <v>156.8175</v>
      </c>
      <c r="GO290" s="287">
        <f t="shared" si="1237"/>
        <v>268.83000000000004</v>
      </c>
      <c r="GP290" s="287">
        <f t="shared" si="1296"/>
        <v>328.25885416666665</v>
      </c>
      <c r="GQ290" s="287">
        <f t="shared" si="1297"/>
        <v>9.8122950000000007</v>
      </c>
      <c r="GR290" s="436">
        <f t="shared" si="1150"/>
        <v>161216.875</v>
      </c>
      <c r="GS290" s="186">
        <f t="shared" si="1151"/>
        <v>1.0580486978802359</v>
      </c>
      <c r="GT290" s="287">
        <f t="shared" si="1269"/>
        <v>2.2116599050977324</v>
      </c>
      <c r="GU290" s="287">
        <f t="shared" si="1238"/>
        <v>2.3400438827425818</v>
      </c>
      <c r="GV290" s="287">
        <f t="shared" si="1239"/>
        <v>328.25885416666665</v>
      </c>
      <c r="GW290" s="287">
        <f t="shared" si="1240"/>
        <v>156.8175</v>
      </c>
      <c r="GX290" s="287">
        <f t="shared" si="1241"/>
        <v>268.83000000000004</v>
      </c>
      <c r="GY290" s="287">
        <f t="shared" si="1298"/>
        <v>328.25885416666665</v>
      </c>
      <c r="GZ290" s="287">
        <f t="shared" si="1299"/>
        <v>9.8122950000000007</v>
      </c>
      <c r="HA290" s="436">
        <f t="shared" si="1154"/>
        <v>143985.32</v>
      </c>
      <c r="HB290" s="186">
        <f t="shared" si="1155"/>
        <v>1.0580486978802359</v>
      </c>
      <c r="HC290" s="287">
        <f t="shared" si="1270"/>
        <v>0.11213317088654748</v>
      </c>
      <c r="HD290" s="287">
        <f t="shared" si="1242"/>
        <v>0.11864235544569354</v>
      </c>
      <c r="HE290" s="287">
        <f t="shared" si="1243"/>
        <v>328.25885416666665</v>
      </c>
      <c r="HF290" s="287">
        <f t="shared" si="1244"/>
        <v>156.8175</v>
      </c>
      <c r="HG290" s="287">
        <f t="shared" si="1245"/>
        <v>268.83000000000004</v>
      </c>
      <c r="HH290" s="287">
        <f t="shared" si="1300"/>
        <v>328.25885416666665</v>
      </c>
      <c r="HI290" s="287">
        <f t="shared" si="1301"/>
        <v>9.8122950000000007</v>
      </c>
      <c r="HJ290" s="436">
        <f t="shared" si="1158"/>
        <v>2839896.1400000006</v>
      </c>
      <c r="HK290" s="186">
        <f t="shared" si="1302"/>
        <v>1.0580486978802359</v>
      </c>
      <c r="HL290" s="287">
        <f t="shared" si="1271"/>
        <v>2.2223164587475068</v>
      </c>
      <c r="HM290" s="287">
        <f t="shared" si="1246"/>
        <v>2.3513190354556168</v>
      </c>
      <c r="HN290" s="287">
        <f t="shared" si="1247"/>
        <v>328.25885416666665</v>
      </c>
      <c r="HO290" s="287">
        <f t="shared" si="1248"/>
        <v>156.8175</v>
      </c>
      <c r="HP290" s="287">
        <f t="shared" si="1249"/>
        <v>268.83000000000004</v>
      </c>
      <c r="HQ290" s="287">
        <f t="shared" si="1303"/>
        <v>328.25885416666665</v>
      </c>
      <c r="HR290" s="287">
        <f t="shared" si="1304"/>
        <v>9.8122950000000007</v>
      </c>
      <c r="HS290" s="468">
        <f t="shared" si="1162"/>
        <v>143294.875</v>
      </c>
    </row>
    <row r="291" spans="1:227" s="72" customFormat="1" hidden="1" outlineLevel="1" x14ac:dyDescent="0.3">
      <c r="B291" s="40" t="s">
        <v>252</v>
      </c>
      <c r="C291" s="40" t="s">
        <v>257</v>
      </c>
      <c r="D291" s="117">
        <v>500</v>
      </c>
      <c r="E291" s="132">
        <v>12.506160789870153</v>
      </c>
      <c r="F291" s="125">
        <f t="shared" si="1071"/>
        <v>54.974998472137543</v>
      </c>
      <c r="G291" s="125">
        <f t="shared" si="1072"/>
        <v>0.53801569994375009</v>
      </c>
      <c r="H291" s="168">
        <f t="shared" si="1324"/>
        <v>21</v>
      </c>
      <c r="I291" s="528">
        <f t="shared" ref="I291:I302" si="1329">$N$10*$P$10*$D291/1000</f>
        <v>21</v>
      </c>
      <c r="J291" s="373">
        <f t="shared" si="1074"/>
        <v>15.354329336294237</v>
      </c>
      <c r="K291" s="114">
        <v>2.5999999999999999E-2</v>
      </c>
      <c r="L291" s="168">
        <f t="shared" si="1075"/>
        <v>2617.8570701017879</v>
      </c>
      <c r="M291" s="373">
        <f t="shared" si="1250"/>
        <v>35.04</v>
      </c>
      <c r="N291" s="373">
        <f t="shared" si="1251"/>
        <v>68.064283822646487</v>
      </c>
      <c r="O291" s="121">
        <v>44.83464166197917</v>
      </c>
      <c r="P291" s="116">
        <v>8.0000000000000002E-3</v>
      </c>
      <c r="Q291" s="395">
        <f t="shared" si="1076"/>
        <v>0.99021344765991348</v>
      </c>
      <c r="S291" s="189">
        <f t="shared" si="1077"/>
        <v>1.0065031537419007</v>
      </c>
      <c r="T291" s="168">
        <f t="shared" si="1191"/>
        <v>0.1793385666479167</v>
      </c>
      <c r="U291" s="382">
        <f t="shared" si="1192"/>
        <v>54.974998472137543</v>
      </c>
      <c r="V291" s="427">
        <f t="shared" si="1252"/>
        <v>16006.692693807077</v>
      </c>
      <c r="W291" s="132"/>
      <c r="X291" s="255"/>
      <c r="Y291" s="255"/>
      <c r="Z291" s="255"/>
      <c r="AA291" s="111"/>
      <c r="AB291" s="111"/>
      <c r="AC291" s="111"/>
      <c r="AD291" s="111"/>
      <c r="AE291" s="111"/>
      <c r="AF291" s="111"/>
      <c r="AG291" s="111"/>
      <c r="AH291" s="460"/>
      <c r="AI291" s="188">
        <f t="shared" si="1193"/>
        <v>3.0842393680614824</v>
      </c>
      <c r="AJ291" s="256">
        <f t="shared" si="1078"/>
        <v>0.83224112881979717</v>
      </c>
      <c r="AK291" s="256">
        <f t="shared" si="1319"/>
        <v>2.5668308532259458</v>
      </c>
      <c r="AL291" s="170">
        <f t="shared" si="1079"/>
        <v>54.974998472137543</v>
      </c>
      <c r="AM291" s="170">
        <f t="shared" si="1080"/>
        <v>0.53801569994375009</v>
      </c>
      <c r="AN291" s="170">
        <f t="shared" si="1194"/>
        <v>40.693233154159408</v>
      </c>
      <c r="AO291" s="170">
        <f t="shared" si="1253"/>
        <v>21</v>
      </c>
      <c r="AP291" s="170">
        <f t="shared" si="1254"/>
        <v>30</v>
      </c>
      <c r="AQ291" s="170">
        <f t="shared" si="1081"/>
        <v>0</v>
      </c>
      <c r="AR291" s="256">
        <f t="shared" si="1274"/>
        <v>17.998931842625606</v>
      </c>
      <c r="AS291" s="256">
        <f t="shared" si="1195"/>
        <v>0</v>
      </c>
      <c r="AT291" s="428">
        <f t="shared" si="1275"/>
        <v>44645</v>
      </c>
      <c r="AU291" s="112"/>
      <c r="AV291" s="256"/>
      <c r="AW291" s="256"/>
      <c r="AX291" s="120"/>
      <c r="AY291" s="120"/>
      <c r="AZ291" s="120"/>
      <c r="BA291" s="120"/>
      <c r="BB291" s="256"/>
      <c r="BC291" s="256"/>
      <c r="BD291" s="256"/>
      <c r="BE291" s="257"/>
      <c r="BF291" s="146">
        <f t="shared" si="1084"/>
        <v>1.0220241124766212</v>
      </c>
      <c r="BG291" s="256">
        <f t="shared" si="1085"/>
        <v>4.9919823791716403E-2</v>
      </c>
      <c r="BH291" s="256">
        <f t="shared" si="1196"/>
        <v>5.1019263605718276E-2</v>
      </c>
      <c r="BI291" s="120">
        <f t="shared" si="1086"/>
        <v>0.89445110115648463</v>
      </c>
      <c r="BJ291" s="120">
        <f t="shared" si="1087"/>
        <v>0.53801569994375009</v>
      </c>
      <c r="BK291" s="256">
        <v>0</v>
      </c>
      <c r="BL291" s="170">
        <f t="shared" si="1197"/>
        <v>0.34167300857327038</v>
      </c>
      <c r="BM291" s="170">
        <f t="shared" si="1255"/>
        <v>20.65832699142673</v>
      </c>
      <c r="BN291" s="170">
        <f t="shared" si="1088"/>
        <v>0</v>
      </c>
      <c r="BO291" s="170">
        <f t="shared" si="1276"/>
        <v>0.23618889227530632</v>
      </c>
      <c r="BP291" s="170">
        <f t="shared" si="1277"/>
        <v>54.080547370981058</v>
      </c>
      <c r="BQ291" s="390">
        <f t="shared" si="1091"/>
        <v>10179.378329500967</v>
      </c>
      <c r="BR291" s="428">
        <f t="shared" si="1092"/>
        <v>16778.920915744093</v>
      </c>
      <c r="BS291" s="146">
        <f t="shared" si="1182"/>
        <v>3.6076414859369654</v>
      </c>
      <c r="BT291" s="256">
        <f t="shared" si="1183"/>
        <v>1.1288383565228335</v>
      </c>
      <c r="BU291" s="256">
        <f t="shared" si="1198"/>
        <v>4.0724440859086766</v>
      </c>
      <c r="BV291" s="170">
        <f t="shared" si="1199"/>
        <v>54.974998472137543</v>
      </c>
      <c r="BW291" s="170">
        <f t="shared" si="1200"/>
        <v>0.53801569994375009</v>
      </c>
      <c r="BX291" s="170">
        <f t="shared" si="1201"/>
        <v>43.441983077766288</v>
      </c>
      <c r="BY291" s="170">
        <f t="shared" si="1256"/>
        <v>2068.6658608460139</v>
      </c>
      <c r="BZ291" s="256">
        <f t="shared" si="1094"/>
        <v>15.387619415199076</v>
      </c>
      <c r="CA291" s="256">
        <v>0</v>
      </c>
      <c r="CB291" s="466">
        <f t="shared" si="1095"/>
        <v>35228</v>
      </c>
      <c r="CC291" s="146">
        <f t="shared" si="1096"/>
        <v>1.0219792344511971</v>
      </c>
      <c r="CD291" s="256">
        <f t="shared" si="1202"/>
        <v>0.12293099220310114</v>
      </c>
      <c r="CE291" s="256">
        <f t="shared" si="1257"/>
        <v>0.12563292130205136</v>
      </c>
      <c r="CF291" s="120">
        <f t="shared" si="1097"/>
        <v>0.95408117456691688</v>
      </c>
      <c r="CG291" s="120">
        <f t="shared" si="1098"/>
        <v>0.53801569994375009</v>
      </c>
      <c r="CH291" s="256">
        <v>0</v>
      </c>
      <c r="CI291" s="170">
        <f t="shared" si="1258"/>
        <v>0.36445120914482171</v>
      </c>
      <c r="CJ291" s="170">
        <f t="shared" si="1259"/>
        <v>20.635548790855179</v>
      </c>
      <c r="CK291" s="170">
        <f t="shared" si="1099"/>
        <v>0</v>
      </c>
      <c r="CL291" s="256">
        <f t="shared" si="1278"/>
        <v>0.29820416862215593</v>
      </c>
      <c r="CM291" s="256">
        <f t="shared" si="1190"/>
        <v>54.020917297570627</v>
      </c>
      <c r="CN291" s="390">
        <f t="shared" si="1101"/>
        <v>191.3368848010314</v>
      </c>
      <c r="CO291" s="428">
        <f t="shared" si="1102"/>
        <v>6794.1823101270302</v>
      </c>
      <c r="CP291" s="146">
        <f t="shared" si="1103"/>
        <v>3.0842393680614824</v>
      </c>
      <c r="CQ291" s="256">
        <f t="shared" si="1203"/>
        <v>1.4727844139907977</v>
      </c>
      <c r="CR291" s="256">
        <f t="shared" si="1204"/>
        <v>4.5424196702977788</v>
      </c>
      <c r="CS291" s="120">
        <f t="shared" si="1205"/>
        <v>54.974998472137543</v>
      </c>
      <c r="CT291" s="120">
        <f t="shared" si="1206"/>
        <v>0.53801569994375009</v>
      </c>
      <c r="CU291" s="256">
        <f t="shared" si="1207"/>
        <v>40.693233154159408</v>
      </c>
      <c r="CV291" s="170">
        <f t="shared" si="1260"/>
        <v>1937.7730073409243</v>
      </c>
      <c r="CW291" s="256">
        <f t="shared" si="1104"/>
        <v>17.998931842625606</v>
      </c>
      <c r="CX291" s="256">
        <v>0</v>
      </c>
      <c r="CY291" s="466">
        <f t="shared" si="1105"/>
        <v>25228</v>
      </c>
      <c r="CZ291" s="146">
        <f t="shared" si="1106"/>
        <v>3.6076414859369654</v>
      </c>
      <c r="DA291" s="256">
        <f t="shared" si="1208"/>
        <v>1.2150671481174036</v>
      </c>
      <c r="DB291" s="256">
        <f t="shared" si="1209"/>
        <v>4.3835266517474603</v>
      </c>
      <c r="DC291" s="120">
        <f t="shared" si="1210"/>
        <v>54.974998472137543</v>
      </c>
      <c r="DD291" s="120">
        <f t="shared" si="1211"/>
        <v>0.53801569994375009</v>
      </c>
      <c r="DE291" s="256">
        <f t="shared" si="1212"/>
        <v>43.441983077766288</v>
      </c>
      <c r="DF291" s="170">
        <f t="shared" si="1261"/>
        <v>2068.6658608460139</v>
      </c>
      <c r="DG291" s="256">
        <f t="shared" si="1107"/>
        <v>15.387619415199076</v>
      </c>
      <c r="DH291" s="256">
        <v>0</v>
      </c>
      <c r="DI291" s="466">
        <f t="shared" si="1108"/>
        <v>32728</v>
      </c>
      <c r="DJ291" s="146">
        <f t="shared" si="1109"/>
        <v>3.0842393680614824</v>
      </c>
      <c r="DK291" s="256">
        <f t="shared" si="1262"/>
        <v>1.8833842860989378</v>
      </c>
      <c r="DL291" s="256">
        <f t="shared" si="1213"/>
        <v>5.8088079603747138</v>
      </c>
      <c r="DM291" s="120">
        <f t="shared" si="1214"/>
        <v>54.974998472137543</v>
      </c>
      <c r="DN291" s="120">
        <f t="shared" si="1215"/>
        <v>0.53801569994375009</v>
      </c>
      <c r="DO291" s="256">
        <f t="shared" si="1216"/>
        <v>40.693233154159408</v>
      </c>
      <c r="DP291" s="170">
        <f t="shared" si="1263"/>
        <v>1937.7730073409243</v>
      </c>
      <c r="DQ291" s="256">
        <f t="shared" si="1110"/>
        <v>17.998931842625606</v>
      </c>
      <c r="DR291" s="256">
        <v>0</v>
      </c>
      <c r="DS291" s="427">
        <f t="shared" si="1111"/>
        <v>19728</v>
      </c>
      <c r="DT291" s="176">
        <f t="shared" si="1112"/>
        <v>6.3831466605210991</v>
      </c>
      <c r="DU291" s="256">
        <f t="shared" si="1217"/>
        <v>1.0342281158991284</v>
      </c>
      <c r="DV291" s="256">
        <f t="shared" si="1218"/>
        <v>6.6016297442185499</v>
      </c>
      <c r="DW291" s="120">
        <f t="shared" si="1219"/>
        <v>54.974998472137543</v>
      </c>
      <c r="DX291" s="120">
        <f t="shared" si="1220"/>
        <v>0.53801569994375009</v>
      </c>
      <c r="DY291" s="256">
        <f t="shared" si="1221"/>
        <v>48.939482924980041</v>
      </c>
      <c r="DZ291" s="256">
        <f t="shared" si="1264"/>
        <v>28</v>
      </c>
      <c r="EA291" s="256">
        <f t="shared" si="1265"/>
        <v>40</v>
      </c>
      <c r="EB291" s="170">
        <f t="shared" si="1266"/>
        <v>2330.4515678561925</v>
      </c>
      <c r="EC291" s="256">
        <f t="shared" si="1113"/>
        <v>8.6968100725966071</v>
      </c>
      <c r="ED291" s="256">
        <v>0</v>
      </c>
      <c r="EE291" s="427">
        <f t="shared" si="1272"/>
        <v>44920</v>
      </c>
      <c r="EF291" s="275">
        <f t="shared" si="1114"/>
        <v>1.2378442786455051</v>
      </c>
      <c r="EG291" s="256">
        <f t="shared" si="1115"/>
        <v>0.49891536044460133</v>
      </c>
      <c r="EH291" s="256">
        <f t="shared" si="1222"/>
        <v>0.61757952445470965</v>
      </c>
      <c r="EI291" s="473">
        <f t="shared" si="1116"/>
        <v>13.743749618034386</v>
      </c>
      <c r="EJ291" s="473">
        <f t="shared" si="1117"/>
        <v>5.25</v>
      </c>
      <c r="EK291" s="473">
        <f t="shared" si="1223"/>
        <v>21</v>
      </c>
      <c r="EL291" s="473">
        <f t="shared" si="1118"/>
        <v>10.104329336294237</v>
      </c>
      <c r="EM291" s="473">
        <f t="shared" si="1279"/>
        <v>3.615275971156513</v>
      </c>
      <c r="EN291" s="473">
        <f t="shared" si="1280"/>
        <v>41.231248854103157</v>
      </c>
      <c r="EO291" s="427">
        <f t="shared" si="1121"/>
        <v>20660.442693807076</v>
      </c>
      <c r="EP291" s="261">
        <f t="shared" si="1122"/>
        <v>1.2378442786455051</v>
      </c>
      <c r="EQ291" s="256">
        <f t="shared" si="1281"/>
        <v>1.3571839649145208</v>
      </c>
      <c r="ER291" s="256">
        <f t="shared" si="1224"/>
        <v>1.6799824060388613</v>
      </c>
      <c r="ES291" s="473">
        <f t="shared" si="1225"/>
        <v>54.974998472137543</v>
      </c>
      <c r="ET291" s="473">
        <f t="shared" si="1124"/>
        <v>5.25</v>
      </c>
      <c r="EU291" s="473">
        <f t="shared" si="1226"/>
        <v>21</v>
      </c>
      <c r="EV291" s="473">
        <f t="shared" si="1125"/>
        <v>10.104329336294237</v>
      </c>
      <c r="EW291" s="473">
        <f t="shared" si="1282"/>
        <v>3.615275971156513</v>
      </c>
      <c r="EX291" s="473">
        <f t="shared" si="1283"/>
        <v>41.231248854103157</v>
      </c>
      <c r="EY291" s="572">
        <f t="shared" si="1128"/>
        <v>7595</v>
      </c>
      <c r="EZ291" s="572"/>
      <c r="FA291" s="572"/>
      <c r="FB291" s="572"/>
      <c r="FC291" s="572"/>
      <c r="FD291" s="572"/>
      <c r="FE291" s="572"/>
      <c r="FF291" s="572"/>
      <c r="FG291" s="572"/>
      <c r="FH291" s="572"/>
      <c r="FI291" s="566"/>
      <c r="FJ291" s="276">
        <f t="shared" si="1129"/>
        <v>1.0324879745430935</v>
      </c>
      <c r="FK291" s="256">
        <f t="shared" si="1284"/>
        <v>7.0429819421626197E-2</v>
      </c>
      <c r="FL291" s="256">
        <f t="shared" si="1227"/>
        <v>7.2717941602070665E-2</v>
      </c>
      <c r="FM291" s="483">
        <f t="shared" si="1285"/>
        <v>1.4293499602755761</v>
      </c>
      <c r="FN291" s="483">
        <f t="shared" si="1132"/>
        <v>2</v>
      </c>
      <c r="FO291" s="483">
        <f t="shared" si="1228"/>
        <v>21</v>
      </c>
      <c r="FP291" s="483">
        <f t="shared" si="1229"/>
        <v>15.354329336294237</v>
      </c>
      <c r="FQ291" s="483">
        <f t="shared" si="1267"/>
        <v>300</v>
      </c>
      <c r="FR291" s="483">
        <f t="shared" si="1286"/>
        <v>0.20792556585342822</v>
      </c>
      <c r="FS291" s="483">
        <f t="shared" si="1287"/>
        <v>53.558331805470871</v>
      </c>
      <c r="FT291" s="484">
        <f t="shared" si="1288"/>
        <v>3</v>
      </c>
      <c r="FU291" s="427">
        <f t="shared" si="1136"/>
        <v>19708.692693807076</v>
      </c>
      <c r="FV291" s="276">
        <f t="shared" si="1137"/>
        <v>1.6521516894091068</v>
      </c>
      <c r="FW291" s="256">
        <f t="shared" si="1289"/>
        <v>0.76095804623026853</v>
      </c>
      <c r="FX291" s="256">
        <f t="shared" si="1230"/>
        <v>1.2572181216487914</v>
      </c>
      <c r="FY291" s="483">
        <f t="shared" si="1290"/>
        <v>22.704674368992805</v>
      </c>
      <c r="FZ291" s="483">
        <f t="shared" si="1140"/>
        <v>13</v>
      </c>
      <c r="GA291" s="483">
        <f t="shared" si="1231"/>
        <v>21</v>
      </c>
      <c r="GB291" s="483">
        <f t="shared" si="1232"/>
        <v>15.354329336294237</v>
      </c>
      <c r="GC291" s="483">
        <f t="shared" si="1233"/>
        <v>200</v>
      </c>
      <c r="GD291" s="483">
        <f t="shared" si="1291"/>
        <v>1.3301101232885308</v>
      </c>
      <c r="GE291" s="483">
        <f t="shared" si="1292"/>
        <v>32.270324103144738</v>
      </c>
      <c r="GF291" s="484">
        <f t="shared" si="1293"/>
        <v>16</v>
      </c>
      <c r="GG291" s="493">
        <f t="shared" si="1294"/>
        <v>2</v>
      </c>
      <c r="GH291" s="493">
        <f t="shared" si="1145"/>
        <v>18</v>
      </c>
      <c r="GI291" s="427">
        <f t="shared" si="1146"/>
        <v>28324.692693807076</v>
      </c>
      <c r="GJ291" s="185">
        <f t="shared" si="1295"/>
        <v>1.0065031537419007</v>
      </c>
      <c r="GK291" s="256">
        <f t="shared" si="1268"/>
        <v>2.0334836830674523</v>
      </c>
      <c r="GL291" s="256">
        <f t="shared" si="1234"/>
        <v>2.0467077400900866</v>
      </c>
      <c r="GM291" s="256">
        <f t="shared" si="1235"/>
        <v>54.974998472137543</v>
      </c>
      <c r="GN291" s="256">
        <f t="shared" si="1236"/>
        <v>21</v>
      </c>
      <c r="GO291" s="256">
        <f t="shared" si="1237"/>
        <v>15.354329336294237</v>
      </c>
      <c r="GP291" s="256">
        <f t="shared" si="1296"/>
        <v>54.974998472137543</v>
      </c>
      <c r="GQ291" s="256">
        <f t="shared" si="1297"/>
        <v>0.1793385666479167</v>
      </c>
      <c r="GR291" s="427">
        <f t="shared" si="1150"/>
        <v>26946.692693807076</v>
      </c>
      <c r="GS291" s="185">
        <f t="shared" si="1151"/>
        <v>1.0065031537419007</v>
      </c>
      <c r="GT291" s="256">
        <f t="shared" si="1269"/>
        <v>0.88179995314005488</v>
      </c>
      <c r="GU291" s="256">
        <f t="shared" si="1238"/>
        <v>0.88753443380492547</v>
      </c>
      <c r="GV291" s="256">
        <f t="shared" si="1239"/>
        <v>54.974998472137543</v>
      </c>
      <c r="GW291" s="256">
        <f t="shared" si="1240"/>
        <v>21</v>
      </c>
      <c r="GX291" s="256">
        <f t="shared" si="1241"/>
        <v>15.354329336294237</v>
      </c>
      <c r="GY291" s="256">
        <f t="shared" si="1298"/>
        <v>54.974998472137543</v>
      </c>
      <c r="GZ291" s="256">
        <f t="shared" si="1299"/>
        <v>0.1793385666479167</v>
      </c>
      <c r="HA291" s="427">
        <f t="shared" si="1154"/>
        <v>62140.692693807076</v>
      </c>
      <c r="HB291" s="185">
        <f t="shared" si="1155"/>
        <v>1.0065031537419007</v>
      </c>
      <c r="HC291" s="256">
        <f t="shared" si="1270"/>
        <v>0.21027433111194613</v>
      </c>
      <c r="HD291" s="256">
        <f t="shared" si="1242"/>
        <v>0.21164177741514245</v>
      </c>
      <c r="HE291" s="256">
        <f t="shared" si="1243"/>
        <v>54.974998472137543</v>
      </c>
      <c r="HF291" s="256">
        <f t="shared" si="1244"/>
        <v>21</v>
      </c>
      <c r="HG291" s="256">
        <f t="shared" si="1245"/>
        <v>15.354329336294237</v>
      </c>
      <c r="HH291" s="256">
        <f t="shared" si="1300"/>
        <v>54.974998472137543</v>
      </c>
      <c r="HI291" s="256">
        <f t="shared" si="1301"/>
        <v>0.1793385666479167</v>
      </c>
      <c r="HJ291" s="427">
        <f t="shared" si="1158"/>
        <v>260591.29336294238</v>
      </c>
      <c r="HK291" s="185">
        <f t="shared" si="1302"/>
        <v>1.0065031537419007</v>
      </c>
      <c r="HL291" s="256">
        <f t="shared" si="1271"/>
        <v>1.9675281833209921</v>
      </c>
      <c r="HM291" s="256">
        <f t="shared" si="1246"/>
        <v>1.9803233215886511</v>
      </c>
      <c r="HN291" s="256">
        <f t="shared" si="1247"/>
        <v>54.974998472137543</v>
      </c>
      <c r="HO291" s="256">
        <f t="shared" si="1248"/>
        <v>21</v>
      </c>
      <c r="HP291" s="256">
        <f t="shared" si="1249"/>
        <v>15.354329336294237</v>
      </c>
      <c r="HQ291" s="256">
        <f t="shared" si="1303"/>
        <v>54.974998472137543</v>
      </c>
      <c r="HR291" s="256">
        <f t="shared" si="1304"/>
        <v>0.1793385666479167</v>
      </c>
      <c r="HS291" s="466">
        <f t="shared" si="1162"/>
        <v>27850</v>
      </c>
    </row>
    <row r="292" spans="1:227" s="72" customFormat="1" hidden="1" outlineLevel="1" x14ac:dyDescent="0.3">
      <c r="B292" s="40" t="s">
        <v>252</v>
      </c>
      <c r="C292" s="40" t="s">
        <v>257</v>
      </c>
      <c r="D292" s="117">
        <v>1000</v>
      </c>
      <c r="E292" s="132">
        <v>8.3631436832659194</v>
      </c>
      <c r="F292" s="125">
        <f t="shared" si="1071"/>
        <v>73.525971548712874</v>
      </c>
      <c r="G292" s="125">
        <f t="shared" si="1072"/>
        <v>0.79635652548557334</v>
      </c>
      <c r="H292" s="168">
        <f t="shared" si="1324"/>
        <v>42</v>
      </c>
      <c r="I292" s="528">
        <f t="shared" si="1329"/>
        <v>42</v>
      </c>
      <c r="J292" s="373">
        <f t="shared" si="1074"/>
        <v>22.727069791254948</v>
      </c>
      <c r="K292" s="114">
        <v>2.5999999999999999E-2</v>
      </c>
      <c r="L292" s="168">
        <f t="shared" si="1075"/>
        <v>1750.6183702074493</v>
      </c>
      <c r="M292" s="373">
        <f t="shared" si="1250"/>
        <v>35.04</v>
      </c>
      <c r="N292" s="373">
        <f t="shared" si="1251"/>
        <v>45.516077625393677</v>
      </c>
      <c r="O292" s="121">
        <v>33.181521895232223</v>
      </c>
      <c r="P292" s="116">
        <v>8.0000000000000002E-3</v>
      </c>
      <c r="Q292" s="395">
        <f t="shared" si="1076"/>
        <v>0.98916904450615828</v>
      </c>
      <c r="S292" s="189">
        <f t="shared" si="1077"/>
        <v>1.0071946619746808</v>
      </c>
      <c r="T292" s="168">
        <f t="shared" si="1191"/>
        <v>0.26545217516185776</v>
      </c>
      <c r="U292" s="382">
        <f t="shared" si="1192"/>
        <v>73.525971548712874</v>
      </c>
      <c r="V292" s="427">
        <f t="shared" si="1252"/>
        <v>18236.331166600794</v>
      </c>
      <c r="W292" s="132"/>
      <c r="X292" s="255"/>
      <c r="Y292" s="255"/>
      <c r="Z292" s="255"/>
      <c r="AA292" s="111"/>
      <c r="AB292" s="111"/>
      <c r="AC292" s="111"/>
      <c r="AD292" s="111"/>
      <c r="AE292" s="111"/>
      <c r="AF292" s="111"/>
      <c r="AG292" s="111"/>
      <c r="AH292" s="460"/>
      <c r="AI292" s="188">
        <f t="shared" si="1193"/>
        <v>3.087527829798312</v>
      </c>
      <c r="AJ292" s="256">
        <f t="shared" si="1078"/>
        <v>0.68211869401737024</v>
      </c>
      <c r="AK292" s="256">
        <f t="shared" si="1319"/>
        <v>2.1060604510043102</v>
      </c>
      <c r="AL292" s="170">
        <f t="shared" si="1079"/>
        <v>73.525971548712874</v>
      </c>
      <c r="AM292" s="170">
        <f t="shared" si="1080"/>
        <v>0.79635652548557334</v>
      </c>
      <c r="AN292" s="170">
        <f t="shared" si="1194"/>
        <v>54.348122136049085</v>
      </c>
      <c r="AO292" s="170">
        <f t="shared" si="1253"/>
        <v>28</v>
      </c>
      <c r="AP292" s="170">
        <f t="shared" si="1254"/>
        <v>40</v>
      </c>
      <c r="AQ292" s="170">
        <f t="shared" si="1081"/>
        <v>0</v>
      </c>
      <c r="AR292" s="256">
        <f t="shared" si="1274"/>
        <v>24.071792116948608</v>
      </c>
      <c r="AS292" s="256">
        <f t="shared" si="1195"/>
        <v>0</v>
      </c>
      <c r="AT292" s="428">
        <f t="shared" si="1275"/>
        <v>72890</v>
      </c>
      <c r="AU292" s="112"/>
      <c r="AV292" s="256"/>
      <c r="AW292" s="256"/>
      <c r="AX292" s="120"/>
      <c r="AY292" s="120"/>
      <c r="AZ292" s="120"/>
      <c r="BA292" s="120"/>
      <c r="BB292" s="256"/>
      <c r="BC292" s="256"/>
      <c r="BD292" s="256"/>
      <c r="BE292" s="257"/>
      <c r="BF292" s="146">
        <f t="shared" si="1084"/>
        <v>1.0244060505674444</v>
      </c>
      <c r="BG292" s="256">
        <f t="shared" si="1085"/>
        <v>6.8471574342791053E-2</v>
      </c>
      <c r="BH292" s="256">
        <f t="shared" si="1196"/>
        <v>7.0142695048633741E-2</v>
      </c>
      <c r="BI292" s="120">
        <f t="shared" si="1086"/>
        <v>1.3239427236197658</v>
      </c>
      <c r="BJ292" s="120">
        <f t="shared" si="1087"/>
        <v>0.79635652548557334</v>
      </c>
      <c r="BK292" s="256">
        <v>0</v>
      </c>
      <c r="BL292" s="170">
        <f t="shared" si="1197"/>
        <v>0.75627146735749029</v>
      </c>
      <c r="BM292" s="170">
        <f t="shared" si="1255"/>
        <v>41.243728532642507</v>
      </c>
      <c r="BN292" s="170">
        <f t="shared" si="1088"/>
        <v>0</v>
      </c>
      <c r="BO292" s="170">
        <f t="shared" si="1276"/>
        <v>0.34960051468816677</v>
      </c>
      <c r="BP292" s="170">
        <f t="shared" si="1277"/>
        <v>72.202028825093109</v>
      </c>
      <c r="BQ292" s="390">
        <f t="shared" si="1091"/>
        <v>10397.042520362682</v>
      </c>
      <c r="BR292" s="428">
        <f t="shared" si="1092"/>
        <v>18106.701883129517</v>
      </c>
      <c r="BS292" s="146">
        <f t="shared" si="1182"/>
        <v>3.6115075581075606</v>
      </c>
      <c r="BT292" s="256">
        <f t="shared" si="1183"/>
        <v>1.0153821176103877</v>
      </c>
      <c r="BU292" s="256">
        <f t="shared" si="1198"/>
        <v>3.6670601921171753</v>
      </c>
      <c r="BV292" s="170">
        <f t="shared" si="1199"/>
        <v>73.525971548712874</v>
      </c>
      <c r="BW292" s="170">
        <f t="shared" si="1200"/>
        <v>0.79635652548557334</v>
      </c>
      <c r="BX292" s="170">
        <f t="shared" si="1201"/>
        <v>58.02442071348473</v>
      </c>
      <c r="BY292" s="170">
        <f t="shared" si="1256"/>
        <v>1381.5338265115411</v>
      </c>
      <c r="BZ292" s="256">
        <f t="shared" si="1094"/>
        <v>20.579308468384749</v>
      </c>
      <c r="CA292" s="256">
        <v>0</v>
      </c>
      <c r="CB292" s="466">
        <f t="shared" si="1095"/>
        <v>52406</v>
      </c>
      <c r="CC292" s="146">
        <f t="shared" si="1096"/>
        <v>1.024356203253505</v>
      </c>
      <c r="CD292" s="256">
        <f t="shared" si="1202"/>
        <v>0.15186617559585425</v>
      </c>
      <c r="CE292" s="256">
        <f t="shared" si="1257"/>
        <v>0.15556505903599935</v>
      </c>
      <c r="CF292" s="120">
        <f t="shared" si="1097"/>
        <v>1.4122055718610835</v>
      </c>
      <c r="CG292" s="120">
        <f t="shared" si="1098"/>
        <v>0.79635652548557334</v>
      </c>
      <c r="CH292" s="256">
        <v>0</v>
      </c>
      <c r="CI292" s="170">
        <f t="shared" si="1258"/>
        <v>0.80668956518132295</v>
      </c>
      <c r="CJ292" s="170">
        <f t="shared" si="1259"/>
        <v>41.193310434818677</v>
      </c>
      <c r="CK292" s="170">
        <f t="shared" si="1099"/>
        <v>0</v>
      </c>
      <c r="CL292" s="256">
        <f t="shared" si="1278"/>
        <v>0.44139387685913711</v>
      </c>
      <c r="CM292" s="256">
        <f t="shared" si="1190"/>
        <v>72.113765976851795</v>
      </c>
      <c r="CN292" s="390">
        <f t="shared" si="1101"/>
        <v>423.51202172019453</v>
      </c>
      <c r="CO292" s="428">
        <f t="shared" si="1102"/>
        <v>8140.4820086714863</v>
      </c>
      <c r="CP292" s="146">
        <f t="shared" si="1103"/>
        <v>3.087527829798312</v>
      </c>
      <c r="CQ292" s="256">
        <f t="shared" si="1203"/>
        <v>1.1724669057898911</v>
      </c>
      <c r="CR292" s="256">
        <f t="shared" si="1204"/>
        <v>3.6200242011438042</v>
      </c>
      <c r="CS292" s="120">
        <f t="shared" si="1205"/>
        <v>73.525971548712874</v>
      </c>
      <c r="CT292" s="120">
        <f t="shared" si="1206"/>
        <v>0.79635652548557334</v>
      </c>
      <c r="CU292" s="256">
        <f t="shared" si="1207"/>
        <v>54.348122136049085</v>
      </c>
      <c r="CV292" s="170">
        <f t="shared" si="1260"/>
        <v>1294.0029080011689</v>
      </c>
      <c r="CW292" s="256">
        <f t="shared" si="1104"/>
        <v>24.071792116948608</v>
      </c>
      <c r="CX292" s="256">
        <v>0</v>
      </c>
      <c r="CY292" s="466">
        <f t="shared" si="1105"/>
        <v>42406</v>
      </c>
      <c r="CZ292" s="146">
        <f t="shared" si="1106"/>
        <v>3.6115075581075606</v>
      </c>
      <c r="DA292" s="256">
        <f t="shared" si="1208"/>
        <v>1.0662468491862698</v>
      </c>
      <c r="DB292" s="256">
        <f t="shared" si="1209"/>
        <v>3.8507585546445857</v>
      </c>
      <c r="DC292" s="120">
        <f t="shared" si="1210"/>
        <v>73.525971548712874</v>
      </c>
      <c r="DD292" s="120">
        <f t="shared" si="1211"/>
        <v>0.79635652548557334</v>
      </c>
      <c r="DE292" s="256">
        <f t="shared" si="1212"/>
        <v>58.02442071348473</v>
      </c>
      <c r="DF292" s="170">
        <f t="shared" si="1261"/>
        <v>1381.5338265115411</v>
      </c>
      <c r="DG292" s="256">
        <f t="shared" si="1107"/>
        <v>20.579308468384749</v>
      </c>
      <c r="DH292" s="256">
        <v>0</v>
      </c>
      <c r="DI292" s="466">
        <f t="shared" si="1108"/>
        <v>49906</v>
      </c>
      <c r="DJ292" s="146">
        <f t="shared" si="1109"/>
        <v>3.087527829798312</v>
      </c>
      <c r="DK292" s="256">
        <f t="shared" si="1262"/>
        <v>1.3471964343718128</v>
      </c>
      <c r="DL292" s="256">
        <f t="shared" si="1213"/>
        <v>4.1595064833280269</v>
      </c>
      <c r="DM292" s="120">
        <f t="shared" si="1214"/>
        <v>73.525971548712874</v>
      </c>
      <c r="DN292" s="120">
        <f t="shared" si="1215"/>
        <v>0.79635652548557334</v>
      </c>
      <c r="DO292" s="256">
        <f t="shared" si="1216"/>
        <v>54.348122136049085</v>
      </c>
      <c r="DP292" s="170">
        <f t="shared" si="1263"/>
        <v>1294.0029080011689</v>
      </c>
      <c r="DQ292" s="256">
        <f t="shared" si="1110"/>
        <v>24.071792116948608</v>
      </c>
      <c r="DR292" s="256">
        <v>0</v>
      </c>
      <c r="DS292" s="427">
        <f t="shared" si="1111"/>
        <v>36906</v>
      </c>
      <c r="DT292" s="176">
        <f t="shared" si="1112"/>
        <v>6.3889050415863649</v>
      </c>
      <c r="DU292" s="256">
        <f t="shared" si="1217"/>
        <v>0.9412233962548211</v>
      </c>
      <c r="DV292" s="256">
        <f t="shared" si="1218"/>
        <v>6.0133869015914669</v>
      </c>
      <c r="DW292" s="120">
        <f t="shared" si="1219"/>
        <v>73.525971548712874</v>
      </c>
      <c r="DX292" s="120">
        <f t="shared" si="1220"/>
        <v>0.79635652548557334</v>
      </c>
      <c r="DY292" s="256">
        <f t="shared" si="1221"/>
        <v>65.377017868356006</v>
      </c>
      <c r="DZ292" s="256">
        <f t="shared" si="1264"/>
        <v>38</v>
      </c>
      <c r="EA292" s="256">
        <f t="shared" si="1265"/>
        <v>54</v>
      </c>
      <c r="EB292" s="170">
        <f t="shared" si="1266"/>
        <v>1556.5956635322859</v>
      </c>
      <c r="EC292" s="256">
        <f t="shared" si="1113"/>
        <v>11.633030635206346</v>
      </c>
      <c r="ED292" s="256">
        <v>0</v>
      </c>
      <c r="EE292" s="427">
        <f t="shared" si="1272"/>
        <v>66040</v>
      </c>
      <c r="EF292" s="275">
        <f t="shared" si="1114"/>
        <v>1.2385959748116875</v>
      </c>
      <c r="EG292" s="256">
        <f t="shared" si="1115"/>
        <v>0.59208983121123937</v>
      </c>
      <c r="EH292" s="256">
        <f t="shared" si="1222"/>
        <v>0.73336008166517253</v>
      </c>
      <c r="EI292" s="473">
        <f t="shared" si="1116"/>
        <v>18.381492887178219</v>
      </c>
      <c r="EJ292" s="473">
        <f t="shared" si="1117"/>
        <v>10.5</v>
      </c>
      <c r="EK292" s="473">
        <f t="shared" si="1223"/>
        <v>42</v>
      </c>
      <c r="EL292" s="473">
        <f t="shared" si="1118"/>
        <v>12.227069791254948</v>
      </c>
      <c r="EM292" s="473">
        <f t="shared" si="1279"/>
        <v>4.8608253969564128</v>
      </c>
      <c r="EN292" s="473">
        <f t="shared" si="1280"/>
        <v>55.144478661534656</v>
      </c>
      <c r="EO292" s="427">
        <f t="shared" si="1121"/>
        <v>23283.831166600794</v>
      </c>
      <c r="EP292" s="261">
        <f t="shared" si="1122"/>
        <v>1.2385959748116875</v>
      </c>
      <c r="EQ292" s="256">
        <f t="shared" si="1281"/>
        <v>0.907578648149023</v>
      </c>
      <c r="ER292" s="256">
        <f t="shared" si="1224"/>
        <v>1.1241232604224127</v>
      </c>
      <c r="ES292" s="473">
        <f t="shared" si="1225"/>
        <v>73.525971548712874</v>
      </c>
      <c r="ET292" s="473">
        <f t="shared" si="1124"/>
        <v>10.5</v>
      </c>
      <c r="EU292" s="473">
        <f t="shared" si="1226"/>
        <v>42</v>
      </c>
      <c r="EV292" s="473">
        <f t="shared" si="1125"/>
        <v>12.227069791254948</v>
      </c>
      <c r="EW292" s="473">
        <f t="shared" si="1282"/>
        <v>4.8608253969564128</v>
      </c>
      <c r="EX292" s="473">
        <f t="shared" si="1283"/>
        <v>55.144478661534656</v>
      </c>
      <c r="EY292" s="572">
        <f t="shared" si="1128"/>
        <v>15190</v>
      </c>
      <c r="EZ292" s="572"/>
      <c r="FA292" s="572"/>
      <c r="FB292" s="572"/>
      <c r="FC292" s="572"/>
      <c r="FD292" s="572"/>
      <c r="FE292" s="572"/>
      <c r="FF292" s="572"/>
      <c r="FG292" s="572"/>
      <c r="FH292" s="572"/>
      <c r="FI292" s="566"/>
      <c r="FJ292" s="276">
        <f t="shared" si="1129"/>
        <v>1.0331044523008905</v>
      </c>
      <c r="FK292" s="256">
        <f t="shared" si="1284"/>
        <v>8.0718308216329707E-2</v>
      </c>
      <c r="FL292" s="256">
        <f t="shared" si="1227"/>
        <v>8.3390443600485781E-2</v>
      </c>
      <c r="FM292" s="483">
        <f t="shared" si="1285"/>
        <v>1.9116752602665346</v>
      </c>
      <c r="FN292" s="483">
        <f t="shared" si="1132"/>
        <v>3</v>
      </c>
      <c r="FO292" s="483">
        <f t="shared" si="1228"/>
        <v>42</v>
      </c>
      <c r="FP292" s="483">
        <f t="shared" si="1229"/>
        <v>22.727069791254948</v>
      </c>
      <c r="FQ292" s="483">
        <f t="shared" si="1267"/>
        <v>400</v>
      </c>
      <c r="FR292" s="483">
        <f t="shared" si="1286"/>
        <v>0.30368568036718846</v>
      </c>
      <c r="FS292" s="483">
        <f t="shared" si="1287"/>
        <v>71.637082659823989</v>
      </c>
      <c r="FT292" s="484">
        <f t="shared" si="1288"/>
        <v>4</v>
      </c>
      <c r="FU292" s="427">
        <f t="shared" si="1136"/>
        <v>22927.331166600794</v>
      </c>
      <c r="FV292" s="276">
        <f t="shared" si="1137"/>
        <v>1.6520963576778851</v>
      </c>
      <c r="FW292" s="256">
        <f t="shared" si="1289"/>
        <v>0.85488401153429683</v>
      </c>
      <c r="FX292" s="256">
        <f t="shared" si="1230"/>
        <v>1.412350761692871</v>
      </c>
      <c r="FY292" s="483">
        <f t="shared" si="1290"/>
        <v>30.366226249618418</v>
      </c>
      <c r="FZ292" s="483">
        <f t="shared" si="1140"/>
        <v>17</v>
      </c>
      <c r="GA292" s="483">
        <f t="shared" si="1231"/>
        <v>42</v>
      </c>
      <c r="GB292" s="483">
        <f t="shared" si="1232"/>
        <v>22.727069791254948</v>
      </c>
      <c r="GC292" s="483">
        <f t="shared" si="1233"/>
        <v>200</v>
      </c>
      <c r="GD292" s="483">
        <f t="shared" si="1291"/>
        <v>1.8269334311115069</v>
      </c>
      <c r="GE292" s="483">
        <f t="shared" si="1292"/>
        <v>43.159745299094453</v>
      </c>
      <c r="GF292" s="484">
        <f t="shared" si="1293"/>
        <v>22</v>
      </c>
      <c r="GG292" s="493">
        <f t="shared" si="1294"/>
        <v>2</v>
      </c>
      <c r="GH292" s="493">
        <f t="shared" si="1145"/>
        <v>24</v>
      </c>
      <c r="GI292" s="427">
        <f t="shared" si="1146"/>
        <v>33694.331166600794</v>
      </c>
      <c r="GJ292" s="185">
        <f t="shared" si="1295"/>
        <v>1.0071946619746808</v>
      </c>
      <c r="GK292" s="256">
        <f t="shared" si="1268"/>
        <v>1.7190714772501732</v>
      </c>
      <c r="GL292" s="256">
        <f t="shared" si="1234"/>
        <v>1.7314396154393032</v>
      </c>
      <c r="GM292" s="256">
        <f t="shared" si="1235"/>
        <v>73.525971548712874</v>
      </c>
      <c r="GN292" s="256">
        <f t="shared" si="1236"/>
        <v>42</v>
      </c>
      <c r="GO292" s="256">
        <f t="shared" si="1237"/>
        <v>22.727069791254948</v>
      </c>
      <c r="GP292" s="256">
        <f t="shared" si="1296"/>
        <v>73.525971548712874</v>
      </c>
      <c r="GQ292" s="256">
        <f t="shared" si="1297"/>
        <v>0.26545217516185776</v>
      </c>
      <c r="GR292" s="427">
        <f t="shared" si="1150"/>
        <v>42616.331166600794</v>
      </c>
      <c r="GS292" s="185">
        <f t="shared" si="1151"/>
        <v>1.0071946619746808</v>
      </c>
      <c r="GT292" s="256">
        <f t="shared" si="1269"/>
        <v>1.0510181813300892</v>
      </c>
      <c r="GU292" s="256">
        <f t="shared" si="1238"/>
        <v>1.058579901874003</v>
      </c>
      <c r="GV292" s="256">
        <f t="shared" si="1239"/>
        <v>73.525971548712874</v>
      </c>
      <c r="GW292" s="256">
        <f t="shared" si="1240"/>
        <v>42</v>
      </c>
      <c r="GX292" s="256">
        <f t="shared" si="1241"/>
        <v>22.727069791254948</v>
      </c>
      <c r="GY292" s="256">
        <f t="shared" si="1298"/>
        <v>73.525971548712874</v>
      </c>
      <c r="GZ292" s="256">
        <f t="shared" si="1299"/>
        <v>0.26545217516185776</v>
      </c>
      <c r="HA292" s="427">
        <f t="shared" si="1154"/>
        <v>69704.331166600794</v>
      </c>
      <c r="HB292" s="185">
        <f t="shared" si="1155"/>
        <v>1.0071946619746808</v>
      </c>
      <c r="HC292" s="256">
        <f t="shared" si="1270"/>
        <v>0.21471008576838527</v>
      </c>
      <c r="HD292" s="256">
        <f t="shared" si="1242"/>
        <v>0.21625485225804353</v>
      </c>
      <c r="HE292" s="256">
        <f t="shared" si="1243"/>
        <v>73.525971548712874</v>
      </c>
      <c r="HF292" s="256">
        <f t="shared" si="1244"/>
        <v>42</v>
      </c>
      <c r="HG292" s="256">
        <f t="shared" si="1245"/>
        <v>22.727069791254948</v>
      </c>
      <c r="HH292" s="256">
        <f t="shared" si="1300"/>
        <v>73.525971548712874</v>
      </c>
      <c r="HI292" s="256">
        <f t="shared" si="1301"/>
        <v>0.26545217516185776</v>
      </c>
      <c r="HJ292" s="427">
        <f t="shared" si="1158"/>
        <v>341206.69791254948</v>
      </c>
      <c r="HK292" s="185">
        <f t="shared" si="1302"/>
        <v>1.0071946619746808</v>
      </c>
      <c r="HL292" s="256">
        <f t="shared" si="1271"/>
        <v>1.6030748221783593</v>
      </c>
      <c r="HM292" s="256">
        <f t="shared" si="1246"/>
        <v>1.614608403644054</v>
      </c>
      <c r="HN292" s="256">
        <f t="shared" si="1247"/>
        <v>73.525971548712874</v>
      </c>
      <c r="HO292" s="256">
        <f t="shared" si="1248"/>
        <v>42</v>
      </c>
      <c r="HP292" s="256">
        <f t="shared" si="1249"/>
        <v>22.727069791254948</v>
      </c>
      <c r="HQ292" s="256">
        <f t="shared" si="1303"/>
        <v>73.525971548712874</v>
      </c>
      <c r="HR292" s="256">
        <f t="shared" si="1304"/>
        <v>0.26545217516185776</v>
      </c>
      <c r="HS292" s="466">
        <f t="shared" si="1162"/>
        <v>45700</v>
      </c>
    </row>
    <row r="293" spans="1:227" s="72" customFormat="1" hidden="1" outlineLevel="1" x14ac:dyDescent="0.3">
      <c r="B293" s="40" t="s">
        <v>252</v>
      </c>
      <c r="C293" s="40" t="s">
        <v>257</v>
      </c>
      <c r="D293" s="117">
        <v>2000</v>
      </c>
      <c r="E293" s="132">
        <v>7.4179547785367141</v>
      </c>
      <c r="F293" s="125">
        <f t="shared" si="1071"/>
        <v>130.43237152260389</v>
      </c>
      <c r="G293" s="125">
        <f t="shared" si="1072"/>
        <v>1.8276124238179612</v>
      </c>
      <c r="H293" s="168">
        <f t="shared" si="1324"/>
        <v>84</v>
      </c>
      <c r="I293" s="528">
        <f t="shared" si="1329"/>
        <v>84</v>
      </c>
      <c r="J293" s="373">
        <f t="shared" si="1074"/>
        <v>52.157888807590219</v>
      </c>
      <c r="K293" s="114">
        <v>2.5999999999999999E-2</v>
      </c>
      <c r="L293" s="168">
        <f t="shared" si="1075"/>
        <v>1552.7663276500464</v>
      </c>
      <c r="M293" s="373">
        <f t="shared" si="1250"/>
        <v>35.04</v>
      </c>
      <c r="N293" s="373">
        <f t="shared" si="1251"/>
        <v>40.371924518901196</v>
      </c>
      <c r="O293" s="121">
        <v>38.075258829540857</v>
      </c>
      <c r="P293" s="116">
        <v>8.0000000000000002E-3</v>
      </c>
      <c r="Q293" s="395">
        <f t="shared" si="1076"/>
        <v>0.98598804573984744</v>
      </c>
      <c r="S293" s="189">
        <f t="shared" si="1077"/>
        <v>1.0092978757037427</v>
      </c>
      <c r="T293" s="168">
        <f t="shared" si="1191"/>
        <v>0.60920414127265377</v>
      </c>
      <c r="U293" s="382">
        <f t="shared" si="1192"/>
        <v>130.43237152260389</v>
      </c>
      <c r="V293" s="427">
        <f t="shared" si="1252"/>
        <v>25045.262209214437</v>
      </c>
      <c r="W293" s="132"/>
      <c r="X293" s="255"/>
      <c r="Y293" s="255"/>
      <c r="Z293" s="255"/>
      <c r="AA293" s="111"/>
      <c r="AB293" s="111"/>
      <c r="AC293" s="111"/>
      <c r="AD293" s="111"/>
      <c r="AE293" s="111"/>
      <c r="AF293" s="111"/>
      <c r="AG293" s="111"/>
      <c r="AH293" s="460"/>
      <c r="AI293" s="264">
        <f t="shared" si="1193"/>
        <v>3.0975449796821173</v>
      </c>
      <c r="AJ293" s="256">
        <f t="shared" si="1078"/>
        <v>0.65839357664675768</v>
      </c>
      <c r="AK293" s="256">
        <f t="shared" si="1319"/>
        <v>2.0394037179971174</v>
      </c>
      <c r="AL293" s="170">
        <f t="shared" si="1079"/>
        <v>130.43237152260389</v>
      </c>
      <c r="AM293" s="170">
        <f t="shared" si="1080"/>
        <v>1.8276124238179612</v>
      </c>
      <c r="AN293" s="170">
        <f t="shared" si="1194"/>
        <v>95.996666218134948</v>
      </c>
      <c r="AO293" s="170">
        <f t="shared" si="1253"/>
        <v>50</v>
      </c>
      <c r="AP293" s="170">
        <f t="shared" si="1254"/>
        <v>71</v>
      </c>
      <c r="AQ293" s="170">
        <f t="shared" si="1081"/>
        <v>0</v>
      </c>
      <c r="AR293" s="256">
        <f t="shared" si="1274"/>
        <v>42.698325549414591</v>
      </c>
      <c r="AS293" s="256">
        <f t="shared" si="1195"/>
        <v>0</v>
      </c>
      <c r="AT293" s="431">
        <f t="shared" si="1275"/>
        <v>134180</v>
      </c>
      <c r="AU293" s="112"/>
      <c r="AV293" s="256"/>
      <c r="AW293" s="256"/>
      <c r="AX293" s="120"/>
      <c r="AY293" s="120"/>
      <c r="AZ293" s="120"/>
      <c r="BA293" s="120"/>
      <c r="BB293" s="256"/>
      <c r="BC293" s="256"/>
      <c r="BD293" s="256"/>
      <c r="BE293" s="263"/>
      <c r="BF293" s="146">
        <f t="shared" si="1084"/>
        <v>1.0316990163800186</v>
      </c>
      <c r="BG293" s="256">
        <f t="shared" si="1085"/>
        <v>0.1354187394027748</v>
      </c>
      <c r="BH293" s="256">
        <f t="shared" si="1196"/>
        <v>0.13971138024126484</v>
      </c>
      <c r="BI293" s="120">
        <f t="shared" si="1086"/>
        <v>3.0384056545973608</v>
      </c>
      <c r="BJ293" s="120">
        <f t="shared" si="1087"/>
        <v>1.8276124238179612</v>
      </c>
      <c r="BK293" s="256">
        <v>0</v>
      </c>
      <c r="BL293" s="170">
        <f t="shared" si="1197"/>
        <v>1.9567694124303161</v>
      </c>
      <c r="BM293" s="170">
        <f t="shared" si="1255"/>
        <v>82.043230587569681</v>
      </c>
      <c r="BN293" s="170">
        <f t="shared" si="1088"/>
        <v>0</v>
      </c>
      <c r="BO293" s="170">
        <f t="shared" si="1276"/>
        <v>0.80232185405608514</v>
      </c>
      <c r="BP293" s="170">
        <f t="shared" si="1277"/>
        <v>127.39396586800653</v>
      </c>
      <c r="BQ293" s="390">
        <f t="shared" si="1091"/>
        <v>11027.303941525915</v>
      </c>
      <c r="BR293" s="428">
        <f t="shared" si="1092"/>
        <v>21011.035506328313</v>
      </c>
      <c r="BS293" s="147">
        <f t="shared" si="1182"/>
        <v>3.623284454359331</v>
      </c>
      <c r="BT293" s="256">
        <f t="shared" si="1183"/>
        <v>1.0896335695556305</v>
      </c>
      <c r="BU293" s="256">
        <f t="shared" si="1198"/>
        <v>3.948052373518983</v>
      </c>
      <c r="BV293" s="170">
        <f t="shared" si="1199"/>
        <v>130.43237152260389</v>
      </c>
      <c r="BW293" s="170">
        <f t="shared" si="1200"/>
        <v>1.8276124238179612</v>
      </c>
      <c r="BX293" s="170">
        <f t="shared" si="1201"/>
        <v>102.51828479426514</v>
      </c>
      <c r="BY293" s="170">
        <f t="shared" si="1256"/>
        <v>1220.4557713602992</v>
      </c>
      <c r="BZ293" s="256">
        <f t="shared" si="1094"/>
        <v>36.502787902090908</v>
      </c>
      <c r="CA293" s="256">
        <v>0</v>
      </c>
      <c r="CB293" s="466">
        <f t="shared" si="1095"/>
        <v>86762</v>
      </c>
      <c r="CC293" s="146">
        <f t="shared" si="1096"/>
        <v>1.0316338138260477</v>
      </c>
      <c r="CD293" s="256">
        <f t="shared" si="1202"/>
        <v>0.25563827622359947</v>
      </c>
      <c r="CE293" s="256">
        <f t="shared" si="1257"/>
        <v>0.26372508986046855</v>
      </c>
      <c r="CF293" s="120">
        <f t="shared" si="1097"/>
        <v>3.240966031570518</v>
      </c>
      <c r="CG293" s="120">
        <f t="shared" si="1098"/>
        <v>1.8276124238179612</v>
      </c>
      <c r="CH293" s="256">
        <v>0</v>
      </c>
      <c r="CI293" s="170">
        <f t="shared" si="1258"/>
        <v>2.0872207065923369</v>
      </c>
      <c r="CJ293" s="170">
        <f t="shared" si="1259"/>
        <v>81.912779293407667</v>
      </c>
      <c r="CK293" s="170">
        <f t="shared" si="1099"/>
        <v>0</v>
      </c>
      <c r="CL293" s="256">
        <f t="shared" si="1278"/>
        <v>1.0129846461081686</v>
      </c>
      <c r="CM293" s="256">
        <f t="shared" si="1190"/>
        <v>127.19140549103336</v>
      </c>
      <c r="CN293" s="390">
        <f t="shared" si="1101"/>
        <v>1095.7908709609769</v>
      </c>
      <c r="CO293" s="428">
        <f t="shared" si="1102"/>
        <v>11098.437873416866</v>
      </c>
      <c r="CP293" s="147">
        <f t="shared" si="1103"/>
        <v>3.0975449796821173</v>
      </c>
      <c r="CQ293" s="256">
        <f t="shared" si="1203"/>
        <v>1.1508721778283777</v>
      </c>
      <c r="CR293" s="256">
        <f t="shared" si="1204"/>
        <v>3.5648783366881163</v>
      </c>
      <c r="CS293" s="120">
        <f t="shared" si="1205"/>
        <v>130.43237152260389</v>
      </c>
      <c r="CT293" s="120">
        <f t="shared" si="1206"/>
        <v>1.8276124238179612</v>
      </c>
      <c r="CU293" s="256">
        <f t="shared" si="1207"/>
        <v>95.996666218134948</v>
      </c>
      <c r="CV293" s="170">
        <f t="shared" si="1260"/>
        <v>1142.8174549777971</v>
      </c>
      <c r="CW293" s="256">
        <f t="shared" si="1104"/>
        <v>42.698325549414591</v>
      </c>
      <c r="CX293" s="256">
        <v>0</v>
      </c>
      <c r="CY293" s="466">
        <f t="shared" si="1105"/>
        <v>76762</v>
      </c>
      <c r="CZ293" s="147">
        <f t="shared" si="1106"/>
        <v>3.623284454359331</v>
      </c>
      <c r="DA293" s="256">
        <f t="shared" si="1208"/>
        <v>1.1219623052121432</v>
      </c>
      <c r="DB293" s="256">
        <f t="shared" si="1209"/>
        <v>4.0651885788523172</v>
      </c>
      <c r="DC293" s="120">
        <f t="shared" si="1210"/>
        <v>130.43237152260389</v>
      </c>
      <c r="DD293" s="120">
        <f t="shared" si="1211"/>
        <v>1.8276124238179612</v>
      </c>
      <c r="DE293" s="256">
        <f t="shared" si="1212"/>
        <v>102.51828479426514</v>
      </c>
      <c r="DF293" s="170">
        <f t="shared" si="1261"/>
        <v>1220.4557713602992</v>
      </c>
      <c r="DG293" s="256">
        <f t="shared" si="1107"/>
        <v>36.502787902090908</v>
      </c>
      <c r="DH293" s="256">
        <v>0</v>
      </c>
      <c r="DI293" s="466">
        <f t="shared" si="1108"/>
        <v>84262</v>
      </c>
      <c r="DJ293" s="147">
        <f t="shared" si="1109"/>
        <v>3.0975449796821173</v>
      </c>
      <c r="DK293" s="256">
        <f t="shared" si="1262"/>
        <v>1.2396964737793204</v>
      </c>
      <c r="DL293" s="256">
        <f t="shared" si="1213"/>
        <v>3.8400155886847571</v>
      </c>
      <c r="DM293" s="120">
        <f t="shared" si="1214"/>
        <v>130.43237152260389</v>
      </c>
      <c r="DN293" s="120">
        <f t="shared" si="1215"/>
        <v>1.8276124238179612</v>
      </c>
      <c r="DO293" s="256">
        <f t="shared" si="1216"/>
        <v>95.996666218134948</v>
      </c>
      <c r="DP293" s="170">
        <f t="shared" si="1263"/>
        <v>1142.8174549777971</v>
      </c>
      <c r="DQ293" s="256">
        <f t="shared" si="1110"/>
        <v>42.698325549414591</v>
      </c>
      <c r="DR293" s="256">
        <v>0</v>
      </c>
      <c r="DS293" s="427">
        <f t="shared" si="1111"/>
        <v>71262</v>
      </c>
      <c r="DT293" s="176">
        <f t="shared" si="1112"/>
        <v>6.406434309934955</v>
      </c>
      <c r="DU293" s="256">
        <f t="shared" si="1217"/>
        <v>0.97111812732959846</v>
      </c>
      <c r="DV293" s="256">
        <f t="shared" si="1218"/>
        <v>6.2214044899241214</v>
      </c>
      <c r="DW293" s="120">
        <f t="shared" si="1219"/>
        <v>130.43237152260389</v>
      </c>
      <c r="DX293" s="120">
        <f t="shared" si="1220"/>
        <v>1.8276124238179612</v>
      </c>
      <c r="DY293" s="256">
        <f t="shared" si="1221"/>
        <v>115.56152194652553</v>
      </c>
      <c r="DZ293" s="256">
        <f t="shared" si="1264"/>
        <v>67</v>
      </c>
      <c r="EA293" s="256">
        <f t="shared" si="1265"/>
        <v>96</v>
      </c>
      <c r="EB293" s="170">
        <f t="shared" si="1266"/>
        <v>1375.7324041253039</v>
      </c>
      <c r="EC293" s="256">
        <f t="shared" si="1113"/>
        <v>20.644866949047774</v>
      </c>
      <c r="ED293" s="256">
        <v>0</v>
      </c>
      <c r="EE293" s="427">
        <f t="shared" si="1272"/>
        <v>113680</v>
      </c>
      <c r="EF293" s="275">
        <f t="shared" si="1114"/>
        <v>1.2408815129349513</v>
      </c>
      <c r="EG293" s="256">
        <f t="shared" si="1115"/>
        <v>0.79196444300886493</v>
      </c>
      <c r="EH293" s="256">
        <f t="shared" si="1222"/>
        <v>0.98273403623152633</v>
      </c>
      <c r="EI293" s="473">
        <f t="shared" si="1116"/>
        <v>32.608092880650972</v>
      </c>
      <c r="EJ293" s="473">
        <f t="shared" si="1117"/>
        <v>21</v>
      </c>
      <c r="EK293" s="473">
        <f t="shared" si="1223"/>
        <v>84</v>
      </c>
      <c r="EL293" s="473">
        <f t="shared" si="1118"/>
        <v>31.157888807590219</v>
      </c>
      <c r="EM293" s="473">
        <f t="shared" si="1279"/>
        <v>8.761227361435397</v>
      </c>
      <c r="EN293" s="473">
        <f t="shared" si="1280"/>
        <v>97.824278641952915</v>
      </c>
      <c r="EO293" s="427">
        <f t="shared" si="1121"/>
        <v>30880.262209214434</v>
      </c>
      <c r="EP293" s="261">
        <f t="shared" si="1122"/>
        <v>1.2408815129349513</v>
      </c>
      <c r="EQ293" s="256">
        <f t="shared" si="1281"/>
        <v>0.80500558461119853</v>
      </c>
      <c r="ER293" s="256">
        <f t="shared" si="1224"/>
        <v>0.99891654775342897</v>
      </c>
      <c r="ES293" s="473">
        <f t="shared" si="1225"/>
        <v>130.43237152260389</v>
      </c>
      <c r="ET293" s="473">
        <f t="shared" si="1124"/>
        <v>21</v>
      </c>
      <c r="EU293" s="473">
        <f t="shared" si="1226"/>
        <v>84</v>
      </c>
      <c r="EV293" s="473">
        <f t="shared" si="1125"/>
        <v>31.157888807590219</v>
      </c>
      <c r="EW293" s="473">
        <f t="shared" si="1282"/>
        <v>8.761227361435397</v>
      </c>
      <c r="EX293" s="473">
        <f t="shared" si="1283"/>
        <v>97.824278641952915</v>
      </c>
      <c r="EY293" s="572">
        <f t="shared" si="1128"/>
        <v>30380</v>
      </c>
      <c r="EZ293" s="572"/>
      <c r="FA293" s="572"/>
      <c r="FB293" s="572"/>
      <c r="FC293" s="572"/>
      <c r="FD293" s="572"/>
      <c r="FE293" s="572"/>
      <c r="FF293" s="572"/>
      <c r="FG293" s="572"/>
      <c r="FH293" s="572"/>
      <c r="FI293" s="566"/>
      <c r="FJ293" s="276">
        <f t="shared" si="1129"/>
        <v>1.0348670183353903</v>
      </c>
      <c r="FK293" s="256">
        <f t="shared" si="1284"/>
        <v>0.10085363603436175</v>
      </c>
      <c r="FL293" s="256">
        <f t="shared" si="1227"/>
        <v>0.10437010161116261</v>
      </c>
      <c r="FM293" s="483">
        <f t="shared" si="1285"/>
        <v>3.3912416595877009</v>
      </c>
      <c r="FN293" s="483">
        <f t="shared" si="1132"/>
        <v>5</v>
      </c>
      <c r="FO293" s="483">
        <f t="shared" si="1228"/>
        <v>84</v>
      </c>
      <c r="FP293" s="483">
        <f t="shared" si="1229"/>
        <v>52.157888807590219</v>
      </c>
      <c r="FQ293" s="483">
        <f t="shared" si="1267"/>
        <v>700</v>
      </c>
      <c r="FR293" s="483">
        <f t="shared" si="1286"/>
        <v>0.6770289744644078</v>
      </c>
      <c r="FS293" s="483">
        <f t="shared" si="1287"/>
        <v>127.12681596704833</v>
      </c>
      <c r="FT293" s="484">
        <f t="shared" si="1288"/>
        <v>7</v>
      </c>
      <c r="FU293" s="427">
        <f t="shared" si="1136"/>
        <v>32103.262209214437</v>
      </c>
      <c r="FV293" s="276">
        <f t="shared" si="1137"/>
        <v>1.6508344777595092</v>
      </c>
      <c r="FW293" s="256">
        <f t="shared" si="1289"/>
        <v>1.0044035619729421</v>
      </c>
      <c r="FX293" s="256">
        <f t="shared" si="1230"/>
        <v>1.6581040296893927</v>
      </c>
      <c r="FY293" s="483">
        <f t="shared" si="1290"/>
        <v>53.868569438835408</v>
      </c>
      <c r="FZ293" s="483">
        <f t="shared" si="1140"/>
        <v>29</v>
      </c>
      <c r="GA293" s="483">
        <f t="shared" si="1231"/>
        <v>84</v>
      </c>
      <c r="GB293" s="483">
        <f t="shared" si="1232"/>
        <v>52.157888807590219</v>
      </c>
      <c r="GC293" s="483">
        <f t="shared" si="1233"/>
        <v>400</v>
      </c>
      <c r="GD293" s="483">
        <f t="shared" si="1291"/>
        <v>3.553245220648952</v>
      </c>
      <c r="GE293" s="483">
        <f t="shared" si="1292"/>
        <v>76.563802083768479</v>
      </c>
      <c r="GF293" s="484">
        <f t="shared" si="1293"/>
        <v>38</v>
      </c>
      <c r="GG293" s="493">
        <f t="shared" si="1294"/>
        <v>4</v>
      </c>
      <c r="GH293" s="493">
        <f t="shared" si="1145"/>
        <v>42</v>
      </c>
      <c r="GI293" s="427">
        <f t="shared" si="1146"/>
        <v>50701.262209214437</v>
      </c>
      <c r="GJ293" s="185">
        <f t="shared" si="1295"/>
        <v>1.0092978757037427</v>
      </c>
      <c r="GK293" s="256">
        <f t="shared" si="1268"/>
        <v>1.7013658510913825</v>
      </c>
      <c r="GL293" s="256">
        <f t="shared" si="1234"/>
        <v>1.7171849393014227</v>
      </c>
      <c r="GM293" s="256">
        <f t="shared" si="1235"/>
        <v>130.43237152260389</v>
      </c>
      <c r="GN293" s="256">
        <f t="shared" si="1236"/>
        <v>84</v>
      </c>
      <c r="GO293" s="256">
        <f t="shared" si="1237"/>
        <v>52.157888807590219</v>
      </c>
      <c r="GP293" s="256">
        <f t="shared" si="1296"/>
        <v>130.43237152260389</v>
      </c>
      <c r="GQ293" s="256">
        <f t="shared" si="1297"/>
        <v>0.60920414127265377</v>
      </c>
      <c r="GR293" s="427">
        <f t="shared" si="1150"/>
        <v>76305.262209214445</v>
      </c>
      <c r="GS293" s="185">
        <f t="shared" si="1151"/>
        <v>1.0092978757037427</v>
      </c>
      <c r="GT293" s="256">
        <f t="shared" si="1269"/>
        <v>1.4891177770492277</v>
      </c>
      <c r="GU293" s="256">
        <f t="shared" si="1238"/>
        <v>1.5029634090484651</v>
      </c>
      <c r="GV293" s="256">
        <f t="shared" si="1239"/>
        <v>130.43237152260389</v>
      </c>
      <c r="GW293" s="256">
        <f t="shared" si="1240"/>
        <v>84</v>
      </c>
      <c r="GX293" s="256">
        <f t="shared" si="1241"/>
        <v>52.157888807590219</v>
      </c>
      <c r="GY293" s="256">
        <f t="shared" si="1298"/>
        <v>130.43237152260389</v>
      </c>
      <c r="GZ293" s="256">
        <f t="shared" si="1299"/>
        <v>0.60920414127265377</v>
      </c>
      <c r="HA293" s="427">
        <f t="shared" si="1154"/>
        <v>87181.262209214445</v>
      </c>
      <c r="HB293" s="185">
        <f t="shared" si="1155"/>
        <v>1.0092978757037427</v>
      </c>
      <c r="HC293" s="256">
        <f t="shared" si="1270"/>
        <v>0.19994607927742075</v>
      </c>
      <c r="HD293" s="256">
        <f t="shared" si="1242"/>
        <v>0.20180515306999292</v>
      </c>
      <c r="HE293" s="256">
        <f t="shared" si="1243"/>
        <v>130.43237152260389</v>
      </c>
      <c r="HF293" s="256">
        <f t="shared" si="1244"/>
        <v>84</v>
      </c>
      <c r="HG293" s="256">
        <f t="shared" si="1245"/>
        <v>52.157888807590219</v>
      </c>
      <c r="HH293" s="256">
        <f t="shared" si="1300"/>
        <v>130.43237152260389</v>
      </c>
      <c r="HI293" s="256">
        <f t="shared" si="1301"/>
        <v>0.60920414127265377</v>
      </c>
      <c r="HJ293" s="427">
        <f t="shared" si="1158"/>
        <v>649290.88807590213</v>
      </c>
      <c r="HK293" s="185">
        <f t="shared" si="1302"/>
        <v>1.0092978757037427</v>
      </c>
      <c r="HL293" s="256">
        <f t="shared" si="1271"/>
        <v>1.5948792061588606</v>
      </c>
      <c r="HM293" s="256">
        <f t="shared" si="1246"/>
        <v>1.6097081947802097</v>
      </c>
      <c r="HN293" s="256">
        <f t="shared" si="1247"/>
        <v>130.43237152260389</v>
      </c>
      <c r="HO293" s="256">
        <f t="shared" si="1248"/>
        <v>84</v>
      </c>
      <c r="HP293" s="256">
        <f t="shared" si="1249"/>
        <v>52.157888807590219</v>
      </c>
      <c r="HQ293" s="256">
        <f t="shared" si="1303"/>
        <v>130.43237152260389</v>
      </c>
      <c r="HR293" s="256">
        <f t="shared" si="1304"/>
        <v>0.60920414127265377</v>
      </c>
      <c r="HS293" s="466">
        <f t="shared" si="1162"/>
        <v>81400</v>
      </c>
    </row>
    <row r="294" spans="1:227" s="72" customFormat="1" hidden="1" outlineLevel="1" x14ac:dyDescent="0.3">
      <c r="B294" s="40" t="s">
        <v>252</v>
      </c>
      <c r="C294" s="40" t="s">
        <v>257</v>
      </c>
      <c r="D294" s="117">
        <v>5000</v>
      </c>
      <c r="E294" s="132">
        <v>6.9143196903556747</v>
      </c>
      <c r="F294" s="125">
        <f t="shared" si="1071"/>
        <v>303.94196972188485</v>
      </c>
      <c r="G294" s="125">
        <f t="shared" si="1072"/>
        <v>5.122983448380368</v>
      </c>
      <c r="H294" s="168">
        <f t="shared" si="1324"/>
        <v>210</v>
      </c>
      <c r="I294" s="528">
        <f t="shared" si="1329"/>
        <v>210</v>
      </c>
      <c r="J294" s="373">
        <f t="shared" si="1074"/>
        <v>146.20386553596941</v>
      </c>
      <c r="K294" s="114">
        <v>2.5999999999999999E-2</v>
      </c>
      <c r="L294" s="168">
        <f t="shared" si="1075"/>
        <v>1447.3427129613563</v>
      </c>
      <c r="M294" s="373">
        <f t="shared" si="1250"/>
        <v>35.04</v>
      </c>
      <c r="N294" s="373">
        <f t="shared" si="1251"/>
        <v>37.630910536995266</v>
      </c>
      <c r="O294" s="121">
        <v>42.691528736503059</v>
      </c>
      <c r="P294" s="116">
        <v>8.0000000000000002E-3</v>
      </c>
      <c r="Q294" s="395">
        <f t="shared" si="1076"/>
        <v>0.98314486330049111</v>
      </c>
      <c r="S294" s="189">
        <f t="shared" si="1077"/>
        <v>1.0111739781565705</v>
      </c>
      <c r="T294" s="168">
        <f t="shared" si="1191"/>
        <v>1.7076611494601226</v>
      </c>
      <c r="U294" s="382">
        <f t="shared" si="1192"/>
        <v>303.94196972188485</v>
      </c>
      <c r="V294" s="427">
        <f t="shared" si="1252"/>
        <v>46392.618485755105</v>
      </c>
      <c r="W294" s="132"/>
      <c r="X294" s="255"/>
      <c r="Y294" s="255"/>
      <c r="Z294" s="255"/>
      <c r="AA294" s="111"/>
      <c r="AB294" s="111"/>
      <c r="AC294" s="111"/>
      <c r="AD294" s="111"/>
      <c r="AE294" s="111"/>
      <c r="AF294" s="111"/>
      <c r="AG294" s="111"/>
      <c r="AH294" s="460"/>
      <c r="AI294" s="264">
        <f t="shared" si="1193"/>
        <v>1.986628802894939</v>
      </c>
      <c r="AJ294" s="256">
        <f t="shared" si="1078"/>
        <v>0.83237414598834247</v>
      </c>
      <c r="AK294" s="256">
        <f t="shared" si="1319"/>
        <v>1.653618453205518</v>
      </c>
      <c r="AL294" s="170">
        <f t="shared" si="1079"/>
        <v>220.54746102268282</v>
      </c>
      <c r="AM294" s="170">
        <f t="shared" si="1080"/>
        <v>5.122983448380368</v>
      </c>
      <c r="AN294" s="170">
        <f t="shared" si="1194"/>
        <v>160.28761231863174</v>
      </c>
      <c r="AO294" s="170">
        <f t="shared" si="1253"/>
        <v>83</v>
      </c>
      <c r="AP294" s="170">
        <f t="shared" si="1254"/>
        <v>118</v>
      </c>
      <c r="AQ294" s="170">
        <f t="shared" si="1081"/>
        <v>0</v>
      </c>
      <c r="AR294" s="256">
        <f t="shared" si="1274"/>
        <v>72.178063650444813</v>
      </c>
      <c r="AS294" s="256">
        <f t="shared" si="1195"/>
        <v>83.394508699202021</v>
      </c>
      <c r="AT294" s="431">
        <f t="shared" si="1275"/>
        <v>180300</v>
      </c>
      <c r="AU294" s="112"/>
      <c r="AV294" s="256"/>
      <c r="AW294" s="256"/>
      <c r="AX294" s="120"/>
      <c r="AY294" s="120"/>
      <c r="AZ294" s="120"/>
      <c r="BA294" s="120"/>
      <c r="BB294" s="256"/>
      <c r="BC294" s="256"/>
      <c r="BD294" s="256"/>
      <c r="BE294" s="263"/>
      <c r="BF294" s="146">
        <f t="shared" si="1084"/>
        <v>1.0382665389575447</v>
      </c>
      <c r="BG294" s="256">
        <f t="shared" si="1085"/>
        <v>0.26636359405215571</v>
      </c>
      <c r="BH294" s="256">
        <f t="shared" si="1196"/>
        <v>0.27655640690082417</v>
      </c>
      <c r="BI294" s="120">
        <f t="shared" si="1086"/>
        <v>8.516959982932363</v>
      </c>
      <c r="BJ294" s="120">
        <f t="shared" si="1087"/>
        <v>5.122983448380368</v>
      </c>
      <c r="BK294" s="256">
        <v>0</v>
      </c>
      <c r="BL294" s="170">
        <f t="shared" si="1197"/>
        <v>5.8845496002160509</v>
      </c>
      <c r="BM294" s="170">
        <f t="shared" si="1255"/>
        <v>204.11545039978395</v>
      </c>
      <c r="BN294" s="170">
        <f t="shared" si="1088"/>
        <v>0</v>
      </c>
      <c r="BO294" s="170">
        <f t="shared" si="1276"/>
        <v>2.2489897338389819</v>
      </c>
      <c r="BP294" s="170">
        <f t="shared" si="1277"/>
        <v>295.4250097389525</v>
      </c>
      <c r="BQ294" s="390">
        <f t="shared" si="1091"/>
        <v>13089.388540113427</v>
      </c>
      <c r="BR294" s="428">
        <f t="shared" si="1092"/>
        <v>29942.648232144755</v>
      </c>
      <c r="BS294" s="147">
        <f t="shared" si="1182"/>
        <v>3.6338129315590275</v>
      </c>
      <c r="BT294" s="256">
        <f t="shared" si="1183"/>
        <v>1.1108280249993789</v>
      </c>
      <c r="BU294" s="256">
        <f t="shared" si="1198"/>
        <v>4.0365412419809177</v>
      </c>
      <c r="BV294" s="170">
        <f t="shared" si="1199"/>
        <v>303.94196972188485</v>
      </c>
      <c r="BW294" s="170">
        <f t="shared" si="1200"/>
        <v>5.122983448380368</v>
      </c>
      <c r="BX294" s="170">
        <f t="shared" si="1201"/>
        <v>238.0305923291275</v>
      </c>
      <c r="BY294" s="170">
        <f t="shared" si="1256"/>
        <v>1133.4790110910833</v>
      </c>
      <c r="BZ294" s="256">
        <f t="shared" si="1094"/>
        <v>85.052521687643946</v>
      </c>
      <c r="CA294" s="256">
        <v>0</v>
      </c>
      <c r="CB294" s="466">
        <f t="shared" si="1095"/>
        <v>198587.99401808786</v>
      </c>
      <c r="CC294" s="146">
        <f t="shared" si="1096"/>
        <v>1.0381873274717044</v>
      </c>
      <c r="CD294" s="256">
        <f t="shared" si="1202"/>
        <v>0.3936018842146029</v>
      </c>
      <c r="CE294" s="256">
        <f t="shared" si="1257"/>
        <v>0.40863248826058585</v>
      </c>
      <c r="CF294" s="120">
        <f t="shared" si="1097"/>
        <v>9.0847573151278525</v>
      </c>
      <c r="CG294" s="120">
        <f t="shared" si="1098"/>
        <v>5.122983448380368</v>
      </c>
      <c r="CH294" s="256">
        <v>0</v>
      </c>
      <c r="CI294" s="170">
        <f t="shared" si="1258"/>
        <v>6.2768529068971191</v>
      </c>
      <c r="CJ294" s="170">
        <f t="shared" si="1259"/>
        <v>203.72314709310288</v>
      </c>
      <c r="CK294" s="170">
        <f t="shared" si="1099"/>
        <v>0</v>
      </c>
      <c r="CL294" s="256">
        <f t="shared" si="1278"/>
        <v>2.8394989593222921</v>
      </c>
      <c r="CM294" s="256">
        <f t="shared" si="1190"/>
        <v>294.85721240675701</v>
      </c>
      <c r="CN294" s="390">
        <f t="shared" si="1101"/>
        <v>3295.3477761209874</v>
      </c>
      <c r="CO294" s="428">
        <f t="shared" si="1102"/>
        <v>20205.491447621069</v>
      </c>
      <c r="CP294" s="147">
        <f t="shared" si="1103"/>
        <v>3.1064999740968338</v>
      </c>
      <c r="CQ294" s="256">
        <f t="shared" si="1203"/>
        <v>1.1876389654023516</v>
      </c>
      <c r="CR294" s="256">
        <f t="shared" si="1204"/>
        <v>3.6894004152587958</v>
      </c>
      <c r="CS294" s="120">
        <f t="shared" si="1205"/>
        <v>303.94196972188485</v>
      </c>
      <c r="CT294" s="120">
        <f t="shared" si="1206"/>
        <v>5.122983448380368</v>
      </c>
      <c r="CU294" s="256">
        <f t="shared" si="1207"/>
        <v>222.83349384303327</v>
      </c>
      <c r="CV294" s="170">
        <f t="shared" si="1260"/>
        <v>1061.1118754430156</v>
      </c>
      <c r="CW294" s="256">
        <f t="shared" si="1104"/>
        <v>99.489765249433489</v>
      </c>
      <c r="CX294" s="256">
        <v>0</v>
      </c>
      <c r="CY294" s="466">
        <f t="shared" si="1105"/>
        <v>173587.99401808786</v>
      </c>
      <c r="CZ294" s="147">
        <f t="shared" si="1106"/>
        <v>3.6338129315590275</v>
      </c>
      <c r="DA294" s="256">
        <f t="shared" si="1208"/>
        <v>1.2215491421960523</v>
      </c>
      <c r="DB294" s="256">
        <f t="shared" si="1209"/>
        <v>4.4388810694468521</v>
      </c>
      <c r="DC294" s="120">
        <f t="shared" si="1210"/>
        <v>303.94196972188485</v>
      </c>
      <c r="DD294" s="120">
        <f t="shared" si="1211"/>
        <v>5.122983448380368</v>
      </c>
      <c r="DE294" s="256">
        <f t="shared" si="1212"/>
        <v>238.0305923291275</v>
      </c>
      <c r="DF294" s="170">
        <f t="shared" si="1261"/>
        <v>1133.4790110910833</v>
      </c>
      <c r="DG294" s="256">
        <f t="shared" si="1107"/>
        <v>85.052521687643946</v>
      </c>
      <c r="DH294" s="256">
        <v>0</v>
      </c>
      <c r="DI294" s="466">
        <f t="shared" si="1108"/>
        <v>180587.99401808786</v>
      </c>
      <c r="DJ294" s="147">
        <f t="shared" si="1109"/>
        <v>3.1064999740968338</v>
      </c>
      <c r="DK294" s="256">
        <f t="shared" si="1262"/>
        <v>1.2228620835229376</v>
      </c>
      <c r="DL294" s="256">
        <f t="shared" si="1213"/>
        <v>3.7988210307880057</v>
      </c>
      <c r="DM294" s="120">
        <f t="shared" si="1214"/>
        <v>303.94196972188485</v>
      </c>
      <c r="DN294" s="120">
        <f t="shared" si="1215"/>
        <v>5.122983448380368</v>
      </c>
      <c r="DO294" s="256">
        <f t="shared" si="1216"/>
        <v>222.83349384303327</v>
      </c>
      <c r="DP294" s="170">
        <f t="shared" si="1263"/>
        <v>1061.1118754430156</v>
      </c>
      <c r="DQ294" s="256">
        <f t="shared" si="1110"/>
        <v>99.489765249433489</v>
      </c>
      <c r="DR294" s="256">
        <v>0</v>
      </c>
      <c r="DS294" s="427">
        <f t="shared" si="1111"/>
        <v>168587.99401808786</v>
      </c>
      <c r="DT294" s="176">
        <f t="shared" si="1112"/>
        <v>6.4220900795933327</v>
      </c>
      <c r="DU294" s="256">
        <f t="shared" si="1217"/>
        <v>0.8972987201513527</v>
      </c>
      <c r="DV294" s="256">
        <f t="shared" si="1218"/>
        <v>5.7625332091157961</v>
      </c>
      <c r="DW294" s="120">
        <f t="shared" si="1219"/>
        <v>303.94196972188485</v>
      </c>
      <c r="DX294" s="120">
        <f t="shared" si="1220"/>
        <v>5.122983448380368</v>
      </c>
      <c r="DY294" s="256">
        <f t="shared" si="1221"/>
        <v>268.42478930131603</v>
      </c>
      <c r="DZ294" s="256">
        <f t="shared" si="1264"/>
        <v>156</v>
      </c>
      <c r="EA294" s="256">
        <f t="shared" si="1265"/>
        <v>223</v>
      </c>
      <c r="EB294" s="170">
        <f t="shared" si="1266"/>
        <v>1278.2132823872191</v>
      </c>
      <c r="EC294" s="256">
        <f t="shared" si="1113"/>
        <v>48.125290885025422</v>
      </c>
      <c r="ED294" s="256">
        <v>0</v>
      </c>
      <c r="EE294" s="427">
        <f t="shared" si="1272"/>
        <v>286999.56235631474</v>
      </c>
      <c r="EF294" s="275">
        <f t="shared" si="1114"/>
        <v>1.2429193169659916</v>
      </c>
      <c r="EG294" s="256">
        <f t="shared" si="1115"/>
        <v>1.0439456975665717</v>
      </c>
      <c r="EH294" s="256">
        <f t="shared" si="1222"/>
        <v>1.2975402733690289</v>
      </c>
      <c r="EI294" s="473">
        <f t="shared" si="1116"/>
        <v>75.985492430471211</v>
      </c>
      <c r="EJ294" s="473">
        <f t="shared" si="1117"/>
        <v>52.5</v>
      </c>
      <c r="EK294" s="473">
        <f t="shared" si="1223"/>
        <v>210</v>
      </c>
      <c r="EL294" s="473">
        <f t="shared" si="1118"/>
        <v>93.703865535969413</v>
      </c>
      <c r="EM294" s="473">
        <f t="shared" si="1279"/>
        <v>20.704034257077925</v>
      </c>
      <c r="EN294" s="473">
        <f t="shared" si="1280"/>
        <v>227.95647729141365</v>
      </c>
      <c r="EO294" s="427">
        <f t="shared" si="1121"/>
        <v>54590.118485755105</v>
      </c>
      <c r="EP294" s="261">
        <f t="shared" si="1122"/>
        <v>1.2429193169659916</v>
      </c>
      <c r="EQ294" s="256">
        <f t="shared" si="1281"/>
        <v>0.7503504848301964</v>
      </c>
      <c r="ER294" s="256">
        <f t="shared" si="1224"/>
        <v>0.93262511209024834</v>
      </c>
      <c r="ES294" s="473">
        <f t="shared" si="1225"/>
        <v>303.94196972188485</v>
      </c>
      <c r="ET294" s="473">
        <f t="shared" si="1124"/>
        <v>52.5</v>
      </c>
      <c r="EU294" s="473">
        <f t="shared" si="1226"/>
        <v>210</v>
      </c>
      <c r="EV294" s="473">
        <f t="shared" si="1125"/>
        <v>93.703865535969413</v>
      </c>
      <c r="EW294" s="473">
        <f t="shared" si="1282"/>
        <v>20.704034257077925</v>
      </c>
      <c r="EX294" s="473">
        <f t="shared" si="1283"/>
        <v>227.95647729141365</v>
      </c>
      <c r="EY294" s="572">
        <f t="shared" si="1128"/>
        <v>75950</v>
      </c>
      <c r="EZ294" s="572"/>
      <c r="FA294" s="572"/>
      <c r="FB294" s="572"/>
      <c r="FC294" s="572"/>
      <c r="FD294" s="572"/>
      <c r="FE294" s="572"/>
      <c r="FF294" s="572"/>
      <c r="FG294" s="572"/>
      <c r="FH294" s="572"/>
      <c r="FI294" s="566"/>
      <c r="FJ294" s="276">
        <f t="shared" si="1129"/>
        <v>1.0378972863576925</v>
      </c>
      <c r="FK294" s="256">
        <f t="shared" si="1284"/>
        <v>0.12787859704958934</v>
      </c>
      <c r="FL294" s="256">
        <f t="shared" si="1227"/>
        <v>0.13272484886099761</v>
      </c>
      <c r="FM294" s="483">
        <f t="shared" si="1285"/>
        <v>7.9024912127690055</v>
      </c>
      <c r="FN294" s="483">
        <f t="shared" si="1132"/>
        <v>12</v>
      </c>
      <c r="FO294" s="483">
        <f t="shared" si="1228"/>
        <v>210</v>
      </c>
      <c r="FP294" s="483">
        <f t="shared" si="1229"/>
        <v>146.20386553596941</v>
      </c>
      <c r="FQ294" s="483">
        <f t="shared" si="1267"/>
        <v>1700</v>
      </c>
      <c r="FR294" s="483">
        <f t="shared" si="1286"/>
        <v>1.8657109737155027</v>
      </c>
      <c r="FS294" s="483">
        <f t="shared" si="1287"/>
        <v>295.91419194410707</v>
      </c>
      <c r="FT294" s="484">
        <f t="shared" si="1288"/>
        <v>17</v>
      </c>
      <c r="FU294" s="427">
        <f t="shared" si="1136"/>
        <v>61540.618485755105</v>
      </c>
      <c r="FV294" s="276">
        <f t="shared" si="1137"/>
        <v>1.6505859782738472</v>
      </c>
      <c r="FW294" s="256">
        <f t="shared" si="1289"/>
        <v>1.1361012240532316</v>
      </c>
      <c r="FX294" s="256">
        <f t="shared" si="1230"/>
        <v>1.8752327503220185</v>
      </c>
      <c r="FY294" s="483">
        <f t="shared" si="1290"/>
        <v>125.52803349513844</v>
      </c>
      <c r="FZ294" s="483">
        <f t="shared" si="1140"/>
        <v>68</v>
      </c>
      <c r="GA294" s="483">
        <f t="shared" si="1231"/>
        <v>210</v>
      </c>
      <c r="GB294" s="483">
        <f t="shared" si="1232"/>
        <v>146.20386553596941</v>
      </c>
      <c r="GC294" s="483">
        <f t="shared" si="1233"/>
        <v>800</v>
      </c>
      <c r="GD294" s="483">
        <f t="shared" si="1291"/>
        <v>8.8316585125714049</v>
      </c>
      <c r="GE294" s="483">
        <f t="shared" si="1292"/>
        <v>178.41393622674639</v>
      </c>
      <c r="GF294" s="484">
        <f t="shared" si="1293"/>
        <v>89</v>
      </c>
      <c r="GG294" s="493">
        <f t="shared" si="1294"/>
        <v>8</v>
      </c>
      <c r="GH294" s="493">
        <f t="shared" si="1145"/>
        <v>97</v>
      </c>
      <c r="GI294" s="427">
        <f t="shared" si="1146"/>
        <v>104219.61848575511</v>
      </c>
      <c r="GJ294" s="185">
        <f t="shared" si="1295"/>
        <v>1.0111739781565705</v>
      </c>
      <c r="GK294" s="256">
        <f t="shared" si="1268"/>
        <v>1.6951588413435752</v>
      </c>
      <c r="GL294" s="256">
        <f t="shared" si="1234"/>
        <v>1.7141005092086656</v>
      </c>
      <c r="GM294" s="256">
        <f t="shared" si="1235"/>
        <v>303.94196972188485</v>
      </c>
      <c r="GN294" s="256">
        <f t="shared" si="1236"/>
        <v>210</v>
      </c>
      <c r="GO294" s="256">
        <f t="shared" si="1237"/>
        <v>146.20386553596941</v>
      </c>
      <c r="GP294" s="256">
        <f t="shared" si="1296"/>
        <v>303.94196972188485</v>
      </c>
      <c r="GQ294" s="256">
        <f t="shared" si="1297"/>
        <v>1.7076611494601226</v>
      </c>
      <c r="GR294" s="427">
        <f t="shared" si="1150"/>
        <v>178292.61848575511</v>
      </c>
      <c r="GS294" s="185">
        <f t="shared" si="1151"/>
        <v>1.0111739781565705</v>
      </c>
      <c r="GT294" s="256">
        <f t="shared" si="1269"/>
        <v>2.1506345774312905</v>
      </c>
      <c r="GU294" s="256">
        <f t="shared" si="1238"/>
        <v>2.1746657212222731</v>
      </c>
      <c r="GV294" s="256">
        <f t="shared" si="1239"/>
        <v>303.94196972188485</v>
      </c>
      <c r="GW294" s="256">
        <f t="shared" si="1240"/>
        <v>210</v>
      </c>
      <c r="GX294" s="256">
        <f t="shared" si="1241"/>
        <v>146.20386553596941</v>
      </c>
      <c r="GY294" s="256">
        <f t="shared" si="1298"/>
        <v>303.94196972188485</v>
      </c>
      <c r="GZ294" s="256">
        <f t="shared" si="1299"/>
        <v>1.7076611494601226</v>
      </c>
      <c r="HA294" s="427">
        <f t="shared" si="1154"/>
        <v>140532.61848575511</v>
      </c>
      <c r="HB294" s="185">
        <f t="shared" si="1155"/>
        <v>1.0111739781565705</v>
      </c>
      <c r="HC294" s="256">
        <f t="shared" si="1270"/>
        <v>0.18529720046258247</v>
      </c>
      <c r="HD294" s="256">
        <f t="shared" si="1242"/>
        <v>0.18736770733302502</v>
      </c>
      <c r="HE294" s="256">
        <f t="shared" si="1243"/>
        <v>303.94196972188485</v>
      </c>
      <c r="HF294" s="256">
        <f t="shared" si="1244"/>
        <v>210</v>
      </c>
      <c r="HG294" s="256">
        <f t="shared" si="1245"/>
        <v>146.20386553596941</v>
      </c>
      <c r="HH294" s="256">
        <f t="shared" si="1300"/>
        <v>303.94196972188485</v>
      </c>
      <c r="HI294" s="256">
        <f t="shared" si="1301"/>
        <v>1.7076611494601226</v>
      </c>
      <c r="HJ294" s="427">
        <f t="shared" si="1158"/>
        <v>1631078.655359694</v>
      </c>
      <c r="HK294" s="185">
        <f t="shared" si="1302"/>
        <v>1.0111739781565705</v>
      </c>
      <c r="HL294" s="256">
        <f t="shared" si="1271"/>
        <v>1.6033650322144546</v>
      </c>
      <c r="HM294" s="256">
        <f t="shared" si="1246"/>
        <v>1.6212809980614278</v>
      </c>
      <c r="HN294" s="256">
        <f t="shared" si="1247"/>
        <v>303.94196972188485</v>
      </c>
      <c r="HO294" s="256">
        <f t="shared" si="1248"/>
        <v>210</v>
      </c>
      <c r="HP294" s="256">
        <f t="shared" si="1249"/>
        <v>146.20386553596941</v>
      </c>
      <c r="HQ294" s="256">
        <f t="shared" si="1303"/>
        <v>303.94196972188485</v>
      </c>
      <c r="HR294" s="256">
        <f t="shared" si="1304"/>
        <v>1.7076611494601226</v>
      </c>
      <c r="HS294" s="466">
        <f t="shared" si="1162"/>
        <v>188500</v>
      </c>
    </row>
    <row r="295" spans="1:227" s="72" customFormat="1" hidden="1" outlineLevel="1" x14ac:dyDescent="0.3">
      <c r="B295" s="40" t="s">
        <v>252</v>
      </c>
      <c r="C295" s="40" t="s">
        <v>257</v>
      </c>
      <c r="D295" s="117">
        <v>10000</v>
      </c>
      <c r="E295" s="132">
        <v>5.7641422161632523</v>
      </c>
      <c r="F295" s="125">
        <f t="shared" si="1071"/>
        <v>506.76416983768587</v>
      </c>
      <c r="G295" s="125">
        <f t="shared" si="1072"/>
        <v>11.722467415132385</v>
      </c>
      <c r="H295" s="168">
        <f t="shared" si="1324"/>
        <v>420</v>
      </c>
      <c r="I295" s="528">
        <f t="shared" si="1329"/>
        <v>420</v>
      </c>
      <c r="J295" s="373">
        <f t="shared" si="1074"/>
        <v>334.54530294327583</v>
      </c>
      <c r="K295" s="114">
        <v>2.5999999999999999E-2</v>
      </c>
      <c r="L295" s="168">
        <f t="shared" si="1075"/>
        <v>1206.5813567563951</v>
      </c>
      <c r="M295" s="373">
        <f t="shared" si="1250"/>
        <v>35.04</v>
      </c>
      <c r="N295" s="373">
        <f t="shared" si="1251"/>
        <v>31.371115275666263</v>
      </c>
      <c r="O295" s="121">
        <v>48.843614229718277</v>
      </c>
      <c r="P295" s="116">
        <v>8.0000000000000002E-3</v>
      </c>
      <c r="Q295" s="395">
        <f t="shared" si="1076"/>
        <v>0.97686800268675855</v>
      </c>
      <c r="S295" s="189">
        <f t="shared" si="1077"/>
        <v>1.015303332658845</v>
      </c>
      <c r="T295" s="168">
        <f t="shared" si="1191"/>
        <v>3.9074891383774619</v>
      </c>
      <c r="U295" s="382">
        <f t="shared" si="1192"/>
        <v>506.76416983768587</v>
      </c>
      <c r="V295" s="427">
        <f t="shared" si="1252"/>
        <v>87027.248470924125</v>
      </c>
      <c r="W295" s="132"/>
      <c r="X295" s="255"/>
      <c r="Y295" s="255"/>
      <c r="Z295" s="255"/>
      <c r="AA295" s="111"/>
      <c r="AB295" s="111"/>
      <c r="AC295" s="111"/>
      <c r="AD295" s="111"/>
      <c r="AE295" s="111"/>
      <c r="AF295" s="111"/>
      <c r="AG295" s="111"/>
      <c r="AH295" s="460"/>
      <c r="AI295" s="264">
        <f t="shared" si="1193"/>
        <v>1.425661611913551</v>
      </c>
      <c r="AJ295" s="256">
        <f t="shared" si="1078"/>
        <v>0.787729048898128</v>
      </c>
      <c r="AK295" s="256">
        <f t="shared" si="1319"/>
        <v>1.1230350656032335</v>
      </c>
      <c r="AL295" s="170">
        <f t="shared" si="1079"/>
        <v>212.58814380946006</v>
      </c>
      <c r="AM295" s="170">
        <f t="shared" si="1080"/>
        <v>11.722467415132385</v>
      </c>
      <c r="AN295" s="170">
        <f t="shared" si="1194"/>
        <v>147.71864044196269</v>
      </c>
      <c r="AO295" s="170">
        <f t="shared" si="1253"/>
        <v>76</v>
      </c>
      <c r="AP295" s="170">
        <f t="shared" si="1254"/>
        <v>109</v>
      </c>
      <c r="AQ295" s="170">
        <f t="shared" si="1081"/>
        <v>0</v>
      </c>
      <c r="AR295" s="256">
        <f t="shared" si="1274"/>
        <v>69.50539242344685</v>
      </c>
      <c r="AS295" s="256">
        <f t="shared" si="1195"/>
        <v>294.17602602822581</v>
      </c>
      <c r="AT295" s="431">
        <f t="shared" si="1275"/>
        <v>186600</v>
      </c>
      <c r="AU295" s="112"/>
      <c r="AV295" s="256"/>
      <c r="AW295" s="256"/>
      <c r="AX295" s="120"/>
      <c r="AY295" s="120"/>
      <c r="AZ295" s="120"/>
      <c r="BA295" s="120"/>
      <c r="BB295" s="256"/>
      <c r="BC295" s="256"/>
      <c r="BD295" s="256"/>
      <c r="BE295" s="263"/>
      <c r="BF295" s="146">
        <f t="shared" si="1084"/>
        <v>1.0529320796768704</v>
      </c>
      <c r="BG295" s="256">
        <f t="shared" si="1085"/>
        <v>0.38565595579307371</v>
      </c>
      <c r="BH295" s="256">
        <f t="shared" si="1196"/>
        <v>0.40606952757297232</v>
      </c>
      <c r="BI295" s="120">
        <f t="shared" si="1086"/>
        <v>19.488602077657593</v>
      </c>
      <c r="BJ295" s="120">
        <f t="shared" si="1087"/>
        <v>11.722467415132385</v>
      </c>
      <c r="BK295" s="256">
        <v>0</v>
      </c>
      <c r="BL295" s="170">
        <f t="shared" si="1197"/>
        <v>16.151917123970847</v>
      </c>
      <c r="BM295" s="170">
        <f t="shared" si="1255"/>
        <v>403.84808287602914</v>
      </c>
      <c r="BN295" s="170">
        <f t="shared" si="1088"/>
        <v>0</v>
      </c>
      <c r="BO295" s="170">
        <f t="shared" si="1276"/>
        <v>5.1461631952431182</v>
      </c>
      <c r="BP295" s="170">
        <f t="shared" si="1277"/>
        <v>487.27556776002825</v>
      </c>
      <c r="BQ295" s="390">
        <f t="shared" si="1091"/>
        <v>18479.756490084696</v>
      </c>
      <c r="BR295" s="428">
        <f t="shared" si="1092"/>
        <v>47321.78447306047</v>
      </c>
      <c r="BS295" s="147">
        <f t="shared" si="1182"/>
        <v>3.65706410458449</v>
      </c>
      <c r="BT295" s="256">
        <f t="shared" si="1183"/>
        <v>1.1956096919287971</v>
      </c>
      <c r="BU295" s="256">
        <f t="shared" si="1198"/>
        <v>4.3724212874461239</v>
      </c>
      <c r="BV295" s="170">
        <f t="shared" si="1199"/>
        <v>506.76416983768587</v>
      </c>
      <c r="BW295" s="170">
        <f t="shared" si="1200"/>
        <v>11.722467415132385</v>
      </c>
      <c r="BX295" s="170">
        <f t="shared" si="1201"/>
        <v>393.68886845501635</v>
      </c>
      <c r="BY295" s="170">
        <f t="shared" si="1256"/>
        <v>937.35444870241986</v>
      </c>
      <c r="BZ295" s="256">
        <f t="shared" si="1094"/>
        <v>141.77674288040075</v>
      </c>
      <c r="CA295" s="256">
        <v>0</v>
      </c>
      <c r="CB295" s="466">
        <f t="shared" si="1095"/>
        <v>308541.25605200563</v>
      </c>
      <c r="CC295" s="146">
        <f t="shared" si="1096"/>
        <v>1.0528209662005987</v>
      </c>
      <c r="CD295" s="256">
        <f t="shared" si="1202"/>
        <v>0.47834937191772026</v>
      </c>
      <c r="CE295" s="256">
        <f t="shared" si="1257"/>
        <v>0.50361624792386384</v>
      </c>
      <c r="CF295" s="120">
        <f t="shared" si="1097"/>
        <v>20.787842216168098</v>
      </c>
      <c r="CG295" s="120">
        <f t="shared" si="1098"/>
        <v>11.722467415132385</v>
      </c>
      <c r="CH295" s="256">
        <v>0</v>
      </c>
      <c r="CI295" s="170">
        <f t="shared" si="1258"/>
        <v>17.228711598902233</v>
      </c>
      <c r="CJ295" s="170">
        <f t="shared" si="1259"/>
        <v>402.77128840109776</v>
      </c>
      <c r="CK295" s="170">
        <f t="shared" si="1099"/>
        <v>0</v>
      </c>
      <c r="CL295" s="256">
        <f t="shared" si="1278"/>
        <v>6.4973729392940438</v>
      </c>
      <c r="CM295" s="256">
        <f t="shared" si="1190"/>
        <v>485.97632762151778</v>
      </c>
      <c r="CN295" s="390">
        <f t="shared" si="1101"/>
        <v>9045.0735894236732</v>
      </c>
      <c r="CO295" s="428">
        <f t="shared" si="1102"/>
        <v>38043.236771264499</v>
      </c>
      <c r="CP295" s="147">
        <f t="shared" si="1103"/>
        <v>3.126275319805262</v>
      </c>
      <c r="CQ295" s="256">
        <f t="shared" si="1203"/>
        <v>1.2161320819046058</v>
      </c>
      <c r="CR295" s="256">
        <f t="shared" si="1204"/>
        <v>3.8019637132817605</v>
      </c>
      <c r="CS295" s="120">
        <f t="shared" si="1205"/>
        <v>506.76416983768587</v>
      </c>
      <c r="CT295" s="120">
        <f t="shared" si="1206"/>
        <v>11.722467415132385</v>
      </c>
      <c r="CU295" s="256">
        <f t="shared" si="1207"/>
        <v>368.35065996313205</v>
      </c>
      <c r="CV295" s="170">
        <f t="shared" si="1260"/>
        <v>877.02538086460015</v>
      </c>
      <c r="CW295" s="256">
        <f t="shared" si="1104"/>
        <v>165.84804094769081</v>
      </c>
      <c r="CX295" s="256">
        <v>0</v>
      </c>
      <c r="CY295" s="466">
        <f t="shared" si="1105"/>
        <v>283541.25605200563</v>
      </c>
      <c r="CZ295" s="147">
        <f t="shared" si="1106"/>
        <v>3.65706410458449</v>
      </c>
      <c r="DA295" s="256">
        <f t="shared" si="1208"/>
        <v>1.2696817006588281</v>
      </c>
      <c r="DB295" s="256">
        <f t="shared" si="1209"/>
        <v>4.6433073717271895</v>
      </c>
      <c r="DC295" s="120">
        <f t="shared" si="1210"/>
        <v>506.76416983768587</v>
      </c>
      <c r="DD295" s="120">
        <f t="shared" si="1211"/>
        <v>11.722467415132385</v>
      </c>
      <c r="DE295" s="256">
        <f t="shared" si="1212"/>
        <v>393.68886845501635</v>
      </c>
      <c r="DF295" s="170">
        <f t="shared" si="1261"/>
        <v>937.35444870241986</v>
      </c>
      <c r="DG295" s="256">
        <f t="shared" si="1107"/>
        <v>141.77674288040075</v>
      </c>
      <c r="DH295" s="256">
        <v>0</v>
      </c>
      <c r="DI295" s="466">
        <f t="shared" si="1108"/>
        <v>290541.25605200563</v>
      </c>
      <c r="DJ295" s="147">
        <f t="shared" si="1109"/>
        <v>3.126275319805262</v>
      </c>
      <c r="DK295" s="256">
        <f t="shared" si="1262"/>
        <v>1.2379624581142532</v>
      </c>
      <c r="DL295" s="256">
        <f t="shared" si="1213"/>
        <v>3.8702114796480451</v>
      </c>
      <c r="DM295" s="120">
        <f t="shared" si="1214"/>
        <v>506.76416983768587</v>
      </c>
      <c r="DN295" s="120">
        <f t="shared" si="1215"/>
        <v>11.722467415132385</v>
      </c>
      <c r="DO295" s="256">
        <f t="shared" si="1216"/>
        <v>368.35065996313205</v>
      </c>
      <c r="DP295" s="170">
        <f t="shared" si="1263"/>
        <v>877.02538086460015</v>
      </c>
      <c r="DQ295" s="256">
        <f t="shared" si="1110"/>
        <v>165.84804094769081</v>
      </c>
      <c r="DR295" s="256">
        <v>0</v>
      </c>
      <c r="DS295" s="427">
        <f t="shared" si="1111"/>
        <v>278541.25605200563</v>
      </c>
      <c r="DT295" s="176">
        <f t="shared" si="1112"/>
        <v>6.4566133547957341</v>
      </c>
      <c r="DU295" s="256">
        <f t="shared" si="1217"/>
        <v>0.97163617671030045</v>
      </c>
      <c r="DV295" s="256">
        <f t="shared" si="1218"/>
        <v>6.2734791145503941</v>
      </c>
      <c r="DW295" s="120">
        <f t="shared" si="1219"/>
        <v>506.76416983768587</v>
      </c>
      <c r="DX295" s="120">
        <f t="shared" si="1220"/>
        <v>11.722467415132385</v>
      </c>
      <c r="DY295" s="256">
        <f t="shared" si="1221"/>
        <v>444.36528543878489</v>
      </c>
      <c r="DZ295" s="256">
        <f t="shared" si="1264"/>
        <v>260</v>
      </c>
      <c r="EA295" s="256">
        <f t="shared" si="1265"/>
        <v>372</v>
      </c>
      <c r="EB295" s="170">
        <f t="shared" si="1266"/>
        <v>1058.0125843780593</v>
      </c>
      <c r="EC295" s="256">
        <f t="shared" si="1113"/>
        <v>80.30318818265701</v>
      </c>
      <c r="ED295" s="256">
        <v>0</v>
      </c>
      <c r="EE295" s="427">
        <f t="shared" si="1272"/>
        <v>442931.70747359219</v>
      </c>
      <c r="EF295" s="275">
        <f t="shared" si="1114"/>
        <v>1.2474014786815708</v>
      </c>
      <c r="EG295" s="256">
        <f t="shared" si="1115"/>
        <v>0.95821023937781025</v>
      </c>
      <c r="EH295" s="256">
        <f t="shared" si="1222"/>
        <v>1.1952728694877024</v>
      </c>
      <c r="EI295" s="473">
        <f t="shared" si="1116"/>
        <v>126.69104245942147</v>
      </c>
      <c r="EJ295" s="473">
        <f t="shared" si="1117"/>
        <v>105</v>
      </c>
      <c r="EK295" s="473">
        <f t="shared" si="1223"/>
        <v>420</v>
      </c>
      <c r="EL295" s="473">
        <f t="shared" si="1118"/>
        <v>229.54530294327583</v>
      </c>
      <c r="EM295" s="473">
        <f t="shared" si="1279"/>
        <v>35.580249753232827</v>
      </c>
      <c r="EN295" s="473">
        <f t="shared" si="1280"/>
        <v>380.07312737826442</v>
      </c>
      <c r="EO295" s="427">
        <f t="shared" si="1121"/>
        <v>99162.248470924125</v>
      </c>
      <c r="EP295" s="261">
        <f t="shared" si="1122"/>
        <v>1.2474014786815708</v>
      </c>
      <c r="EQ295" s="256">
        <f t="shared" si="1281"/>
        <v>0.62553180937831532</v>
      </c>
      <c r="ER295" s="256">
        <f t="shared" si="1224"/>
        <v>0.78028930398086904</v>
      </c>
      <c r="ES295" s="473">
        <f t="shared" si="1225"/>
        <v>506.76416983768587</v>
      </c>
      <c r="ET295" s="473">
        <f t="shared" si="1124"/>
        <v>105</v>
      </c>
      <c r="EU295" s="473">
        <f t="shared" si="1226"/>
        <v>420</v>
      </c>
      <c r="EV295" s="473">
        <f t="shared" si="1125"/>
        <v>229.54530294327583</v>
      </c>
      <c r="EW295" s="473">
        <f t="shared" si="1282"/>
        <v>35.580249753232827</v>
      </c>
      <c r="EX295" s="473">
        <f t="shared" si="1283"/>
        <v>380.07312737826442</v>
      </c>
      <c r="EY295" s="572">
        <f t="shared" si="1128"/>
        <v>151900</v>
      </c>
      <c r="EZ295" s="572"/>
      <c r="FA295" s="572"/>
      <c r="FB295" s="572"/>
      <c r="FC295" s="572"/>
      <c r="FD295" s="572"/>
      <c r="FE295" s="572"/>
      <c r="FF295" s="572"/>
      <c r="FG295" s="572"/>
      <c r="FH295" s="572"/>
      <c r="FI295" s="566"/>
      <c r="FJ295" s="276">
        <f t="shared" si="1129"/>
        <v>1.0417382809882882</v>
      </c>
      <c r="FK295" s="256">
        <f t="shared" si="1284"/>
        <v>0.1164782921282627</v>
      </c>
      <c r="FL295" s="256">
        <f t="shared" si="1227"/>
        <v>0.12133989581414806</v>
      </c>
      <c r="FM295" s="483">
        <f t="shared" si="1285"/>
        <v>13.175868415779831</v>
      </c>
      <c r="FN295" s="483">
        <f t="shared" si="1132"/>
        <v>20</v>
      </c>
      <c r="FO295" s="483">
        <f t="shared" si="1228"/>
        <v>420</v>
      </c>
      <c r="FP295" s="483">
        <f t="shared" si="1229"/>
        <v>334.54530294327583</v>
      </c>
      <c r="FQ295" s="483">
        <f t="shared" si="1267"/>
        <v>2800</v>
      </c>
      <c r="FR295" s="483">
        <f t="shared" si="1286"/>
        <v>4.1710065066930584</v>
      </c>
      <c r="FS295" s="483">
        <f t="shared" si="1287"/>
        <v>493.54194761546364</v>
      </c>
      <c r="FT295" s="484">
        <f t="shared" si="1288"/>
        <v>28</v>
      </c>
      <c r="FU295" s="427">
        <f t="shared" si="1136"/>
        <v>111254.24847092413</v>
      </c>
      <c r="FV295" s="276">
        <f t="shared" si="1137"/>
        <v>1.6571886181248487</v>
      </c>
      <c r="FW295" s="256">
        <f t="shared" si="1289"/>
        <v>1.0791179570188416</v>
      </c>
      <c r="FX295" s="256">
        <f t="shared" si="1230"/>
        <v>1.788301995985764</v>
      </c>
      <c r="FY295" s="483">
        <f t="shared" si="1290"/>
        <v>209.29360214296429</v>
      </c>
      <c r="FZ295" s="483">
        <f t="shared" si="1140"/>
        <v>114</v>
      </c>
      <c r="GA295" s="483">
        <f t="shared" si="1231"/>
        <v>420</v>
      </c>
      <c r="GB295" s="483">
        <f t="shared" si="1232"/>
        <v>334.54530294327583</v>
      </c>
      <c r="GC295" s="483">
        <f t="shared" si="1233"/>
        <v>1400</v>
      </c>
      <c r="GD295" s="483">
        <f t="shared" si="1291"/>
        <v>15.400659866266068</v>
      </c>
      <c r="GE295" s="483">
        <f t="shared" si="1292"/>
        <v>297.47056769472158</v>
      </c>
      <c r="GF295" s="484">
        <f t="shared" si="1293"/>
        <v>149</v>
      </c>
      <c r="GG295" s="493">
        <f t="shared" si="1294"/>
        <v>14</v>
      </c>
      <c r="GH295" s="493">
        <f t="shared" si="1145"/>
        <v>163</v>
      </c>
      <c r="GI295" s="427">
        <f t="shared" si="1146"/>
        <v>183298.24847092413</v>
      </c>
      <c r="GJ295" s="185">
        <f t="shared" si="1295"/>
        <v>1.015303332658845</v>
      </c>
      <c r="GK295" s="256">
        <f t="shared" si="1268"/>
        <v>1.4232037944299369</v>
      </c>
      <c r="GL295" s="256">
        <f t="shared" si="1234"/>
        <v>1.4449835555374286</v>
      </c>
      <c r="GM295" s="256">
        <f t="shared" si="1235"/>
        <v>506.76416983768587</v>
      </c>
      <c r="GN295" s="256">
        <f t="shared" si="1236"/>
        <v>420</v>
      </c>
      <c r="GO295" s="256">
        <f t="shared" si="1237"/>
        <v>334.54530294327583</v>
      </c>
      <c r="GP295" s="256">
        <f t="shared" si="1296"/>
        <v>506.76416983768587</v>
      </c>
      <c r="GQ295" s="256">
        <f t="shared" si="1297"/>
        <v>3.9074891383774619</v>
      </c>
      <c r="GR295" s="427">
        <f t="shared" si="1150"/>
        <v>353327.24847092415</v>
      </c>
      <c r="GS295" s="185">
        <f t="shared" si="1151"/>
        <v>1.015303332658845</v>
      </c>
      <c r="GT295" s="256">
        <f t="shared" si="1269"/>
        <v>2.1443118879187058</v>
      </c>
      <c r="GU295" s="256">
        <f t="shared" si="1238"/>
        <v>2.1771270060638415</v>
      </c>
      <c r="GV295" s="256">
        <f t="shared" si="1239"/>
        <v>506.76416983768587</v>
      </c>
      <c r="GW295" s="256">
        <f t="shared" si="1240"/>
        <v>420</v>
      </c>
      <c r="GX295" s="256">
        <f t="shared" si="1241"/>
        <v>334.54530294327583</v>
      </c>
      <c r="GY295" s="256">
        <f t="shared" si="1298"/>
        <v>506.76416983768587</v>
      </c>
      <c r="GZ295" s="256">
        <f t="shared" si="1299"/>
        <v>3.9074891383774619</v>
      </c>
      <c r="HA295" s="427">
        <f t="shared" si="1154"/>
        <v>234507.24847092413</v>
      </c>
      <c r="HB295" s="185">
        <f t="shared" si="1155"/>
        <v>1.015303332658845</v>
      </c>
      <c r="HC295" s="256">
        <f t="shared" si="1270"/>
        <v>0.14033054236022693</v>
      </c>
      <c r="HD295" s="256">
        <f t="shared" si="1242"/>
        <v>0.14247806733216162</v>
      </c>
      <c r="HE295" s="256">
        <f t="shared" si="1243"/>
        <v>506.76416983768587</v>
      </c>
      <c r="HF295" s="256">
        <f t="shared" si="1244"/>
        <v>420</v>
      </c>
      <c r="HG295" s="256">
        <f t="shared" si="1245"/>
        <v>334.54530294327583</v>
      </c>
      <c r="HH295" s="256">
        <f t="shared" si="1300"/>
        <v>506.76416983768587</v>
      </c>
      <c r="HI295" s="256">
        <f t="shared" si="1301"/>
        <v>3.9074891383774619</v>
      </c>
      <c r="HJ295" s="427">
        <f t="shared" si="1158"/>
        <v>3583373.0294327582</v>
      </c>
      <c r="HK295" s="185">
        <f t="shared" si="1302"/>
        <v>1.015303332658845</v>
      </c>
      <c r="HL295" s="256">
        <f t="shared" si="1271"/>
        <v>1.3701816912787694</v>
      </c>
      <c r="HM295" s="256">
        <f t="shared" si="1246"/>
        <v>1.3911500375034673</v>
      </c>
      <c r="HN295" s="256">
        <f t="shared" si="1247"/>
        <v>506.76416983768587</v>
      </c>
      <c r="HO295" s="256">
        <f t="shared" si="1248"/>
        <v>420</v>
      </c>
      <c r="HP295" s="256">
        <f t="shared" si="1249"/>
        <v>334.54530294327583</v>
      </c>
      <c r="HQ295" s="256">
        <f t="shared" si="1303"/>
        <v>506.76416983768587</v>
      </c>
      <c r="HR295" s="256">
        <f t="shared" si="1304"/>
        <v>3.9074891383774619</v>
      </c>
      <c r="HS295" s="466">
        <f t="shared" si="1162"/>
        <v>367000</v>
      </c>
    </row>
    <row r="296" spans="1:227" s="72" customFormat="1" hidden="1" outlineLevel="1" x14ac:dyDescent="0.3">
      <c r="B296" s="40" t="s">
        <v>252</v>
      </c>
      <c r="C296" s="40" t="s">
        <v>257</v>
      </c>
      <c r="D296" s="117">
        <v>20000</v>
      </c>
      <c r="E296" s="132">
        <v>6.4308956633702312</v>
      </c>
      <c r="F296" s="125">
        <f t="shared" si="1071"/>
        <v>1130.7658208092657</v>
      </c>
      <c r="G296" s="125">
        <f t="shared" si="1072"/>
        <v>27.912185115402011</v>
      </c>
      <c r="H296" s="168">
        <f t="shared" si="1324"/>
        <v>840</v>
      </c>
      <c r="I296" s="528">
        <f t="shared" si="1329"/>
        <v>840</v>
      </c>
      <c r="J296" s="373">
        <f t="shared" si="1074"/>
        <v>796.58062543955509</v>
      </c>
      <c r="K296" s="114">
        <v>2.5999999999999999E-2</v>
      </c>
      <c r="L296" s="168">
        <f t="shared" si="1075"/>
        <v>1346.1497866776972</v>
      </c>
      <c r="M296" s="373">
        <f t="shared" si="1250"/>
        <v>35.04</v>
      </c>
      <c r="N296" s="373">
        <f t="shared" si="1251"/>
        <v>34.999894453620129</v>
      </c>
      <c r="O296" s="121">
        <v>58.150385657087519</v>
      </c>
      <c r="P296" s="116">
        <v>8.0000000000000002E-3</v>
      </c>
      <c r="Q296" s="395">
        <f t="shared" si="1076"/>
        <v>0.97531568022154591</v>
      </c>
      <c r="S296" s="189">
        <f t="shared" si="1077"/>
        <v>1.0163219147314271</v>
      </c>
      <c r="T296" s="168">
        <f t="shared" si="1191"/>
        <v>9.3040617051340035</v>
      </c>
      <c r="U296" s="382">
        <f t="shared" si="1192"/>
        <v>1130.7658208092657</v>
      </c>
      <c r="V296" s="427">
        <f t="shared" si="1252"/>
        <v>181952.90007032882</v>
      </c>
      <c r="W296" s="132"/>
      <c r="X296" s="255"/>
      <c r="Y296" s="255"/>
      <c r="Z296" s="255"/>
      <c r="AA296" s="111"/>
      <c r="AB296" s="111"/>
      <c r="AC296" s="111"/>
      <c r="AD296" s="111"/>
      <c r="AE296" s="111"/>
      <c r="AF296" s="111"/>
      <c r="AG296" s="111"/>
      <c r="AH296" s="460"/>
      <c r="AI296" s="264">
        <f t="shared" si="1193"/>
        <v>1.2066963592424058</v>
      </c>
      <c r="AJ296" s="256">
        <f t="shared" si="1078"/>
        <v>0.84921208108908197</v>
      </c>
      <c r="AK296" s="256">
        <f t="shared" si="1319"/>
        <v>1.0247411264748618</v>
      </c>
      <c r="AL296" s="170">
        <f t="shared" si="1079"/>
        <v>253.20436463699542</v>
      </c>
      <c r="AM296" s="170">
        <f t="shared" si="1080"/>
        <v>27.912185115402011</v>
      </c>
      <c r="AN296" s="170">
        <f t="shared" si="1194"/>
        <v>161.99108836234456</v>
      </c>
      <c r="AO296" s="170">
        <f t="shared" si="1253"/>
        <v>83</v>
      </c>
      <c r="AP296" s="170">
        <f t="shared" si="1254"/>
        <v>119</v>
      </c>
      <c r="AQ296" s="170">
        <f t="shared" si="1081"/>
        <v>0</v>
      </c>
      <c r="AR296" s="256">
        <f t="shared" si="1274"/>
        <v>82.64530756746197</v>
      </c>
      <c r="AS296" s="256">
        <f t="shared" si="1195"/>
        <v>877.56145617227025</v>
      </c>
      <c r="AT296" s="431">
        <f t="shared" si="1275"/>
        <v>211800</v>
      </c>
      <c r="AU296" s="112"/>
      <c r="AV296" s="256"/>
      <c r="AW296" s="256"/>
      <c r="AX296" s="120"/>
      <c r="AY296" s="120"/>
      <c r="AZ296" s="120"/>
      <c r="BA296" s="120"/>
      <c r="BB296" s="256"/>
      <c r="BC296" s="256"/>
      <c r="BD296" s="256"/>
      <c r="BE296" s="263"/>
      <c r="BF296" s="146">
        <f t="shared" si="1084"/>
        <v>1.0565948202040927</v>
      </c>
      <c r="BG296" s="256">
        <f t="shared" si="1085"/>
        <v>0.53916591766099353</v>
      </c>
      <c r="BH296" s="256">
        <f t="shared" si="1196"/>
        <v>0.56967991583119215</v>
      </c>
      <c r="BI296" s="120">
        <f t="shared" si="1086"/>
        <v>46.404007754355845</v>
      </c>
      <c r="BJ296" s="120">
        <f t="shared" si="1087"/>
        <v>27.912185115402011</v>
      </c>
      <c r="BK296" s="256">
        <v>0</v>
      </c>
      <c r="BL296" s="170">
        <f t="shared" si="1197"/>
        <v>34.471652570611113</v>
      </c>
      <c r="BM296" s="170">
        <f t="shared" si="1255"/>
        <v>805.52834742938887</v>
      </c>
      <c r="BN296" s="170">
        <f t="shared" si="1088"/>
        <v>0</v>
      </c>
      <c r="BO296" s="170">
        <f t="shared" si="1276"/>
        <v>12.253449265661484</v>
      </c>
      <c r="BP296" s="170">
        <f t="shared" si="1277"/>
        <v>1084.3618130549098</v>
      </c>
      <c r="BQ296" s="390">
        <f t="shared" si="1091"/>
        <v>28097.617599570833</v>
      </c>
      <c r="BR296" s="428">
        <f t="shared" si="1092"/>
        <v>80596.007222309447</v>
      </c>
      <c r="BS296" s="147">
        <f t="shared" si="1182"/>
        <v>3.662815932057212</v>
      </c>
      <c r="BT296" s="256">
        <f t="shared" si="1183"/>
        <v>1.7160260434687056</v>
      </c>
      <c r="BU296" s="256">
        <f t="shared" si="1198"/>
        <v>6.2854875318422767</v>
      </c>
      <c r="BV296" s="170">
        <f t="shared" si="1199"/>
        <v>1130.7658208092657</v>
      </c>
      <c r="BW296" s="170">
        <f t="shared" si="1200"/>
        <v>27.912185115402011</v>
      </c>
      <c r="BX296" s="170">
        <f t="shared" si="1201"/>
        <v>876.70047153201062</v>
      </c>
      <c r="BY296" s="170">
        <f t="shared" si="1256"/>
        <v>1043.6910375381078</v>
      </c>
      <c r="BZ296" s="256">
        <f t="shared" si="1094"/>
        <v>316.33530797544034</v>
      </c>
      <c r="CA296" s="256">
        <v>0</v>
      </c>
      <c r="CB296" s="466">
        <f t="shared" si="1095"/>
        <v>480024.51808592345</v>
      </c>
      <c r="CC296" s="146">
        <f t="shared" si="1096"/>
        <v>1.0564756056138171</v>
      </c>
      <c r="CD296" s="256">
        <f t="shared" si="1202"/>
        <v>0.600685257407234</v>
      </c>
      <c r="CE296" s="256">
        <f t="shared" si="1257"/>
        <v>0.63460932110259916</v>
      </c>
      <c r="CF296" s="120">
        <f t="shared" si="1097"/>
        <v>49.497608271312899</v>
      </c>
      <c r="CG296" s="120">
        <f t="shared" si="1098"/>
        <v>27.912185115402011</v>
      </c>
      <c r="CH296" s="256">
        <v>0</v>
      </c>
      <c r="CI296" s="170">
        <f t="shared" si="1258"/>
        <v>36.769762741985183</v>
      </c>
      <c r="CJ296" s="170">
        <f t="shared" si="1259"/>
        <v>803.23023725801477</v>
      </c>
      <c r="CK296" s="170">
        <f t="shared" si="1099"/>
        <v>0</v>
      </c>
      <c r="CL296" s="256">
        <f t="shared" si="1278"/>
        <v>15.470793803296822</v>
      </c>
      <c r="CM296" s="256">
        <f t="shared" si="1190"/>
        <v>1081.2682125379529</v>
      </c>
      <c r="CN296" s="390">
        <f t="shared" si="1101"/>
        <v>19304.125439542222</v>
      </c>
      <c r="CO296" s="428">
        <f t="shared" si="1102"/>
        <v>72135.741037130065</v>
      </c>
      <c r="CP296" s="147">
        <f t="shared" si="1103"/>
        <v>3.1311671055865489</v>
      </c>
      <c r="CQ296" s="256">
        <f t="shared" si="1203"/>
        <v>1.6922674876722001</v>
      </c>
      <c r="CR296" s="256">
        <f t="shared" si="1204"/>
        <v>5.2987722912527833</v>
      </c>
      <c r="CS296" s="120">
        <f t="shared" si="1205"/>
        <v>1130.7658208092657</v>
      </c>
      <c r="CT296" s="120">
        <f t="shared" si="1206"/>
        <v>27.912185115402011</v>
      </c>
      <c r="CU296" s="256">
        <f t="shared" si="1207"/>
        <v>820.16218049154725</v>
      </c>
      <c r="CV296" s="170">
        <f t="shared" si="1260"/>
        <v>976.38354820422296</v>
      </c>
      <c r="CW296" s="256">
        <f t="shared" si="1104"/>
        <v>370.04668446388052</v>
      </c>
      <c r="CX296" s="256">
        <v>0</v>
      </c>
      <c r="CY296" s="466">
        <f t="shared" si="1105"/>
        <v>455024.51808592345</v>
      </c>
      <c r="CZ296" s="147">
        <f t="shared" si="1106"/>
        <v>3.662815932057212</v>
      </c>
      <c r="DA296" s="256">
        <f t="shared" si="1208"/>
        <v>1.7828806530690824</v>
      </c>
      <c r="DB296" s="256">
        <f t="shared" si="1209"/>
        <v>6.5303636610180016</v>
      </c>
      <c r="DC296" s="120">
        <f t="shared" si="1210"/>
        <v>1130.7658208092657</v>
      </c>
      <c r="DD296" s="120">
        <f t="shared" si="1211"/>
        <v>27.912185115402011</v>
      </c>
      <c r="DE296" s="256">
        <f t="shared" si="1212"/>
        <v>876.70047153201062</v>
      </c>
      <c r="DF296" s="170">
        <f t="shared" si="1261"/>
        <v>1043.6910375381078</v>
      </c>
      <c r="DG296" s="256">
        <f t="shared" si="1107"/>
        <v>316.33530797544034</v>
      </c>
      <c r="DH296" s="256">
        <v>0</v>
      </c>
      <c r="DI296" s="466">
        <f t="shared" si="1108"/>
        <v>462024.51808592345</v>
      </c>
      <c r="DJ296" s="147">
        <f t="shared" si="1109"/>
        <v>3.1311671055865489</v>
      </c>
      <c r="DK296" s="256">
        <f t="shared" si="1262"/>
        <v>1.7110694353401836</v>
      </c>
      <c r="DL296" s="256">
        <f t="shared" si="1213"/>
        <v>5.3576443313117332</v>
      </c>
      <c r="DM296" s="120">
        <f t="shared" si="1214"/>
        <v>1130.7658208092657</v>
      </c>
      <c r="DN296" s="120">
        <f t="shared" si="1215"/>
        <v>27.912185115402011</v>
      </c>
      <c r="DO296" s="256">
        <f t="shared" si="1216"/>
        <v>820.16218049154725</v>
      </c>
      <c r="DP296" s="170">
        <f t="shared" si="1263"/>
        <v>976.38354820422296</v>
      </c>
      <c r="DQ296" s="256">
        <f t="shared" si="1110"/>
        <v>370.04668446388052</v>
      </c>
      <c r="DR296" s="256">
        <v>0</v>
      </c>
      <c r="DS296" s="427">
        <f t="shared" si="1111"/>
        <v>450024.51808592345</v>
      </c>
      <c r="DT296" s="176">
        <f t="shared" si="1112"/>
        <v>6.465142827336626</v>
      </c>
      <c r="DU296" s="256">
        <f t="shared" si="1217"/>
        <v>1.246863959029241</v>
      </c>
      <c r="DV296" s="256">
        <f t="shared" si="1218"/>
        <v>8.0611535813824453</v>
      </c>
      <c r="DW296" s="120">
        <f t="shared" si="1219"/>
        <v>1130.7658208092657</v>
      </c>
      <c r="DX296" s="120">
        <f t="shared" si="1220"/>
        <v>27.912185115402011</v>
      </c>
      <c r="DY296" s="256">
        <f t="shared" si="1221"/>
        <v>989.77705361293715</v>
      </c>
      <c r="DZ296" s="256">
        <f t="shared" si="1264"/>
        <v>582</v>
      </c>
      <c r="EA296" s="256">
        <f t="shared" si="1265"/>
        <v>831</v>
      </c>
      <c r="EB296" s="170">
        <f t="shared" si="1266"/>
        <v>1178.3060162058775</v>
      </c>
      <c r="EC296" s="256">
        <f t="shared" si="1113"/>
        <v>179.21924339017204</v>
      </c>
      <c r="ED296" s="256">
        <v>0</v>
      </c>
      <c r="EE296" s="427">
        <f t="shared" si="1272"/>
        <v>770613.85259086965</v>
      </c>
      <c r="EF296" s="275">
        <f t="shared" si="1114"/>
        <v>1.2485064317248045</v>
      </c>
      <c r="EG296" s="256">
        <f t="shared" si="1115"/>
        <v>1.0497897946994565</v>
      </c>
      <c r="EH296" s="256">
        <f t="shared" si="1222"/>
        <v>1.3106693106413336</v>
      </c>
      <c r="EI296" s="473">
        <f t="shared" si="1116"/>
        <v>282.69145520231643</v>
      </c>
      <c r="EJ296" s="473">
        <f t="shared" si="1117"/>
        <v>210</v>
      </c>
      <c r="EK296" s="473">
        <f t="shared" si="1223"/>
        <v>840</v>
      </c>
      <c r="EL296" s="473">
        <f t="shared" si="1118"/>
        <v>586.58062543955509</v>
      </c>
      <c r="EM296" s="473">
        <f t="shared" si="1279"/>
        <v>79.976925505713112</v>
      </c>
      <c r="EN296" s="473">
        <f t="shared" si="1280"/>
        <v>848.0743656069493</v>
      </c>
      <c r="EO296" s="427">
        <f t="shared" si="1121"/>
        <v>201962.90007032882</v>
      </c>
      <c r="EP296" s="261">
        <f t="shared" si="1122"/>
        <v>1.2485064317248045</v>
      </c>
      <c r="EQ296" s="256">
        <f t="shared" si="1281"/>
        <v>0.69788871429143295</v>
      </c>
      <c r="ER296" s="256">
        <f t="shared" si="1224"/>
        <v>0.87131854842100853</v>
      </c>
      <c r="ES296" s="473">
        <f t="shared" si="1225"/>
        <v>1130.7658208092657</v>
      </c>
      <c r="ET296" s="473">
        <f t="shared" si="1124"/>
        <v>210</v>
      </c>
      <c r="EU296" s="473">
        <f t="shared" si="1226"/>
        <v>840</v>
      </c>
      <c r="EV296" s="473">
        <f t="shared" si="1125"/>
        <v>586.58062543955509</v>
      </c>
      <c r="EW296" s="473">
        <f t="shared" si="1282"/>
        <v>79.976925505713112</v>
      </c>
      <c r="EX296" s="473">
        <f t="shared" si="1283"/>
        <v>848.0743656069493</v>
      </c>
      <c r="EY296" s="572">
        <f t="shared" si="1128"/>
        <v>303800</v>
      </c>
      <c r="EZ296" s="572"/>
      <c r="FA296" s="572"/>
      <c r="FB296" s="572"/>
      <c r="FC296" s="572"/>
      <c r="FD296" s="572"/>
      <c r="FE296" s="572"/>
      <c r="FF296" s="572"/>
      <c r="FG296" s="572"/>
      <c r="FH296" s="572"/>
      <c r="FI296" s="566"/>
      <c r="FJ296" s="276">
        <f t="shared" si="1129"/>
        <v>1.0425578097314387</v>
      </c>
      <c r="FK296" s="256">
        <f t="shared" si="1284"/>
        <v>0.12302338638218345</v>
      </c>
      <c r="FL296" s="256">
        <f t="shared" si="1227"/>
        <v>0.12825899225235368</v>
      </c>
      <c r="FM296" s="483">
        <f t="shared" si="1285"/>
        <v>29.399911341040909</v>
      </c>
      <c r="FN296" s="483">
        <f t="shared" si="1132"/>
        <v>43</v>
      </c>
      <c r="FO296" s="483">
        <f t="shared" si="1228"/>
        <v>840</v>
      </c>
      <c r="FP296" s="483">
        <f t="shared" si="1229"/>
        <v>796.58062543955509</v>
      </c>
      <c r="FQ296" s="483">
        <f t="shared" si="1267"/>
        <v>6200</v>
      </c>
      <c r="FR296" s="483">
        <f t="shared" si="1286"/>
        <v>9.8920599319548224</v>
      </c>
      <c r="FS296" s="483">
        <f t="shared" si="1287"/>
        <v>1101.4880430314879</v>
      </c>
      <c r="FT296" s="484">
        <f t="shared" si="1288"/>
        <v>62</v>
      </c>
      <c r="FU296" s="427">
        <f t="shared" si="1136"/>
        <v>233205.90007032882</v>
      </c>
      <c r="FV296" s="276">
        <f t="shared" si="1137"/>
        <v>1.6578038615676403</v>
      </c>
      <c r="FW296" s="256">
        <f t="shared" si="1289"/>
        <v>1.1175707805730375</v>
      </c>
      <c r="FX296" s="256">
        <f t="shared" si="1230"/>
        <v>1.8527131556091434</v>
      </c>
      <c r="FY296" s="483">
        <f t="shared" si="1290"/>
        <v>467.00628399422681</v>
      </c>
      <c r="FZ296" s="483">
        <f t="shared" si="1140"/>
        <v>254</v>
      </c>
      <c r="GA296" s="483">
        <f t="shared" si="1231"/>
        <v>840</v>
      </c>
      <c r="GB296" s="483">
        <f t="shared" si="1232"/>
        <v>796.58062543955509</v>
      </c>
      <c r="GC296" s="483">
        <f t="shared" si="1233"/>
        <v>3100</v>
      </c>
      <c r="GD296" s="483">
        <f t="shared" si="1291"/>
        <v>35.163920166782319</v>
      </c>
      <c r="GE296" s="483">
        <f t="shared" si="1292"/>
        <v>663.75953681503893</v>
      </c>
      <c r="GF296" s="484">
        <f t="shared" si="1293"/>
        <v>332</v>
      </c>
      <c r="GG296" s="493">
        <f t="shared" si="1294"/>
        <v>31</v>
      </c>
      <c r="GH296" s="493">
        <f t="shared" si="1145"/>
        <v>363</v>
      </c>
      <c r="GI296" s="427">
        <f t="shared" si="1146"/>
        <v>394736.90007032885</v>
      </c>
      <c r="GJ296" s="185">
        <f t="shared" si="1295"/>
        <v>1.0163219147314271</v>
      </c>
      <c r="GK296" s="256">
        <f t="shared" si="1268"/>
        <v>1.5639874812501815</v>
      </c>
      <c r="GL296" s="256">
        <f t="shared" si="1234"/>
        <v>1.5895147515601664</v>
      </c>
      <c r="GM296" s="256">
        <f t="shared" si="1235"/>
        <v>1130.7658208092657</v>
      </c>
      <c r="GN296" s="256">
        <f t="shared" si="1236"/>
        <v>840</v>
      </c>
      <c r="GO296" s="256">
        <f t="shared" si="1237"/>
        <v>796.58062543955509</v>
      </c>
      <c r="GP296" s="256">
        <f t="shared" si="1296"/>
        <v>1130.7658208092657</v>
      </c>
      <c r="GQ296" s="256">
        <f t="shared" si="1297"/>
        <v>9.3040617051340035</v>
      </c>
      <c r="GR296" s="427">
        <f t="shared" si="1150"/>
        <v>717052.90007032885</v>
      </c>
      <c r="GS296" s="185">
        <f t="shared" si="1151"/>
        <v>1.0163219147314271</v>
      </c>
      <c r="GT296" s="256">
        <f t="shared" si="1269"/>
        <v>2.571494122102973</v>
      </c>
      <c r="GU296" s="256">
        <f t="shared" si="1238"/>
        <v>2.6134658298963038</v>
      </c>
      <c r="GV296" s="256">
        <f t="shared" si="1239"/>
        <v>1130.7658208092657</v>
      </c>
      <c r="GW296" s="256">
        <f t="shared" si="1240"/>
        <v>840</v>
      </c>
      <c r="GX296" s="256">
        <f t="shared" si="1241"/>
        <v>796.58062543955509</v>
      </c>
      <c r="GY296" s="256">
        <f t="shared" si="1298"/>
        <v>1130.7658208092657</v>
      </c>
      <c r="GZ296" s="256">
        <f t="shared" si="1299"/>
        <v>9.3040617051340035</v>
      </c>
      <c r="HA296" s="427">
        <f t="shared" si="1154"/>
        <v>436112.90007032885</v>
      </c>
      <c r="HB296" s="185">
        <f t="shared" si="1155"/>
        <v>1.0163219147314271</v>
      </c>
      <c r="HC296" s="256">
        <f t="shared" si="1270"/>
        <v>0.13444387785368306</v>
      </c>
      <c r="HD296" s="256">
        <f t="shared" si="1242"/>
        <v>0.13663825936417326</v>
      </c>
      <c r="HE296" s="256">
        <f t="shared" si="1243"/>
        <v>1130.7658208092657</v>
      </c>
      <c r="HF296" s="256">
        <f t="shared" si="1244"/>
        <v>840</v>
      </c>
      <c r="HG296" s="256">
        <f t="shared" si="1245"/>
        <v>796.58062543955509</v>
      </c>
      <c r="HH296" s="256">
        <f t="shared" si="1300"/>
        <v>1130.7658208092657</v>
      </c>
      <c r="HI296" s="256">
        <f t="shared" si="1301"/>
        <v>9.3040617051340035</v>
      </c>
      <c r="HJ296" s="427">
        <f t="shared" si="1158"/>
        <v>8341486.254395551</v>
      </c>
      <c r="HK296" s="185">
        <f t="shared" si="1302"/>
        <v>1.0163219147314271</v>
      </c>
      <c r="HL296" s="256">
        <f t="shared" si="1271"/>
        <v>1.5489803302543255</v>
      </c>
      <c r="HM296" s="256">
        <f t="shared" si="1246"/>
        <v>1.5742626551253944</v>
      </c>
      <c r="HN296" s="256">
        <f t="shared" si="1247"/>
        <v>1130.7658208092657</v>
      </c>
      <c r="HO296" s="256">
        <f t="shared" si="1248"/>
        <v>840</v>
      </c>
      <c r="HP296" s="256">
        <f t="shared" si="1249"/>
        <v>796.58062543955509</v>
      </c>
      <c r="HQ296" s="256">
        <f t="shared" si="1303"/>
        <v>1130.7658208092657</v>
      </c>
      <c r="HR296" s="256">
        <f t="shared" si="1304"/>
        <v>9.3040617051340035</v>
      </c>
      <c r="HS296" s="466">
        <f t="shared" si="1162"/>
        <v>724000</v>
      </c>
    </row>
    <row r="297" spans="1:227" s="304" customFormat="1" hidden="1" outlineLevel="1" x14ac:dyDescent="0.3">
      <c r="B297" s="305" t="s">
        <v>252</v>
      </c>
      <c r="C297" s="305" t="s">
        <v>257</v>
      </c>
      <c r="D297" s="306">
        <v>50000</v>
      </c>
      <c r="E297" s="315">
        <v>4.8480292351284886</v>
      </c>
      <c r="F297" s="313">
        <f t="shared" si="1071"/>
        <v>2131.1128512752316</v>
      </c>
      <c r="G297" s="313">
        <f t="shared" si="1072"/>
        <v>65.117769822504741</v>
      </c>
      <c r="H297" s="311">
        <f t="shared" si="1324"/>
        <v>2100</v>
      </c>
      <c r="I297" s="529">
        <f t="shared" si="1329"/>
        <v>2100</v>
      </c>
      <c r="J297" s="374">
        <f t="shared" si="1074"/>
        <v>1858.3838419664596</v>
      </c>
      <c r="K297" s="310">
        <v>2.5999999999999999E-2</v>
      </c>
      <c r="L297" s="311">
        <f t="shared" si="1075"/>
        <v>1014.815643464396</v>
      </c>
      <c r="M297" s="374">
        <f t="shared" si="1250"/>
        <v>35.04</v>
      </c>
      <c r="N297" s="374">
        <f t="shared" si="1251"/>
        <v>26.385206730074291</v>
      </c>
      <c r="O297" s="309">
        <v>54.264808185420613</v>
      </c>
      <c r="P297" s="312">
        <v>8.0000000000000002E-3</v>
      </c>
      <c r="Q297" s="396">
        <f t="shared" si="1076"/>
        <v>0.96944424140488905</v>
      </c>
      <c r="S297" s="314">
        <f t="shared" si="1077"/>
        <v>1.0201651188950742</v>
      </c>
      <c r="T297" s="311">
        <f t="shared" si="1191"/>
        <v>21.705923274168246</v>
      </c>
      <c r="U297" s="381">
        <f t="shared" si="1192"/>
        <v>2131.1128512752316</v>
      </c>
      <c r="V297" s="435">
        <f t="shared" si="1252"/>
        <v>414841.41471463355</v>
      </c>
      <c r="W297" s="315"/>
      <c r="X297" s="316"/>
      <c r="Y297" s="316"/>
      <c r="Z297" s="316"/>
      <c r="AA297" s="317"/>
      <c r="AB297" s="317"/>
      <c r="AC297" s="317"/>
      <c r="AD297" s="317"/>
      <c r="AE297" s="317"/>
      <c r="AF297" s="317"/>
      <c r="AG297" s="317"/>
      <c r="AH297" s="461"/>
      <c r="AI297" s="365">
        <f t="shared" si="1193"/>
        <v>1.0996444784600516</v>
      </c>
      <c r="AJ297" s="319">
        <f t="shared" si="1078"/>
        <v>0.62041458824380258</v>
      </c>
      <c r="AK297" s="319">
        <f t="shared" si="1319"/>
        <v>0.68223547631836401</v>
      </c>
      <c r="AL297" s="333">
        <f t="shared" si="1079"/>
        <v>198.13067324781062</v>
      </c>
      <c r="AM297" s="333">
        <f t="shared" si="1080"/>
        <v>65.117769822504741</v>
      </c>
      <c r="AN297" s="333">
        <f t="shared" si="1194"/>
        <v>83.480235113353231</v>
      </c>
      <c r="AO297" s="333">
        <f t="shared" si="1253"/>
        <v>43</v>
      </c>
      <c r="AP297" s="333">
        <f t="shared" si="1254"/>
        <v>61</v>
      </c>
      <c r="AQ297" s="333">
        <f t="shared" si="1081"/>
        <v>0</v>
      </c>
      <c r="AR297" s="319">
        <f t="shared" si="1274"/>
        <v>64.236617790432931</v>
      </c>
      <c r="AS297" s="319">
        <f t="shared" si="1195"/>
        <v>1932.982178027421</v>
      </c>
      <c r="AT297" s="432">
        <f t="shared" si="1275"/>
        <v>250800</v>
      </c>
      <c r="AU297" s="321"/>
      <c r="AV297" s="319"/>
      <c r="AW297" s="319"/>
      <c r="AX297" s="308"/>
      <c r="AY297" s="308"/>
      <c r="AZ297" s="308"/>
      <c r="BA297" s="308"/>
      <c r="BB297" s="319"/>
      <c r="BC297" s="319"/>
      <c r="BD297" s="319"/>
      <c r="BE297" s="346"/>
      <c r="BF297" s="322">
        <f t="shared" si="1084"/>
        <v>1.0705793356264957</v>
      </c>
      <c r="BG297" s="319">
        <f t="shared" si="1085"/>
        <v>0.48818877584637593</v>
      </c>
      <c r="BH297" s="319">
        <f t="shared" si="1196"/>
        <v>0.52264481530592533</v>
      </c>
      <c r="BI297" s="308">
        <f t="shared" si="1086"/>
        <v>108.25829232991414</v>
      </c>
      <c r="BJ297" s="308">
        <f t="shared" si="1087"/>
        <v>65.117769822504741</v>
      </c>
      <c r="BK297" s="319">
        <v>0</v>
      </c>
      <c r="BL297" s="333">
        <f t="shared" si="1197"/>
        <v>106.67779219518141</v>
      </c>
      <c r="BM297" s="333">
        <f t="shared" si="1255"/>
        <v>1993.3222078048186</v>
      </c>
      <c r="BN297" s="333">
        <f t="shared" si="1088"/>
        <v>0</v>
      </c>
      <c r="BO297" s="333">
        <f t="shared" si="1276"/>
        <v>28.586700952079582</v>
      </c>
      <c r="BP297" s="333">
        <f t="shared" si="1277"/>
        <v>2022.8545589453174</v>
      </c>
      <c r="BQ297" s="391">
        <f t="shared" si="1091"/>
        <v>81692.198347823345</v>
      </c>
      <c r="BR297" s="429">
        <f t="shared" si="1092"/>
        <v>207660.47821612464</v>
      </c>
      <c r="BS297" s="323">
        <f t="shared" si="1182"/>
        <v>3.6845771753645211</v>
      </c>
      <c r="BT297" s="319">
        <f t="shared" si="1183"/>
        <v>1.7046978485707973</v>
      </c>
      <c r="BU297" s="319">
        <f t="shared" si="1198"/>
        <v>6.2810907837369649</v>
      </c>
      <c r="BV297" s="333">
        <f t="shared" si="1199"/>
        <v>2131.1128512752316</v>
      </c>
      <c r="BW297" s="333">
        <f t="shared" si="1200"/>
        <v>65.117769822504741</v>
      </c>
      <c r="BX297" s="333">
        <f t="shared" si="1201"/>
        <v>1639.7725111976806</v>
      </c>
      <c r="BY297" s="333">
        <f t="shared" si="1256"/>
        <v>780.84405295127647</v>
      </c>
      <c r="BZ297" s="319">
        <f t="shared" si="1094"/>
        <v>596.0604206588398</v>
      </c>
      <c r="CA297" s="319">
        <v>0</v>
      </c>
      <c r="CB297" s="467">
        <f t="shared" si="1095"/>
        <v>913216.58861465193</v>
      </c>
      <c r="CC297" s="322">
        <f t="shared" si="1096"/>
        <v>1.070428699699965</v>
      </c>
      <c r="CD297" s="319">
        <f t="shared" si="1202"/>
        <v>0.53713407863748708</v>
      </c>
      <c r="CE297" s="319">
        <f t="shared" si="1257"/>
        <v>0.57496373336046402</v>
      </c>
      <c r="CF297" s="308">
        <f t="shared" si="1097"/>
        <v>115.47551181857509</v>
      </c>
      <c r="CG297" s="308">
        <f t="shared" si="1098"/>
        <v>65.117769822504741</v>
      </c>
      <c r="CH297" s="319">
        <v>0</v>
      </c>
      <c r="CI297" s="333">
        <f t="shared" si="1258"/>
        <v>113.78964500819352</v>
      </c>
      <c r="CJ297" s="333">
        <f t="shared" si="1259"/>
        <v>1986.2103549918065</v>
      </c>
      <c r="CK297" s="333">
        <f t="shared" si="1099"/>
        <v>0</v>
      </c>
      <c r="CL297" s="319">
        <f t="shared" si="1278"/>
        <v>36.092609220286967</v>
      </c>
      <c r="CM297" s="319">
        <f t="shared" si="1190"/>
        <v>2015.6373394566565</v>
      </c>
      <c r="CN297" s="391">
        <f t="shared" si="1101"/>
        <v>61200.859434494079</v>
      </c>
      <c r="CO297" s="429">
        <f t="shared" si="1102"/>
        <v>188200.35796068213</v>
      </c>
      <c r="CP297" s="323">
        <f t="shared" si="1103"/>
        <v>3.1496737872185254</v>
      </c>
      <c r="CQ297" s="319">
        <f t="shared" si="1203"/>
        <v>1.6387112243931086</v>
      </c>
      <c r="CR297" s="319">
        <f t="shared" si="1204"/>
        <v>5.1614057882917495</v>
      </c>
      <c r="CS297" s="308">
        <f t="shared" si="1205"/>
        <v>2131.1128512752316</v>
      </c>
      <c r="CT297" s="308">
        <f t="shared" si="1206"/>
        <v>65.117769822504741</v>
      </c>
      <c r="CU297" s="319">
        <f t="shared" si="1207"/>
        <v>1533.2168686339191</v>
      </c>
      <c r="CV297" s="333">
        <f t="shared" si="1260"/>
        <v>730.10327077805675</v>
      </c>
      <c r="CW297" s="319">
        <f t="shared" si="1104"/>
        <v>697.28828109441326</v>
      </c>
      <c r="CX297" s="319">
        <v>0</v>
      </c>
      <c r="CY297" s="467">
        <f t="shared" si="1105"/>
        <v>888216.58861465193</v>
      </c>
      <c r="CZ297" s="323">
        <f t="shared" si="1106"/>
        <v>3.6845771753645211</v>
      </c>
      <c r="DA297" s="319">
        <f t="shared" si="1208"/>
        <v>1.7389739798048693</v>
      </c>
      <c r="DB297" s="319">
        <f t="shared" si="1209"/>
        <v>6.4073838345418253</v>
      </c>
      <c r="DC297" s="308">
        <f t="shared" si="1210"/>
        <v>2131.1128512752316</v>
      </c>
      <c r="DD297" s="308">
        <f t="shared" si="1211"/>
        <v>65.117769822504741</v>
      </c>
      <c r="DE297" s="319">
        <f t="shared" si="1212"/>
        <v>1639.7725111976806</v>
      </c>
      <c r="DF297" s="333">
        <f t="shared" si="1261"/>
        <v>780.84405295127647</v>
      </c>
      <c r="DG297" s="319">
        <f t="shared" si="1107"/>
        <v>596.0604206588398</v>
      </c>
      <c r="DH297" s="319">
        <v>0</v>
      </c>
      <c r="DI297" s="467">
        <f t="shared" si="1108"/>
        <v>895216.58861465193</v>
      </c>
      <c r="DJ297" s="323">
        <f t="shared" si="1109"/>
        <v>3.1496737872185254</v>
      </c>
      <c r="DK297" s="319">
        <f t="shared" si="1262"/>
        <v>1.6479881743820317</v>
      </c>
      <c r="DL297" s="319">
        <f t="shared" si="1213"/>
        <v>5.1906251544971971</v>
      </c>
      <c r="DM297" s="308">
        <f t="shared" si="1214"/>
        <v>2131.1128512752316</v>
      </c>
      <c r="DN297" s="308">
        <f t="shared" si="1215"/>
        <v>65.117769822504741</v>
      </c>
      <c r="DO297" s="319">
        <f t="shared" si="1216"/>
        <v>1533.2168686339191</v>
      </c>
      <c r="DP297" s="333">
        <f t="shared" si="1263"/>
        <v>730.10327077805675</v>
      </c>
      <c r="DQ297" s="319">
        <f t="shared" si="1110"/>
        <v>697.28828109441326</v>
      </c>
      <c r="DR297" s="319">
        <v>0</v>
      </c>
      <c r="DS297" s="435">
        <f t="shared" si="1111"/>
        <v>883216.58861465193</v>
      </c>
      <c r="DT297" s="324">
        <f t="shared" si="1112"/>
        <v>6.4973741435346319</v>
      </c>
      <c r="DU297" s="319">
        <f t="shared" si="1217"/>
        <v>1.3016567075578993</v>
      </c>
      <c r="DV297" s="319">
        <f t="shared" si="1218"/>
        <v>8.4573506354451151</v>
      </c>
      <c r="DW297" s="308">
        <f t="shared" si="1219"/>
        <v>2131.1128512752316</v>
      </c>
      <c r="DX297" s="308">
        <f t="shared" si="1220"/>
        <v>65.117769822504741</v>
      </c>
      <c r="DY297" s="319">
        <f t="shared" si="1221"/>
        <v>1852.8837963252038</v>
      </c>
      <c r="DZ297" s="319">
        <f t="shared" si="1264"/>
        <v>1096</v>
      </c>
      <c r="EA297" s="319">
        <f t="shared" si="1265"/>
        <v>1566</v>
      </c>
      <c r="EB297" s="333">
        <f t="shared" si="1266"/>
        <v>882.32561729771612</v>
      </c>
      <c r="EC297" s="319">
        <f t="shared" si="1113"/>
        <v>338.01818589793669</v>
      </c>
      <c r="ED297" s="319">
        <v>0</v>
      </c>
      <c r="EE297" s="435">
        <f t="shared" si="1272"/>
        <v>1394223.6675108429</v>
      </c>
      <c r="EF297" s="325">
        <f t="shared" si="1114"/>
        <v>1.2526731882043052</v>
      </c>
      <c r="EG297" s="256">
        <f t="shared" si="1115"/>
        <v>0.87154681634564768</v>
      </c>
      <c r="EH297" s="319">
        <f t="shared" si="1222"/>
        <v>1.0917633291010145</v>
      </c>
      <c r="EI297" s="474">
        <f t="shared" si="1116"/>
        <v>532.7782128188079</v>
      </c>
      <c r="EJ297" s="474">
        <f t="shared" si="1117"/>
        <v>525</v>
      </c>
      <c r="EK297" s="474">
        <f t="shared" si="1223"/>
        <v>2100</v>
      </c>
      <c r="EL297" s="474">
        <f t="shared" si="1118"/>
        <v>1333.3838419664596</v>
      </c>
      <c r="EM297" s="474">
        <f t="shared" si="1279"/>
        <v>154.90047647887022</v>
      </c>
      <c r="EN297" s="474">
        <f t="shared" si="1280"/>
        <v>1598.3346384564238</v>
      </c>
      <c r="EO297" s="435">
        <f t="shared" si="1121"/>
        <v>458476.41471463355</v>
      </c>
      <c r="EP297" s="326">
        <f t="shared" si="1122"/>
        <v>1.2526731882043052</v>
      </c>
      <c r="EQ297" s="256">
        <f t="shared" si="1281"/>
        <v>0.52611410087439858</v>
      </c>
      <c r="ER297" s="256">
        <f t="shared" si="1224"/>
        <v>0.65904902810157429</v>
      </c>
      <c r="ES297" s="474">
        <f t="shared" si="1225"/>
        <v>2131.1128512752316</v>
      </c>
      <c r="ET297" s="474">
        <f t="shared" si="1124"/>
        <v>525</v>
      </c>
      <c r="EU297" s="474">
        <f t="shared" si="1226"/>
        <v>2100</v>
      </c>
      <c r="EV297" s="474">
        <f t="shared" si="1125"/>
        <v>1333.3838419664596</v>
      </c>
      <c r="EW297" s="474">
        <f t="shared" si="1282"/>
        <v>154.90047647887022</v>
      </c>
      <c r="EX297" s="474">
        <f t="shared" si="1283"/>
        <v>1598.3346384564238</v>
      </c>
      <c r="EY297" s="573">
        <f t="shared" si="1128"/>
        <v>759500</v>
      </c>
      <c r="EZ297" s="573"/>
      <c r="FA297" s="573"/>
      <c r="FB297" s="573"/>
      <c r="FC297" s="573"/>
      <c r="FD297" s="573"/>
      <c r="FE297" s="573"/>
      <c r="FF297" s="573"/>
      <c r="FG297" s="573"/>
      <c r="FH297" s="573"/>
      <c r="FI297" s="567"/>
      <c r="FJ297" s="327">
        <f t="shared" si="1129"/>
        <v>1.0464834131405674</v>
      </c>
      <c r="FK297" s="256">
        <f t="shared" si="1284"/>
        <v>0.10597561773241748</v>
      </c>
      <c r="FL297" s="256">
        <f t="shared" si="1227"/>
        <v>0.11090172615430029</v>
      </c>
      <c r="FM297" s="485">
        <f t="shared" si="1285"/>
        <v>55.408934133156016</v>
      </c>
      <c r="FN297" s="485">
        <f t="shared" si="1132"/>
        <v>82</v>
      </c>
      <c r="FO297" s="485">
        <f t="shared" si="1228"/>
        <v>2100</v>
      </c>
      <c r="FP297" s="485">
        <f t="shared" si="1229"/>
        <v>1858.3838419664596</v>
      </c>
      <c r="FQ297" s="485">
        <f t="shared" si="1267"/>
        <v>11700</v>
      </c>
      <c r="FR297" s="485">
        <f t="shared" si="1286"/>
        <v>22.814101956831365</v>
      </c>
      <c r="FS297" s="485">
        <f t="shared" si="1287"/>
        <v>2075.8628512752316</v>
      </c>
      <c r="FT297" s="486">
        <f t="shared" si="1288"/>
        <v>117</v>
      </c>
      <c r="FU297" s="435">
        <f t="shared" si="1136"/>
        <v>510889.41471463355</v>
      </c>
      <c r="FV297" s="327">
        <f t="shared" si="1137"/>
        <v>1.6623705157942537</v>
      </c>
      <c r="FW297" s="256">
        <f t="shared" si="1289"/>
        <v>1.0193001078911703</v>
      </c>
      <c r="FX297" s="256">
        <f t="shared" si="1230"/>
        <v>1.6944544461041833</v>
      </c>
      <c r="FY297" s="485">
        <f t="shared" si="1290"/>
        <v>880.14960757667063</v>
      </c>
      <c r="FZ297" s="485">
        <f t="shared" si="1140"/>
        <v>480</v>
      </c>
      <c r="GA297" s="485">
        <f t="shared" si="1231"/>
        <v>2100</v>
      </c>
      <c r="GB297" s="485">
        <f t="shared" si="1232"/>
        <v>1858.3838419664596</v>
      </c>
      <c r="GC297" s="485">
        <f t="shared" si="1233"/>
        <v>5900</v>
      </c>
      <c r="GD297" s="485">
        <f t="shared" si="1291"/>
        <v>70.180629000849308</v>
      </c>
      <c r="GE297" s="485">
        <f t="shared" si="1292"/>
        <v>1250.963243698561</v>
      </c>
      <c r="GF297" s="486">
        <f t="shared" si="1293"/>
        <v>626</v>
      </c>
      <c r="GG297" s="494">
        <f t="shared" si="1294"/>
        <v>59</v>
      </c>
      <c r="GH297" s="494">
        <f t="shared" si="1145"/>
        <v>685</v>
      </c>
      <c r="GI297" s="435">
        <f t="shared" si="1146"/>
        <v>815927.41471463349</v>
      </c>
      <c r="GJ297" s="328">
        <f t="shared" si="1295"/>
        <v>1.0201651188950742</v>
      </c>
      <c r="GK297" s="319">
        <f t="shared" si="1268"/>
        <v>1.2010232807405474</v>
      </c>
      <c r="GL297" s="256">
        <f t="shared" si="1234"/>
        <v>1.2252420579924326</v>
      </c>
      <c r="GM297" s="319">
        <f t="shared" si="1235"/>
        <v>2131.1128512752316</v>
      </c>
      <c r="GN297" s="319">
        <f t="shared" si="1236"/>
        <v>2100</v>
      </c>
      <c r="GO297" s="319">
        <f t="shared" si="1237"/>
        <v>1858.3838419664596</v>
      </c>
      <c r="GP297" s="319">
        <f t="shared" si="1296"/>
        <v>2131.1128512752316</v>
      </c>
      <c r="GQ297" s="319">
        <f t="shared" si="1297"/>
        <v>21.705923274168246</v>
      </c>
      <c r="GR297" s="435">
        <f t="shared" si="1150"/>
        <v>1756341.4147146335</v>
      </c>
      <c r="GS297" s="328">
        <f t="shared" si="1151"/>
        <v>1.0201651188950742</v>
      </c>
      <c r="GT297" s="319">
        <f t="shared" si="1269"/>
        <v>2.1327791704351302</v>
      </c>
      <c r="GU297" s="256">
        <f t="shared" si="1238"/>
        <v>2.1757869159838923</v>
      </c>
      <c r="GV297" s="319">
        <f t="shared" si="1239"/>
        <v>2131.1128512752316</v>
      </c>
      <c r="GW297" s="319">
        <f t="shared" si="1240"/>
        <v>2100</v>
      </c>
      <c r="GX297" s="319">
        <f t="shared" si="1241"/>
        <v>1858.3838419664596</v>
      </c>
      <c r="GY297" s="319">
        <f t="shared" si="1298"/>
        <v>2131.1128512752316</v>
      </c>
      <c r="GZ297" s="319">
        <f t="shared" si="1299"/>
        <v>21.705923274168246</v>
      </c>
      <c r="HA297" s="435">
        <f t="shared" si="1154"/>
        <v>989041.41471463349</v>
      </c>
      <c r="HB297" s="328">
        <f t="shared" si="1155"/>
        <v>1.0201651188950742</v>
      </c>
      <c r="HC297" s="319">
        <f t="shared" si="1270"/>
        <v>0.10888498823483779</v>
      </c>
      <c r="HD297" s="256">
        <f t="shared" si="1242"/>
        <v>0.11108066696848205</v>
      </c>
      <c r="HE297" s="319">
        <f t="shared" si="1243"/>
        <v>2131.1128512752316</v>
      </c>
      <c r="HF297" s="319">
        <f t="shared" si="1244"/>
        <v>2100</v>
      </c>
      <c r="HG297" s="319">
        <f t="shared" si="1245"/>
        <v>1858.3838419664596</v>
      </c>
      <c r="HH297" s="319">
        <f t="shared" si="1300"/>
        <v>2131.1128512752316</v>
      </c>
      <c r="HI297" s="319">
        <f t="shared" si="1301"/>
        <v>21.705923274168246</v>
      </c>
      <c r="HJ297" s="435">
        <f t="shared" si="1158"/>
        <v>19372798.419664595</v>
      </c>
      <c r="HK297" s="328">
        <f t="shared" si="1302"/>
        <v>1.0201651188950742</v>
      </c>
      <c r="HL297" s="319">
        <f t="shared" si="1271"/>
        <v>1.1751570629532389</v>
      </c>
      <c r="HM297" s="256">
        <f t="shared" si="1246"/>
        <v>1.1988542448480772</v>
      </c>
      <c r="HN297" s="319">
        <f t="shared" si="1247"/>
        <v>2131.1128512752316</v>
      </c>
      <c r="HO297" s="319">
        <f t="shared" si="1248"/>
        <v>2100</v>
      </c>
      <c r="HP297" s="319">
        <f t="shared" si="1249"/>
        <v>1858.3838419664596</v>
      </c>
      <c r="HQ297" s="319">
        <f t="shared" si="1303"/>
        <v>2131.1128512752316</v>
      </c>
      <c r="HR297" s="319">
        <f t="shared" si="1304"/>
        <v>21.705923274168246</v>
      </c>
      <c r="HS297" s="467">
        <f t="shared" si="1162"/>
        <v>1795000</v>
      </c>
    </row>
    <row r="298" spans="1:227" s="72" customFormat="1" hidden="1" outlineLevel="1" x14ac:dyDescent="0.3">
      <c r="B298" s="40" t="s">
        <v>257</v>
      </c>
      <c r="C298" s="40" t="s">
        <v>264</v>
      </c>
      <c r="D298" s="125">
        <v>3002</v>
      </c>
      <c r="E298" s="123">
        <v>13.246145202313169</v>
      </c>
      <c r="F298" s="124">
        <f t="shared" si="1071"/>
        <v>349.59999109748384</v>
      </c>
      <c r="G298" s="125">
        <f t="shared" si="1072"/>
        <v>3.1157848951984288</v>
      </c>
      <c r="H298" s="168">
        <f t="shared" ref="H298" si="1330">ROUND($I298+$I298*0.55,1)</f>
        <v>195.4</v>
      </c>
      <c r="I298" s="121">
        <f t="shared" si="1329"/>
        <v>126.084</v>
      </c>
      <c r="J298" s="373">
        <f t="shared" si="1074"/>
        <v>88.920801803608128</v>
      </c>
      <c r="K298" s="114">
        <v>2.5999999999999999E-2</v>
      </c>
      <c r="L298" s="168">
        <f t="shared" si="1075"/>
        <v>1789.1504150331823</v>
      </c>
      <c r="M298" s="373">
        <f t="shared" si="1250"/>
        <v>35.04</v>
      </c>
      <c r="N298" s="373">
        <f t="shared" si="1251"/>
        <v>46.517910790862736</v>
      </c>
      <c r="O298" s="121">
        <v>43.245959571375039</v>
      </c>
      <c r="P298" s="116">
        <v>8.0000000000000002E-3</v>
      </c>
      <c r="Q298" s="395">
        <f t="shared" si="1076"/>
        <v>0.99108757158311933</v>
      </c>
      <c r="S298" s="189">
        <f t="shared" si="1077"/>
        <v>1.0059240198104202</v>
      </c>
      <c r="T298" s="168">
        <f t="shared" si="1191"/>
        <v>1.038594965066143</v>
      </c>
      <c r="U298" s="382">
        <f t="shared" si="1192"/>
        <v>349.59999109748384</v>
      </c>
      <c r="V298" s="427">
        <f t="shared" si="1252"/>
        <v>36497.328288577301</v>
      </c>
      <c r="W298" s="132"/>
      <c r="X298" s="255"/>
      <c r="Y298" s="255"/>
      <c r="Z298" s="255"/>
      <c r="AA298" s="111"/>
      <c r="AB298" s="111"/>
      <c r="AC298" s="111"/>
      <c r="AD298" s="111"/>
      <c r="AE298" s="111"/>
      <c r="AF298" s="111"/>
      <c r="AG298" s="111"/>
      <c r="AH298" s="460"/>
      <c r="AI298" s="264">
        <f t="shared" si="1193"/>
        <v>2.0686591056465637</v>
      </c>
      <c r="AJ298" s="256">
        <f t="shared" si="1078"/>
        <v>0.94623124857412977</v>
      </c>
      <c r="AK298" s="256">
        <f t="shared" si="1319"/>
        <v>1.9574298884101906</v>
      </c>
      <c r="AL298" s="170">
        <f t="shared" si="1079"/>
        <v>266.2666021963405</v>
      </c>
      <c r="AM298" s="170">
        <f t="shared" si="1080"/>
        <v>3.1157848951984288</v>
      </c>
      <c r="AN298" s="170">
        <f t="shared" si="1194"/>
        <v>196.58416675205694</v>
      </c>
      <c r="AO298" s="170">
        <f t="shared" si="1253"/>
        <v>101</v>
      </c>
      <c r="AP298" s="170">
        <f t="shared" si="1254"/>
        <v>144</v>
      </c>
      <c r="AQ298" s="170">
        <f t="shared" si="1081"/>
        <v>0</v>
      </c>
      <c r="AR298" s="256">
        <f t="shared" si="1274"/>
        <v>87.171154370349527</v>
      </c>
      <c r="AS298" s="256">
        <f t="shared" si="1195"/>
        <v>83.333388901143337</v>
      </c>
      <c r="AT298" s="431">
        <f t="shared" si="1275"/>
        <v>190370</v>
      </c>
      <c r="AU298" s="112"/>
      <c r="AV298" s="256"/>
      <c r="AW298" s="256"/>
      <c r="AX298" s="120"/>
      <c r="AY298" s="120"/>
      <c r="AZ298" s="120"/>
      <c r="BA298" s="120"/>
      <c r="BB298" s="256"/>
      <c r="BC298" s="256"/>
      <c r="BD298" s="256"/>
      <c r="BE298" s="263"/>
      <c r="BF298" s="146">
        <f t="shared" si="1084"/>
        <v>1.020035256153955</v>
      </c>
      <c r="BG298" s="256">
        <f t="shared" si="1085"/>
        <v>0.17827244934427533</v>
      </c>
      <c r="BH298" s="256">
        <f t="shared" si="1196"/>
        <v>0.18184418353208084</v>
      </c>
      <c r="BI298" s="120">
        <f t="shared" si="1086"/>
        <v>5.1799923882673884</v>
      </c>
      <c r="BJ298" s="120">
        <f t="shared" si="1087"/>
        <v>3.1157848951984288</v>
      </c>
      <c r="BK298" s="256">
        <v>0</v>
      </c>
      <c r="BL298" s="170">
        <f t="shared" si="1197"/>
        <v>2.895224652294714</v>
      </c>
      <c r="BM298" s="170">
        <f t="shared" si="1255"/>
        <v>192.5047753477053</v>
      </c>
      <c r="BN298" s="170">
        <f t="shared" si="1088"/>
        <v>0</v>
      </c>
      <c r="BO298" s="170">
        <f t="shared" si="1276"/>
        <v>1.3678295689921105</v>
      </c>
      <c r="BP298" s="170">
        <f t="shared" si="1277"/>
        <v>344.41999870921643</v>
      </c>
      <c r="BQ298" s="390">
        <f t="shared" si="1091"/>
        <v>11519.992942454724</v>
      </c>
      <c r="BR298" s="428">
        <f t="shared" si="1092"/>
        <v>27209.80051703746</v>
      </c>
      <c r="BS298" s="147">
        <f t="shared" si="1182"/>
        <v>3.6044059589922486</v>
      </c>
      <c r="BT298" s="256">
        <f t="shared" si="1183"/>
        <v>1.3355180981458892</v>
      </c>
      <c r="BU298" s="256">
        <f t="shared" si="1198"/>
        <v>4.8137493912990372</v>
      </c>
      <c r="BV298" s="170">
        <f t="shared" si="1199"/>
        <v>349.59999109748384</v>
      </c>
      <c r="BW298" s="170">
        <f t="shared" si="1200"/>
        <v>3.1157848951984288</v>
      </c>
      <c r="BX298" s="170">
        <f t="shared" si="1201"/>
        <v>276.56420798278867</v>
      </c>
      <c r="BY298" s="170">
        <f t="shared" si="1256"/>
        <v>1415.3746570255305</v>
      </c>
      <c r="BZ298" s="256">
        <f t="shared" si="1094"/>
        <v>97.856839658343489</v>
      </c>
      <c r="CA298" s="256">
        <v>0</v>
      </c>
      <c r="CB298" s="466">
        <f t="shared" si="1095"/>
        <v>189276.16687122808</v>
      </c>
      <c r="CC298" s="146">
        <f t="shared" si="1096"/>
        <v>1.0199945100596464</v>
      </c>
      <c r="CD298" s="256">
        <f t="shared" si="1202"/>
        <v>0.27896134967962588</v>
      </c>
      <c r="CE298" s="256">
        <f t="shared" si="1257"/>
        <v>0.2845390451920477</v>
      </c>
      <c r="CF298" s="120">
        <f t="shared" si="1097"/>
        <v>5.5253252141518807</v>
      </c>
      <c r="CG298" s="120">
        <f t="shared" si="1098"/>
        <v>3.1157848951984288</v>
      </c>
      <c r="CH298" s="256">
        <v>0</v>
      </c>
      <c r="CI298" s="170">
        <f t="shared" si="1258"/>
        <v>3.0882396291143612</v>
      </c>
      <c r="CJ298" s="170">
        <f t="shared" si="1259"/>
        <v>192.31176037088565</v>
      </c>
      <c r="CK298" s="170">
        <f t="shared" si="1099"/>
        <v>0</v>
      </c>
      <c r="CL298" s="256">
        <f t="shared" si="1278"/>
        <v>1.7269757079119827</v>
      </c>
      <c r="CM298" s="256">
        <f t="shared" si="1190"/>
        <v>344.07466588333193</v>
      </c>
      <c r="CN298" s="390">
        <f t="shared" si="1101"/>
        <v>1621.3258052850397</v>
      </c>
      <c r="CO298" s="428">
        <f t="shared" si="1102"/>
        <v>17339.120551506621</v>
      </c>
      <c r="CP298" s="147">
        <f t="shared" si="1103"/>
        <v>3.0814872175857198</v>
      </c>
      <c r="CQ298" s="256">
        <f t="shared" si="1203"/>
        <v>1.4376750524755557</v>
      </c>
      <c r="CR298" s="256">
        <f t="shared" si="1204"/>
        <v>4.4301772972453035</v>
      </c>
      <c r="CS298" s="120">
        <f t="shared" si="1205"/>
        <v>349.59999109748384</v>
      </c>
      <c r="CT298" s="120">
        <f t="shared" si="1206"/>
        <v>3.1157848951984288</v>
      </c>
      <c r="CU298" s="256">
        <f t="shared" si="1207"/>
        <v>259.08420842791446</v>
      </c>
      <c r="CV298" s="170">
        <f t="shared" si="1260"/>
        <v>1325.9171362738714</v>
      </c>
      <c r="CW298" s="256">
        <f t="shared" si="1104"/>
        <v>114.46283923547398</v>
      </c>
      <c r="CX298" s="256">
        <v>0</v>
      </c>
      <c r="CY298" s="466">
        <f t="shared" si="1105"/>
        <v>164276.16687122808</v>
      </c>
      <c r="CZ298" s="147">
        <f t="shared" si="1106"/>
        <v>3.6044059589922486</v>
      </c>
      <c r="DA298" s="256">
        <f t="shared" si="1208"/>
        <v>1.4758722770474972</v>
      </c>
      <c r="DB298" s="256">
        <f t="shared" si="1209"/>
        <v>5.3196428301014578</v>
      </c>
      <c r="DC298" s="120">
        <f t="shared" si="1210"/>
        <v>349.59999109748384</v>
      </c>
      <c r="DD298" s="120">
        <f t="shared" si="1211"/>
        <v>3.1157848951984288</v>
      </c>
      <c r="DE298" s="256">
        <f t="shared" si="1212"/>
        <v>276.56420798278867</v>
      </c>
      <c r="DF298" s="170">
        <f t="shared" si="1261"/>
        <v>1415.3746570255305</v>
      </c>
      <c r="DG298" s="256">
        <f t="shared" si="1107"/>
        <v>97.856839658343489</v>
      </c>
      <c r="DH298" s="256">
        <v>0</v>
      </c>
      <c r="DI298" s="466">
        <f t="shared" si="1108"/>
        <v>171276.16687122808</v>
      </c>
      <c r="DJ298" s="147">
        <f t="shared" si="1109"/>
        <v>3.0814872175857198</v>
      </c>
      <c r="DK298" s="256">
        <f t="shared" si="1262"/>
        <v>1.4828065709166636</v>
      </c>
      <c r="DL298" s="256">
        <f t="shared" si="1213"/>
        <v>4.5692494944318121</v>
      </c>
      <c r="DM298" s="120">
        <f t="shared" si="1214"/>
        <v>349.59999109748384</v>
      </c>
      <c r="DN298" s="120">
        <f t="shared" si="1215"/>
        <v>3.1157848951984288</v>
      </c>
      <c r="DO298" s="256">
        <f t="shared" si="1216"/>
        <v>259.08420842791446</v>
      </c>
      <c r="DP298" s="170">
        <f t="shared" si="1263"/>
        <v>1325.9171362738714</v>
      </c>
      <c r="DQ298" s="256">
        <f t="shared" si="1110"/>
        <v>114.46283923547398</v>
      </c>
      <c r="DR298" s="256">
        <v>0</v>
      </c>
      <c r="DS298" s="427">
        <f t="shared" si="1111"/>
        <v>159276.16687122808</v>
      </c>
      <c r="DT298" s="176">
        <f t="shared" si="1112"/>
        <v>6.3783259553604248</v>
      </c>
      <c r="DU298" s="256">
        <f t="shared" si="1217"/>
        <v>1.0076881458194549</v>
      </c>
      <c r="DV298" s="256">
        <f t="shared" si="1218"/>
        <v>6.4273634553892496</v>
      </c>
      <c r="DW298" s="120">
        <f t="shared" si="1219"/>
        <v>349.59999109748384</v>
      </c>
      <c r="DX298" s="120">
        <f t="shared" si="1220"/>
        <v>3.1157848951984288</v>
      </c>
      <c r="DY298" s="256">
        <f t="shared" si="1221"/>
        <v>311.52420709253704</v>
      </c>
      <c r="DZ298" s="256">
        <f t="shared" si="1264"/>
        <v>180</v>
      </c>
      <c r="EA298" s="256">
        <f t="shared" si="1265"/>
        <v>257</v>
      </c>
      <c r="EB298" s="170">
        <f t="shared" si="1266"/>
        <v>1594.2896985288487</v>
      </c>
      <c r="EC298" s="256">
        <f t="shared" si="1113"/>
        <v>55.29911429130641</v>
      </c>
      <c r="ED298" s="256">
        <v>0</v>
      </c>
      <c r="EE298" s="427">
        <f t="shared" si="1272"/>
        <v>293086.18246280216</v>
      </c>
      <c r="EF298" s="275">
        <f t="shared" si="1114"/>
        <v>1.2372146454509718</v>
      </c>
      <c r="EG298" s="256">
        <f t="shared" si="1115"/>
        <v>1.4756507688746063</v>
      </c>
      <c r="EH298" s="256">
        <f t="shared" si="1222"/>
        <v>1.82569674282265</v>
      </c>
      <c r="EI298" s="473">
        <f t="shared" si="1116"/>
        <v>87.399997774370959</v>
      </c>
      <c r="EJ298" s="473">
        <f t="shared" si="1117"/>
        <v>48.85</v>
      </c>
      <c r="EK298" s="473">
        <f t="shared" si="1223"/>
        <v>195.4</v>
      </c>
      <c r="EL298" s="473">
        <f t="shared" si="1118"/>
        <v>40.070801803608127</v>
      </c>
      <c r="EM298" s="473">
        <f t="shared" si="1279"/>
        <v>22.888594408658882</v>
      </c>
      <c r="EN298" s="473">
        <f t="shared" si="1280"/>
        <v>262.19999332311289</v>
      </c>
      <c r="EO298" s="427">
        <f t="shared" si="1121"/>
        <v>44421.078288577301</v>
      </c>
      <c r="EP298" s="261">
        <f t="shared" si="1122"/>
        <v>1.2372146454509718</v>
      </c>
      <c r="EQ298" s="256">
        <f t="shared" si="1281"/>
        <v>0.92755493866927596</v>
      </c>
      <c r="ER298" s="256">
        <f t="shared" si="1224"/>
        <v>1.1475845545820063</v>
      </c>
      <c r="ES298" s="473">
        <f t="shared" si="1225"/>
        <v>349.59999109748384</v>
      </c>
      <c r="ET298" s="473">
        <f t="shared" si="1124"/>
        <v>48.85</v>
      </c>
      <c r="EU298" s="473">
        <f t="shared" si="1226"/>
        <v>195.4</v>
      </c>
      <c r="EV298" s="473">
        <f t="shared" si="1125"/>
        <v>40.070801803608127</v>
      </c>
      <c r="EW298" s="473">
        <f t="shared" si="1282"/>
        <v>22.888594408658882</v>
      </c>
      <c r="EX298" s="473">
        <f t="shared" si="1283"/>
        <v>262.19999332311289</v>
      </c>
      <c r="EY298" s="572">
        <f t="shared" si="1128"/>
        <v>70669.666666666672</v>
      </c>
      <c r="EZ298" s="572"/>
      <c r="FA298" s="572"/>
      <c r="FB298" s="572"/>
      <c r="FC298" s="572"/>
      <c r="FD298" s="572"/>
      <c r="FE298" s="572"/>
      <c r="FF298" s="572"/>
      <c r="FG298" s="572"/>
      <c r="FH298" s="572"/>
      <c r="FI298" s="566"/>
      <c r="FJ298" s="276">
        <f t="shared" si="1129"/>
        <v>1.0317907818762875</v>
      </c>
      <c r="FK298" s="256">
        <f t="shared" si="1284"/>
        <v>0.16578420311546585</v>
      </c>
      <c r="FL298" s="256">
        <f t="shared" si="1227"/>
        <v>0.17105461255524376</v>
      </c>
      <c r="FM298" s="483">
        <f t="shared" si="1285"/>
        <v>9.0895997685345797</v>
      </c>
      <c r="FN298" s="483">
        <f t="shared" si="1132"/>
        <v>13</v>
      </c>
      <c r="FO298" s="483">
        <f t="shared" si="1228"/>
        <v>195.4</v>
      </c>
      <c r="FP298" s="483">
        <f t="shared" si="1229"/>
        <v>88.920801803608128</v>
      </c>
      <c r="FQ298" s="483">
        <f t="shared" si="1267"/>
        <v>1900</v>
      </c>
      <c r="FR298" s="483">
        <f t="shared" si="1286"/>
        <v>1.2203869604368347</v>
      </c>
      <c r="FS298" s="483">
        <f t="shared" si="1287"/>
        <v>340.62776887526161</v>
      </c>
      <c r="FT298" s="484">
        <f t="shared" si="1288"/>
        <v>19</v>
      </c>
      <c r="FU298" s="427">
        <f t="shared" si="1136"/>
        <v>53023.328288577301</v>
      </c>
      <c r="FV298" s="276">
        <f t="shared" si="1137"/>
        <v>1.6480842312273656</v>
      </c>
      <c r="FW298" s="256">
        <f t="shared" si="1289"/>
        <v>1.3170086776439485</v>
      </c>
      <c r="FX298" s="256">
        <f t="shared" si="1230"/>
        <v>2.1705412340145962</v>
      </c>
      <c r="FY298" s="483">
        <f t="shared" si="1290"/>
        <v>144.38479632326084</v>
      </c>
      <c r="FZ298" s="483">
        <f t="shared" si="1140"/>
        <v>79</v>
      </c>
      <c r="GA298" s="483">
        <f t="shared" si="1231"/>
        <v>195.4</v>
      </c>
      <c r="GB298" s="483">
        <f t="shared" si="1232"/>
        <v>88.920801803608128</v>
      </c>
      <c r="GC298" s="483">
        <f t="shared" si="1233"/>
        <v>1000</v>
      </c>
      <c r="GD298" s="483">
        <f t="shared" si="1291"/>
        <v>8.8004297366716102</v>
      </c>
      <c r="GE298" s="483">
        <f t="shared" si="1292"/>
        <v>205.21519477422299</v>
      </c>
      <c r="GF298" s="484">
        <f t="shared" si="1293"/>
        <v>103</v>
      </c>
      <c r="GG298" s="493">
        <f t="shared" si="1294"/>
        <v>10</v>
      </c>
      <c r="GH298" s="493">
        <f t="shared" si="1145"/>
        <v>113</v>
      </c>
      <c r="GI298" s="427">
        <f t="shared" si="1146"/>
        <v>103737.32828857729</v>
      </c>
      <c r="GJ298" s="185">
        <f t="shared" si="1295"/>
        <v>1.0059240198104202</v>
      </c>
      <c r="GK298" s="256">
        <f t="shared" si="1268"/>
        <v>2.191475022138536</v>
      </c>
      <c r="GL298" s="256">
        <f t="shared" si="1234"/>
        <v>2.2044573635837259</v>
      </c>
      <c r="GM298" s="256">
        <f t="shared" si="1235"/>
        <v>349.59999109748384</v>
      </c>
      <c r="GN298" s="256">
        <f t="shared" si="1236"/>
        <v>195.4</v>
      </c>
      <c r="GO298" s="256">
        <f t="shared" si="1237"/>
        <v>88.920801803608128</v>
      </c>
      <c r="GP298" s="256">
        <f t="shared" si="1296"/>
        <v>349.59999109748384</v>
      </c>
      <c r="GQ298" s="256">
        <f t="shared" si="1297"/>
        <v>1.038594965066143</v>
      </c>
      <c r="GR298" s="427">
        <f t="shared" si="1150"/>
        <v>159053.32828857729</v>
      </c>
      <c r="GS298" s="185">
        <f t="shared" si="1151"/>
        <v>1.0059240198104202</v>
      </c>
      <c r="GT298" s="256">
        <f t="shared" si="1269"/>
        <v>2.7461147023943302</v>
      </c>
      <c r="GU298" s="256">
        <f t="shared" si="1238"/>
        <v>2.7623827402930003</v>
      </c>
      <c r="GV298" s="256">
        <f t="shared" si="1239"/>
        <v>349.59999109748384</v>
      </c>
      <c r="GW298" s="256">
        <f t="shared" si="1240"/>
        <v>195.4</v>
      </c>
      <c r="GX298" s="256">
        <f t="shared" si="1241"/>
        <v>88.920801803608128</v>
      </c>
      <c r="GY298" s="256">
        <f t="shared" si="1298"/>
        <v>349.59999109748384</v>
      </c>
      <c r="GZ298" s="256">
        <f t="shared" si="1299"/>
        <v>1.038594965066143</v>
      </c>
      <c r="HA298" s="427">
        <f t="shared" si="1154"/>
        <v>126928.9282885773</v>
      </c>
      <c r="HB298" s="185">
        <f t="shared" si="1155"/>
        <v>1.0059240198104202</v>
      </c>
      <c r="HC298" s="256">
        <f t="shared" si="1270"/>
        <v>0.33087317493146601</v>
      </c>
      <c r="HD298" s="256">
        <f t="shared" si="1242"/>
        <v>0.33283327417449665</v>
      </c>
      <c r="HE298" s="256">
        <f t="shared" si="1243"/>
        <v>349.59999109748384</v>
      </c>
      <c r="HF298" s="256">
        <f t="shared" si="1244"/>
        <v>195.4</v>
      </c>
      <c r="HG298" s="256">
        <f t="shared" si="1245"/>
        <v>88.920801803608128</v>
      </c>
      <c r="HH298" s="256">
        <f t="shared" si="1300"/>
        <v>349.59999109748384</v>
      </c>
      <c r="HI298" s="256">
        <f t="shared" si="1301"/>
        <v>1.038594965066143</v>
      </c>
      <c r="HJ298" s="427">
        <f t="shared" si="1158"/>
        <v>1053459.2180360814</v>
      </c>
      <c r="HK298" s="185">
        <f t="shared" si="1302"/>
        <v>1.0059240198104202</v>
      </c>
      <c r="HL298" s="256">
        <f t="shared" si="1271"/>
        <v>1.9794502591425844</v>
      </c>
      <c r="HM298" s="256">
        <f t="shared" si="1246"/>
        <v>1.9911765616914865</v>
      </c>
      <c r="HN298" s="256">
        <f t="shared" si="1247"/>
        <v>349.59999109748384</v>
      </c>
      <c r="HO298" s="256">
        <f t="shared" si="1248"/>
        <v>195.4</v>
      </c>
      <c r="HP298" s="256">
        <f t="shared" si="1249"/>
        <v>88.920801803608128</v>
      </c>
      <c r="HQ298" s="256">
        <f t="shared" si="1303"/>
        <v>349.59999109748384</v>
      </c>
      <c r="HR298" s="256">
        <f t="shared" si="1304"/>
        <v>1.038594965066143</v>
      </c>
      <c r="HS298" s="466">
        <f t="shared" si="1162"/>
        <v>176090</v>
      </c>
    </row>
    <row r="299" spans="1:227" s="72" customFormat="1" hidden="1" outlineLevel="1" x14ac:dyDescent="0.3">
      <c r="B299" s="40" t="s">
        <v>257</v>
      </c>
      <c r="C299" s="40" t="s">
        <v>265</v>
      </c>
      <c r="D299" s="125">
        <v>3002</v>
      </c>
      <c r="E299" s="123">
        <v>10.040767040349428</v>
      </c>
      <c r="F299" s="124">
        <f t="shared" si="1071"/>
        <v>265.00178084300893</v>
      </c>
      <c r="G299" s="125">
        <f t="shared" si="1072"/>
        <v>3.0376258696219791</v>
      </c>
      <c r="H299" s="168">
        <f t="shared" ref="H299" si="1331">ROUND($I299+$I299*0.35,1)</f>
        <v>170.2</v>
      </c>
      <c r="I299" s="121">
        <f t="shared" si="1329"/>
        <v>126.084</v>
      </c>
      <c r="J299" s="373">
        <f t="shared" si="1074"/>
        <v>86.690236005193469</v>
      </c>
      <c r="K299" s="114">
        <v>2.5999999999999999E-2</v>
      </c>
      <c r="L299" s="168">
        <f t="shared" si="1075"/>
        <v>1557.002237620499</v>
      </c>
      <c r="M299" s="373">
        <f t="shared" si="1250"/>
        <v>35.04</v>
      </c>
      <c r="N299" s="373">
        <f t="shared" si="1251"/>
        <v>40.482058178132974</v>
      </c>
      <c r="O299" s="121">
        <v>42.161140762019478</v>
      </c>
      <c r="P299" s="116">
        <v>8.0000000000000002E-3</v>
      </c>
      <c r="Q299" s="395">
        <f t="shared" si="1076"/>
        <v>0.98853733790030063</v>
      </c>
      <c r="S299" s="189">
        <f t="shared" si="1077"/>
        <v>1.0076126875115943</v>
      </c>
      <c r="T299" s="168">
        <f t="shared" si="1191"/>
        <v>1.0125419565406597</v>
      </c>
      <c r="U299" s="382">
        <f t="shared" si="1192"/>
        <v>265.00178084300893</v>
      </c>
      <c r="V299" s="427">
        <f t="shared" si="1252"/>
        <v>34880.437760830959</v>
      </c>
      <c r="W299" s="132"/>
      <c r="X299" s="255"/>
      <c r="Y299" s="255"/>
      <c r="Z299" s="255"/>
      <c r="AA299" s="111"/>
      <c r="AB299" s="111"/>
      <c r="AC299" s="111"/>
      <c r="AD299" s="111"/>
      <c r="AE299" s="111"/>
      <c r="AF299" s="111"/>
      <c r="AG299" s="111"/>
      <c r="AH299" s="460"/>
      <c r="AI299" s="264">
        <f t="shared" si="1193"/>
        <v>2.2894596125353521</v>
      </c>
      <c r="AJ299" s="256">
        <f t="shared" si="1078"/>
        <v>0.83528080216059619</v>
      </c>
      <c r="AK299" s="256">
        <f t="shared" si="1319"/>
        <v>1.9123416616728166</v>
      </c>
      <c r="AL299" s="170">
        <f t="shared" si="1079"/>
        <v>219.91970500820676</v>
      </c>
      <c r="AM299" s="170">
        <f t="shared" si="1080"/>
        <v>3.0376258696219791</v>
      </c>
      <c r="AN299" s="170">
        <f t="shared" si="1194"/>
        <v>161.90215288653309</v>
      </c>
      <c r="AO299" s="170">
        <f t="shared" si="1253"/>
        <v>83</v>
      </c>
      <c r="AP299" s="170">
        <f t="shared" si="1254"/>
        <v>119</v>
      </c>
      <c r="AQ299" s="170">
        <f t="shared" si="1081"/>
        <v>0</v>
      </c>
      <c r="AR299" s="256">
        <f t="shared" si="1274"/>
        <v>71.993327131491498</v>
      </c>
      <c r="AS299" s="256">
        <f t="shared" si="1195"/>
        <v>45.082075834802168</v>
      </c>
      <c r="AT299" s="431">
        <f t="shared" si="1275"/>
        <v>178310</v>
      </c>
      <c r="AU299" s="112"/>
      <c r="AV299" s="256"/>
      <c r="AW299" s="256"/>
      <c r="AX299" s="120"/>
      <c r="AY299" s="120"/>
      <c r="AZ299" s="120"/>
      <c r="BA299" s="120"/>
      <c r="BB299" s="256"/>
      <c r="BC299" s="256"/>
      <c r="BD299" s="256"/>
      <c r="BE299" s="263"/>
      <c r="BF299" s="146">
        <f t="shared" si="1084"/>
        <v>1.0258497608841775</v>
      </c>
      <c r="BG299" s="256">
        <f t="shared" si="1085"/>
        <v>0.18061557223747546</v>
      </c>
      <c r="BH299" s="256">
        <f t="shared" si="1196"/>
        <v>0.18528444159177307</v>
      </c>
      <c r="BI299" s="120">
        <f t="shared" si="1086"/>
        <v>5.0500530082465405</v>
      </c>
      <c r="BJ299" s="120">
        <f t="shared" si="1087"/>
        <v>3.0376258696219791</v>
      </c>
      <c r="BK299" s="256">
        <v>0</v>
      </c>
      <c r="BL299" s="170">
        <f t="shared" si="1197"/>
        <v>3.2434462110756654</v>
      </c>
      <c r="BM299" s="170">
        <f t="shared" si="1255"/>
        <v>166.95655378892431</v>
      </c>
      <c r="BN299" s="170">
        <f t="shared" si="1088"/>
        <v>0</v>
      </c>
      <c r="BO299" s="170">
        <f t="shared" si="1276"/>
        <v>1.3335177567640488</v>
      </c>
      <c r="BP299" s="170">
        <f t="shared" si="1277"/>
        <v>259.95172783476238</v>
      </c>
      <c r="BQ299" s="390">
        <f t="shared" si="1091"/>
        <v>11702.809260814724</v>
      </c>
      <c r="BR299" s="428">
        <f t="shared" si="1092"/>
        <v>26183.108961420694</v>
      </c>
      <c r="BS299" s="147">
        <f t="shared" si="1182"/>
        <v>3.6138460895205156</v>
      </c>
      <c r="BT299" s="256">
        <f t="shared" si="1183"/>
        <v>1.1137758921406653</v>
      </c>
      <c r="BU299" s="256">
        <f t="shared" si="1198"/>
        <v>4.0250146524147672</v>
      </c>
      <c r="BV299" s="170">
        <f t="shared" si="1199"/>
        <v>265.00178084300893</v>
      </c>
      <c r="BW299" s="170">
        <f t="shared" si="1200"/>
        <v>3.0376258696219791</v>
      </c>
      <c r="BX299" s="170">
        <f t="shared" si="1201"/>
        <v>208.96379880478517</v>
      </c>
      <c r="BY299" s="170">
        <f t="shared" si="1256"/>
        <v>1227.7543995580797</v>
      </c>
      <c r="BZ299" s="256">
        <f t="shared" si="1094"/>
        <v>74.170122377346274</v>
      </c>
      <c r="CA299" s="256">
        <v>0</v>
      </c>
      <c r="CB299" s="466">
        <f t="shared" si="1095"/>
        <v>172246.68066165518</v>
      </c>
      <c r="CC299" s="146">
        <f t="shared" si="1096"/>
        <v>1.0257968906588999</v>
      </c>
      <c r="CD299" s="256">
        <f t="shared" si="1202"/>
        <v>0.2888054471357267</v>
      </c>
      <c r="CE299" s="256">
        <f t="shared" si="1257"/>
        <v>0.29625572967718172</v>
      </c>
      <c r="CF299" s="120">
        <f t="shared" si="1097"/>
        <v>5.3867232087963099</v>
      </c>
      <c r="CG299" s="120">
        <f t="shared" si="1098"/>
        <v>3.0376258696219791</v>
      </c>
      <c r="CH299" s="256">
        <v>0</v>
      </c>
      <c r="CI299" s="170">
        <f t="shared" si="1258"/>
        <v>3.4596759584807097</v>
      </c>
      <c r="CJ299" s="170">
        <f t="shared" si="1259"/>
        <v>166.74032404151927</v>
      </c>
      <c r="CK299" s="170">
        <f t="shared" si="1099"/>
        <v>0</v>
      </c>
      <c r="CL299" s="256">
        <f t="shared" si="1278"/>
        <v>1.6836547653358089</v>
      </c>
      <c r="CM299" s="256">
        <f t="shared" si="1190"/>
        <v>259.61505763421263</v>
      </c>
      <c r="CN299" s="390">
        <f t="shared" si="1101"/>
        <v>1816.3298782023726</v>
      </c>
      <c r="CO299" s="428">
        <f t="shared" si="1102"/>
        <v>16327.982892182074</v>
      </c>
      <c r="CP299" s="147">
        <f t="shared" si="1103"/>
        <v>3.0895169556911242</v>
      </c>
      <c r="CQ299" s="256">
        <f t="shared" si="1203"/>
        <v>1.217389859157898</v>
      </c>
      <c r="CR299" s="256">
        <f t="shared" si="1204"/>
        <v>3.7611466115547554</v>
      </c>
      <c r="CS299" s="120">
        <f t="shared" si="1205"/>
        <v>265.00178084300893</v>
      </c>
      <c r="CT299" s="120">
        <f t="shared" si="1206"/>
        <v>3.0376258696219791</v>
      </c>
      <c r="CU299" s="256">
        <f t="shared" si="1207"/>
        <v>195.71370976263472</v>
      </c>
      <c r="CV299" s="170">
        <f t="shared" si="1260"/>
        <v>1149.904287677055</v>
      </c>
      <c r="CW299" s="256">
        <f t="shared" si="1104"/>
        <v>86.757706967389197</v>
      </c>
      <c r="CX299" s="256">
        <v>0</v>
      </c>
      <c r="CY299" s="466">
        <f t="shared" si="1105"/>
        <v>147246.68066165518</v>
      </c>
      <c r="CZ299" s="147">
        <f t="shared" si="1106"/>
        <v>3.6138460895205156</v>
      </c>
      <c r="DA299" s="256">
        <f t="shared" si="1208"/>
        <v>1.2437492956040943</v>
      </c>
      <c r="DB299" s="256">
        <f t="shared" si="1209"/>
        <v>4.4947185282627515</v>
      </c>
      <c r="DC299" s="120">
        <f t="shared" si="1210"/>
        <v>265.00178084300893</v>
      </c>
      <c r="DD299" s="120">
        <f t="shared" si="1211"/>
        <v>3.0376258696219791</v>
      </c>
      <c r="DE299" s="256">
        <f t="shared" si="1212"/>
        <v>208.96379880478517</v>
      </c>
      <c r="DF299" s="170">
        <f t="shared" si="1261"/>
        <v>1227.7543995580797</v>
      </c>
      <c r="DG299" s="256">
        <f t="shared" si="1107"/>
        <v>74.170122377346274</v>
      </c>
      <c r="DH299" s="256">
        <v>0</v>
      </c>
      <c r="DI299" s="466">
        <f t="shared" si="1108"/>
        <v>154246.68066165518</v>
      </c>
      <c r="DJ299" s="147">
        <f t="shared" si="1109"/>
        <v>3.0895169556911242</v>
      </c>
      <c r="DK299" s="256">
        <f t="shared" si="1262"/>
        <v>1.2601813623935183</v>
      </c>
      <c r="DL299" s="256">
        <f t="shared" si="1213"/>
        <v>3.8933516863607158</v>
      </c>
      <c r="DM299" s="120">
        <f t="shared" si="1214"/>
        <v>265.00178084300893</v>
      </c>
      <c r="DN299" s="120">
        <f t="shared" si="1215"/>
        <v>3.0376258696219791</v>
      </c>
      <c r="DO299" s="256">
        <f t="shared" si="1216"/>
        <v>195.71370976263472</v>
      </c>
      <c r="DP299" s="170">
        <f t="shared" si="1263"/>
        <v>1149.904287677055</v>
      </c>
      <c r="DQ299" s="256">
        <f t="shared" si="1110"/>
        <v>86.757706967389197</v>
      </c>
      <c r="DR299" s="256">
        <v>0</v>
      </c>
      <c r="DS299" s="427">
        <f t="shared" si="1111"/>
        <v>142246.68066165518</v>
      </c>
      <c r="DT299" s="176">
        <f t="shared" si="1112"/>
        <v>6.3923872569428113</v>
      </c>
      <c r="DU299" s="256">
        <f t="shared" si="1217"/>
        <v>0.8895800011732593</v>
      </c>
      <c r="DV299" s="256">
        <f t="shared" si="1218"/>
        <v>5.686539863531114</v>
      </c>
      <c r="DW299" s="120">
        <f t="shared" si="1219"/>
        <v>265.00178084300893</v>
      </c>
      <c r="DX299" s="120">
        <f t="shared" si="1220"/>
        <v>3.0376258696219791</v>
      </c>
      <c r="DY299" s="256">
        <f t="shared" si="1221"/>
        <v>235.46397688908604</v>
      </c>
      <c r="DZ299" s="256">
        <f t="shared" si="1264"/>
        <v>137</v>
      </c>
      <c r="EA299" s="256">
        <f t="shared" si="1265"/>
        <v>195</v>
      </c>
      <c r="EB299" s="170">
        <f t="shared" si="1266"/>
        <v>1383.4546233201297</v>
      </c>
      <c r="EC299" s="256">
        <f t="shared" si="1113"/>
        <v>41.931033890587848</v>
      </c>
      <c r="ED299" s="256">
        <v>0</v>
      </c>
      <c r="EE299" s="427">
        <f t="shared" si="1272"/>
        <v>251897.84911241283</v>
      </c>
      <c r="EF299" s="275">
        <f t="shared" si="1114"/>
        <v>1.2390503265972477</v>
      </c>
      <c r="EG299" s="256">
        <f t="shared" si="1115"/>
        <v>1.1737739867305679</v>
      </c>
      <c r="EH299" s="256">
        <f t="shared" si="1222"/>
        <v>1.4543650416098637</v>
      </c>
      <c r="EI299" s="473">
        <f t="shared" si="1116"/>
        <v>66.250445210752233</v>
      </c>
      <c r="EJ299" s="473">
        <f t="shared" si="1117"/>
        <v>42.55</v>
      </c>
      <c r="EK299" s="473">
        <f t="shared" si="1223"/>
        <v>170.2</v>
      </c>
      <c r="EL299" s="473">
        <f t="shared" si="1118"/>
        <v>44.140236005193472</v>
      </c>
      <c r="EM299" s="473">
        <f t="shared" si="1279"/>
        <v>17.575153259228717</v>
      </c>
      <c r="EN299" s="473">
        <f t="shared" si="1280"/>
        <v>198.75133563225671</v>
      </c>
      <c r="EO299" s="427">
        <f t="shared" si="1121"/>
        <v>42331.687760830959</v>
      </c>
      <c r="EP299" s="261">
        <f t="shared" si="1122"/>
        <v>1.2390503265972477</v>
      </c>
      <c r="EQ299" s="256">
        <f t="shared" si="1281"/>
        <v>0.80720162088620284</v>
      </c>
      <c r="ER299" s="256">
        <f t="shared" si="1224"/>
        <v>1.0001634319888772</v>
      </c>
      <c r="ES299" s="473">
        <f t="shared" si="1225"/>
        <v>265.00178084300893</v>
      </c>
      <c r="ET299" s="473">
        <f t="shared" si="1124"/>
        <v>42.55</v>
      </c>
      <c r="EU299" s="473">
        <f t="shared" si="1226"/>
        <v>170.2</v>
      </c>
      <c r="EV299" s="473">
        <f t="shared" si="1125"/>
        <v>44.140236005193472</v>
      </c>
      <c r="EW299" s="473">
        <f t="shared" si="1282"/>
        <v>17.575153259228717</v>
      </c>
      <c r="EX299" s="473">
        <f t="shared" si="1283"/>
        <v>198.75133563225671</v>
      </c>
      <c r="EY299" s="572">
        <f t="shared" si="1128"/>
        <v>61555.666666666664</v>
      </c>
      <c r="EZ299" s="572"/>
      <c r="FA299" s="572"/>
      <c r="FB299" s="572"/>
      <c r="FC299" s="572"/>
      <c r="FD299" s="572"/>
      <c r="FE299" s="572"/>
      <c r="FF299" s="572"/>
      <c r="FG299" s="572"/>
      <c r="FH299" s="572"/>
      <c r="FI299" s="566"/>
      <c r="FJ299" s="276">
        <f t="shared" si="1129"/>
        <v>1.0346263874810775</v>
      </c>
      <c r="FK299" s="256">
        <f t="shared" si="1284"/>
        <v>0.14276402694338886</v>
      </c>
      <c r="FL299" s="256">
        <f t="shared" si="1227"/>
        <v>0.14770742945868962</v>
      </c>
      <c r="FM299" s="483">
        <f t="shared" si="1285"/>
        <v>6.8900463019182316</v>
      </c>
      <c r="FN299" s="483">
        <f t="shared" si="1132"/>
        <v>11</v>
      </c>
      <c r="FO299" s="483">
        <f t="shared" si="1228"/>
        <v>170.2</v>
      </c>
      <c r="FP299" s="483">
        <f t="shared" si="1229"/>
        <v>86.690236005193469</v>
      </c>
      <c r="FQ299" s="483">
        <f t="shared" si="1267"/>
        <v>1500</v>
      </c>
      <c r="FR299" s="483">
        <f t="shared" si="1286"/>
        <v>1.1503428825790243</v>
      </c>
      <c r="FS299" s="483">
        <f t="shared" si="1287"/>
        <v>257.91844750967562</v>
      </c>
      <c r="FT299" s="484">
        <f t="shared" si="1288"/>
        <v>15</v>
      </c>
      <c r="FU299" s="427">
        <f t="shared" si="1136"/>
        <v>48650.437760830959</v>
      </c>
      <c r="FV299" s="276">
        <f t="shared" si="1137"/>
        <v>1.6479464417784395</v>
      </c>
      <c r="FW299" s="256">
        <f t="shared" si="1289"/>
        <v>1.2013673011568466</v>
      </c>
      <c r="FX299" s="256">
        <f t="shared" si="1230"/>
        <v>1.9797889692103925</v>
      </c>
      <c r="FY299" s="483">
        <f t="shared" si="1290"/>
        <v>109.4457354881627</v>
      </c>
      <c r="FZ299" s="483">
        <f t="shared" si="1140"/>
        <v>60</v>
      </c>
      <c r="GA299" s="483">
        <f t="shared" si="1231"/>
        <v>170.2</v>
      </c>
      <c r="GB299" s="483">
        <f t="shared" si="1232"/>
        <v>86.690236005193469</v>
      </c>
      <c r="GC299" s="483">
        <f t="shared" si="1233"/>
        <v>700</v>
      </c>
      <c r="GD299" s="483">
        <f t="shared" si="1291"/>
        <v>7.0945116762225062</v>
      </c>
      <c r="GE299" s="483">
        <f t="shared" si="1292"/>
        <v>155.55604535484625</v>
      </c>
      <c r="GF299" s="484">
        <f t="shared" si="1293"/>
        <v>78</v>
      </c>
      <c r="GG299" s="493">
        <f t="shared" si="1294"/>
        <v>7</v>
      </c>
      <c r="GH299" s="493">
        <f t="shared" si="1145"/>
        <v>85</v>
      </c>
      <c r="GI299" s="427">
        <f t="shared" si="1146"/>
        <v>86038.437760830959</v>
      </c>
      <c r="GJ299" s="185">
        <f t="shared" si="1295"/>
        <v>1.0076126875115943</v>
      </c>
      <c r="GK299" s="256">
        <f t="shared" si="1268"/>
        <v>1.8681774639195894</v>
      </c>
      <c r="GL299" s="256">
        <f t="shared" si="1234"/>
        <v>1.8823993151686118</v>
      </c>
      <c r="GM299" s="256">
        <f t="shared" si="1235"/>
        <v>265.00178084300893</v>
      </c>
      <c r="GN299" s="256">
        <f t="shared" si="1236"/>
        <v>170.2</v>
      </c>
      <c r="GO299" s="256">
        <f t="shared" si="1237"/>
        <v>86.690236005193469</v>
      </c>
      <c r="GP299" s="256">
        <f t="shared" si="1296"/>
        <v>265.00178084300893</v>
      </c>
      <c r="GQ299" s="256">
        <f t="shared" si="1297"/>
        <v>1.0125419565406597</v>
      </c>
      <c r="GR299" s="427">
        <f t="shared" si="1150"/>
        <v>141308.43776083094</v>
      </c>
      <c r="GS299" s="185">
        <f t="shared" si="1151"/>
        <v>1.0076126875115943</v>
      </c>
      <c r="GT299" s="256">
        <f t="shared" si="1269"/>
        <v>2.2200529054910372</v>
      </c>
      <c r="GU299" s="256">
        <f t="shared" si="1238"/>
        <v>2.2369534745197472</v>
      </c>
      <c r="GV299" s="256">
        <f t="shared" si="1239"/>
        <v>265.00178084300893</v>
      </c>
      <c r="GW299" s="256">
        <f t="shared" si="1240"/>
        <v>170.2</v>
      </c>
      <c r="GX299" s="256">
        <f t="shared" si="1241"/>
        <v>86.690236005193469</v>
      </c>
      <c r="GY299" s="256">
        <f t="shared" si="1298"/>
        <v>265.00178084300893</v>
      </c>
      <c r="GZ299" s="256">
        <f t="shared" si="1299"/>
        <v>1.0125419565406597</v>
      </c>
      <c r="HA299" s="427">
        <f t="shared" si="1154"/>
        <v>118911.23776083095</v>
      </c>
      <c r="HB299" s="185">
        <f t="shared" si="1155"/>
        <v>1.0076126875115943</v>
      </c>
      <c r="HC299" s="256">
        <f t="shared" si="1270"/>
        <v>0.25808226237511372</v>
      </c>
      <c r="HD299" s="256">
        <f t="shared" si="1242"/>
        <v>0.26004696199086075</v>
      </c>
      <c r="HE299" s="256">
        <f t="shared" si="1243"/>
        <v>265.00178084300893</v>
      </c>
      <c r="HF299" s="256">
        <f t="shared" si="1244"/>
        <v>170.2</v>
      </c>
      <c r="HG299" s="256">
        <f t="shared" si="1245"/>
        <v>86.690236005193469</v>
      </c>
      <c r="HH299" s="256">
        <f t="shared" si="1300"/>
        <v>265.00178084300893</v>
      </c>
      <c r="HI299" s="256">
        <f t="shared" si="1301"/>
        <v>1.0125419565406597</v>
      </c>
      <c r="HJ299" s="427">
        <f t="shared" si="1158"/>
        <v>1022887.9600519347</v>
      </c>
      <c r="HK299" s="185">
        <f t="shared" si="1302"/>
        <v>1.0076126875115943</v>
      </c>
      <c r="HL299" s="256">
        <f t="shared" si="1271"/>
        <v>1.7067901912876984</v>
      </c>
      <c r="HM299" s="256">
        <f t="shared" si="1246"/>
        <v>1.7197834516618258</v>
      </c>
      <c r="HN299" s="256">
        <f t="shared" si="1247"/>
        <v>265.00178084300893</v>
      </c>
      <c r="HO299" s="256">
        <f t="shared" si="1248"/>
        <v>170.2</v>
      </c>
      <c r="HP299" s="256">
        <f t="shared" si="1249"/>
        <v>86.690236005193469</v>
      </c>
      <c r="HQ299" s="256">
        <f t="shared" si="1303"/>
        <v>265.00178084300893</v>
      </c>
      <c r="HR299" s="256">
        <f t="shared" si="1304"/>
        <v>1.0125419565406597</v>
      </c>
      <c r="HS299" s="466">
        <f t="shared" si="1162"/>
        <v>154670</v>
      </c>
    </row>
    <row r="300" spans="1:227" s="72" customFormat="1" hidden="1" outlineLevel="1" x14ac:dyDescent="0.3">
      <c r="B300" s="40" t="s">
        <v>257</v>
      </c>
      <c r="C300" s="40" t="s">
        <v>266</v>
      </c>
      <c r="D300" s="125">
        <v>3002</v>
      </c>
      <c r="E300" s="123">
        <v>9.6732617038177686</v>
      </c>
      <c r="F300" s="124">
        <f t="shared" si="1071"/>
        <v>255.30236562315244</v>
      </c>
      <c r="G300" s="125">
        <f t="shared" si="1072"/>
        <v>23.646984007273041</v>
      </c>
      <c r="H300" s="168">
        <f t="shared" ref="H300" si="1332">ROUND($I300+$I300*0.2,1)</f>
        <v>151.30000000000001</v>
      </c>
      <c r="I300" s="121">
        <f t="shared" si="1329"/>
        <v>126.084</v>
      </c>
      <c r="J300" s="373">
        <f t="shared" si="1074"/>
        <v>93.083703382432049</v>
      </c>
      <c r="K300" s="114">
        <v>2.5999999999999999E-2</v>
      </c>
      <c r="L300" s="168">
        <f t="shared" si="1075"/>
        <v>1687.3917093400687</v>
      </c>
      <c r="M300" s="373">
        <f t="shared" si="1250"/>
        <v>254.04000000000002</v>
      </c>
      <c r="N300" s="373">
        <f t="shared" si="1251"/>
        <v>43.872184442841785</v>
      </c>
      <c r="O300" s="121">
        <v>45.270555275932985</v>
      </c>
      <c r="P300" s="116">
        <v>5.8000000000000003E-2</v>
      </c>
      <c r="Q300" s="395">
        <f t="shared" si="1076"/>
        <v>0.90737655740261358</v>
      </c>
      <c r="S300" s="189">
        <f t="shared" si="1077"/>
        <v>1.0598995928968289</v>
      </c>
      <c r="T300" s="168">
        <f t="shared" si="1191"/>
        <v>7.8823280024243472</v>
      </c>
      <c r="U300" s="382">
        <f t="shared" si="1192"/>
        <v>255.30236562315244</v>
      </c>
      <c r="V300" s="427">
        <f t="shared" si="1252"/>
        <v>34958.392541189125</v>
      </c>
      <c r="W300" s="132"/>
      <c r="X300" s="255"/>
      <c r="Y300" s="255"/>
      <c r="Z300" s="255"/>
      <c r="AA300" s="111"/>
      <c r="AB300" s="111"/>
      <c r="AC300" s="111"/>
      <c r="AD300" s="111"/>
      <c r="AE300" s="111"/>
      <c r="AF300" s="111"/>
      <c r="AG300" s="111"/>
      <c r="AH300" s="460"/>
      <c r="AI300" s="264">
        <f t="shared" si="1193"/>
        <v>2.7052757238559892</v>
      </c>
      <c r="AJ300" s="256">
        <f t="shared" si="1078"/>
        <v>0.92760177188793602</v>
      </c>
      <c r="AK300" s="256">
        <f t="shared" si="1319"/>
        <v>2.5094185548942343</v>
      </c>
      <c r="AL300" s="170">
        <f t="shared" si="1079"/>
        <v>225.95212181909974</v>
      </c>
      <c r="AM300" s="170">
        <f t="shared" si="1080"/>
        <v>23.646984007273041</v>
      </c>
      <c r="AN300" s="170">
        <f t="shared" si="1194"/>
        <v>145.81710735705178</v>
      </c>
      <c r="AO300" s="170">
        <f t="shared" si="1253"/>
        <v>75</v>
      </c>
      <c r="AP300" s="170">
        <f t="shared" si="1254"/>
        <v>107</v>
      </c>
      <c r="AQ300" s="170">
        <f t="shared" si="1081"/>
        <v>0</v>
      </c>
      <c r="AR300" s="256">
        <f t="shared" si="1274"/>
        <v>73.762850055682435</v>
      </c>
      <c r="AS300" s="256">
        <f t="shared" si="1195"/>
        <v>29.350243804052695</v>
      </c>
      <c r="AT300" s="431">
        <f t="shared" si="1275"/>
        <v>172565</v>
      </c>
      <c r="AU300" s="112"/>
      <c r="AV300" s="256"/>
      <c r="AW300" s="256"/>
      <c r="AX300" s="120"/>
      <c r="AY300" s="120"/>
      <c r="AZ300" s="120"/>
      <c r="BA300" s="120"/>
      <c r="BB300" s="256"/>
      <c r="BC300" s="256"/>
      <c r="BD300" s="256"/>
      <c r="BE300" s="263"/>
      <c r="BF300" s="146">
        <f t="shared" si="1084"/>
        <v>1.2322701936837568</v>
      </c>
      <c r="BG300" s="256">
        <f t="shared" si="1085"/>
        <v>0.95189757564460531</v>
      </c>
      <c r="BH300" s="256">
        <f t="shared" si="1196"/>
        <v>1.1729950099066764</v>
      </c>
      <c r="BI300" s="120">
        <f t="shared" si="1086"/>
        <v>39.313110912091432</v>
      </c>
      <c r="BJ300" s="120">
        <f t="shared" si="1087"/>
        <v>23.646984007273041</v>
      </c>
      <c r="BK300" s="256">
        <v>0</v>
      </c>
      <c r="BL300" s="170">
        <f t="shared" si="1197"/>
        <v>23.298153413036864</v>
      </c>
      <c r="BM300" s="170">
        <f t="shared" si="1255"/>
        <v>128.00184658696315</v>
      </c>
      <c r="BN300" s="170">
        <f t="shared" si="1088"/>
        <v>0</v>
      </c>
      <c r="BO300" s="170">
        <f t="shared" si="1276"/>
        <v>10.381025979192867</v>
      </c>
      <c r="BP300" s="170">
        <f t="shared" si="1277"/>
        <v>215.98925471106099</v>
      </c>
      <c r="BQ300" s="390">
        <f t="shared" si="1091"/>
        <v>22231.530541844353</v>
      </c>
      <c r="BR300" s="428">
        <f t="shared" si="1092"/>
        <v>38674.762786734704</v>
      </c>
      <c r="BS300" s="147">
        <f t="shared" si="1182"/>
        <v>3.915177911295145</v>
      </c>
      <c r="BT300" s="256">
        <f t="shared" si="1183"/>
        <v>1.2110644311556749</v>
      </c>
      <c r="BU300" s="256">
        <f t="shared" si="1198"/>
        <v>4.7415327100159184</v>
      </c>
      <c r="BV300" s="170">
        <f t="shared" si="1199"/>
        <v>255.30236562315244</v>
      </c>
      <c r="BW300" s="170">
        <f t="shared" si="1200"/>
        <v>23.646984007273041</v>
      </c>
      <c r="BX300" s="170">
        <f t="shared" si="1201"/>
        <v>180.59490849124893</v>
      </c>
      <c r="BY300" s="170">
        <f t="shared" si="1256"/>
        <v>1193.6213383426896</v>
      </c>
      <c r="BZ300" s="256">
        <f t="shared" si="1094"/>
        <v>71.248192534409952</v>
      </c>
      <c r="CA300" s="256">
        <v>0</v>
      </c>
      <c r="CB300" s="466">
        <f t="shared" si="1095"/>
        <v>158485.78833085604</v>
      </c>
      <c r="CC300" s="146">
        <f t="shared" si="1096"/>
        <v>1.2316997778167025</v>
      </c>
      <c r="CD300" s="256">
        <f t="shared" si="1202"/>
        <v>1.2353715959882947</v>
      </c>
      <c r="CE300" s="256">
        <f t="shared" si="1257"/>
        <v>1.5216069202998477</v>
      </c>
      <c r="CF300" s="120">
        <f t="shared" si="1097"/>
        <v>41.933984972897527</v>
      </c>
      <c r="CG300" s="120">
        <f t="shared" si="1098"/>
        <v>23.646984007273041</v>
      </c>
      <c r="CH300" s="256">
        <v>0</v>
      </c>
      <c r="CI300" s="170">
        <f t="shared" si="1258"/>
        <v>24.851363640572654</v>
      </c>
      <c r="CJ300" s="170">
        <f t="shared" si="1259"/>
        <v>126.44863635942735</v>
      </c>
      <c r="CK300" s="170">
        <f t="shared" si="1099"/>
        <v>0</v>
      </c>
      <c r="CL300" s="256">
        <f t="shared" si="1278"/>
        <v>13.106735002431204</v>
      </c>
      <c r="CM300" s="256">
        <f t="shared" si="1190"/>
        <v>213.36838065025492</v>
      </c>
      <c r="CN300" s="390">
        <f t="shared" si="1101"/>
        <v>13046.965911300644</v>
      </c>
      <c r="CO300" s="428">
        <f t="shared" si="1102"/>
        <v>29715.413639183676</v>
      </c>
      <c r="CP300" s="147">
        <f t="shared" si="1103"/>
        <v>3.3457171327796567</v>
      </c>
      <c r="CQ300" s="256">
        <f t="shared" si="1203"/>
        <v>1.3470320771406272</v>
      </c>
      <c r="CR300" s="256">
        <f t="shared" si="1204"/>
        <v>4.5067882988931647</v>
      </c>
      <c r="CS300" s="120">
        <f t="shared" si="1205"/>
        <v>255.30236562315244</v>
      </c>
      <c r="CT300" s="120">
        <f t="shared" si="1206"/>
        <v>23.646984007273041</v>
      </c>
      <c r="CU300" s="256">
        <f t="shared" si="1207"/>
        <v>167.82979021009129</v>
      </c>
      <c r="CV300" s="170">
        <f t="shared" si="1260"/>
        <v>1109.251752875686</v>
      </c>
      <c r="CW300" s="256">
        <f t="shared" si="1104"/>
        <v>83.375054901509699</v>
      </c>
      <c r="CX300" s="256">
        <v>0</v>
      </c>
      <c r="CY300" s="466">
        <f t="shared" si="1105"/>
        <v>133485.78833085604</v>
      </c>
      <c r="CZ300" s="147">
        <f t="shared" si="1106"/>
        <v>3.915177911295145</v>
      </c>
      <c r="DA300" s="256">
        <f t="shared" si="1208"/>
        <v>1.3662342886893299</v>
      </c>
      <c r="DB300" s="256">
        <f t="shared" si="1209"/>
        <v>5.349050308730499</v>
      </c>
      <c r="DC300" s="120">
        <f t="shared" si="1210"/>
        <v>255.30236562315244</v>
      </c>
      <c r="DD300" s="120">
        <f t="shared" si="1211"/>
        <v>23.646984007273041</v>
      </c>
      <c r="DE300" s="256">
        <f t="shared" si="1212"/>
        <v>180.59490849124893</v>
      </c>
      <c r="DF300" s="170">
        <f t="shared" si="1261"/>
        <v>1193.6213383426896</v>
      </c>
      <c r="DG300" s="256">
        <f t="shared" si="1107"/>
        <v>71.248192534409952</v>
      </c>
      <c r="DH300" s="256">
        <v>0</v>
      </c>
      <c r="DI300" s="466">
        <f t="shared" si="1108"/>
        <v>140485.78833085604</v>
      </c>
      <c r="DJ300" s="147">
        <f t="shared" si="1109"/>
        <v>3.3457171327796567</v>
      </c>
      <c r="DK300" s="256">
        <f t="shared" si="1262"/>
        <v>1.3994515740608611</v>
      </c>
      <c r="DL300" s="256">
        <f t="shared" si="1213"/>
        <v>4.6821691078308811</v>
      </c>
      <c r="DM300" s="120">
        <f t="shared" si="1214"/>
        <v>255.30236562315244</v>
      </c>
      <c r="DN300" s="120">
        <f t="shared" si="1215"/>
        <v>23.646984007273041</v>
      </c>
      <c r="DO300" s="256">
        <f t="shared" si="1216"/>
        <v>167.82979021009129</v>
      </c>
      <c r="DP300" s="170">
        <f t="shared" si="1263"/>
        <v>1109.251752875686</v>
      </c>
      <c r="DQ300" s="256">
        <f t="shared" si="1110"/>
        <v>83.375054901509699</v>
      </c>
      <c r="DR300" s="256">
        <v>0</v>
      </c>
      <c r="DS300" s="427">
        <f t="shared" si="1111"/>
        <v>128485.78833085604</v>
      </c>
      <c r="DT300" s="176">
        <f t="shared" si="1112"/>
        <v>6.8351990459988032</v>
      </c>
      <c r="DU300" s="256">
        <f t="shared" si="1217"/>
        <v>0.94113446601890649</v>
      </c>
      <c r="DV300" s="256">
        <f t="shared" si="1218"/>
        <v>6.4328414042890225</v>
      </c>
      <c r="DW300" s="120">
        <f t="shared" si="1219"/>
        <v>255.30236562315244</v>
      </c>
      <c r="DX300" s="120">
        <f t="shared" si="1220"/>
        <v>23.646984007273041</v>
      </c>
      <c r="DY300" s="256">
        <f t="shared" si="1221"/>
        <v>206.12514505356415</v>
      </c>
      <c r="DZ300" s="256">
        <f t="shared" si="1264"/>
        <v>132</v>
      </c>
      <c r="EA300" s="256">
        <f t="shared" si="1265"/>
        <v>188</v>
      </c>
      <c r="EB300" s="170">
        <f t="shared" si="1266"/>
        <v>1362.3605092766961</v>
      </c>
      <c r="EC300" s="256">
        <f t="shared" si="1113"/>
        <v>40.810713448603551</v>
      </c>
      <c r="ED300" s="256">
        <v>0</v>
      </c>
      <c r="EE300" s="427">
        <f t="shared" si="1272"/>
        <v>236282.89920954395</v>
      </c>
      <c r="EF300" s="275">
        <f t="shared" si="1114"/>
        <v>1.2955377087954048</v>
      </c>
      <c r="EG300" s="256">
        <f t="shared" si="1115"/>
        <v>1.138244894232519</v>
      </c>
      <c r="EH300" s="256">
        <f t="shared" si="1222"/>
        <v>1.4746391823220655</v>
      </c>
      <c r="EI300" s="473">
        <f t="shared" si="1116"/>
        <v>63.82559140578811</v>
      </c>
      <c r="EJ300" s="473">
        <f t="shared" si="1117"/>
        <v>37.825000000000003</v>
      </c>
      <c r="EK300" s="473">
        <f t="shared" si="1223"/>
        <v>151.30000000000001</v>
      </c>
      <c r="EL300" s="473">
        <f t="shared" si="1118"/>
        <v>55.258703382432046</v>
      </c>
      <c r="EM300" s="473">
        <f t="shared" si="1279"/>
        <v>23.838725853871374</v>
      </c>
      <c r="EN300" s="473">
        <f t="shared" si="1280"/>
        <v>191.47677421736432</v>
      </c>
      <c r="EO300" s="427">
        <f t="shared" si="1121"/>
        <v>42055.267541189125</v>
      </c>
      <c r="EP300" s="261">
        <f t="shared" si="1122"/>
        <v>1.2955377087954048</v>
      </c>
      <c r="EQ300" s="256">
        <f t="shared" si="1281"/>
        <v>0.87479984931224797</v>
      </c>
      <c r="ER300" s="256">
        <f t="shared" si="1224"/>
        <v>1.1333361924325551</v>
      </c>
      <c r="ES300" s="473">
        <f t="shared" si="1225"/>
        <v>255.30236562315244</v>
      </c>
      <c r="ET300" s="473">
        <f t="shared" si="1124"/>
        <v>37.825000000000003</v>
      </c>
      <c r="EU300" s="473">
        <f t="shared" si="1226"/>
        <v>151.30000000000001</v>
      </c>
      <c r="EV300" s="473">
        <f t="shared" si="1125"/>
        <v>55.258703382432046</v>
      </c>
      <c r="EW300" s="473">
        <f t="shared" si="1282"/>
        <v>23.838725853871374</v>
      </c>
      <c r="EX300" s="473">
        <f t="shared" si="1283"/>
        <v>191.47677421736432</v>
      </c>
      <c r="EY300" s="572">
        <f t="shared" si="1128"/>
        <v>54720.166666666679</v>
      </c>
      <c r="EZ300" s="572"/>
      <c r="FA300" s="572"/>
      <c r="FB300" s="572"/>
      <c r="FC300" s="572"/>
      <c r="FD300" s="572"/>
      <c r="FE300" s="572"/>
      <c r="FF300" s="572"/>
      <c r="FG300" s="572"/>
      <c r="FH300" s="572"/>
      <c r="FI300" s="566"/>
      <c r="FJ300" s="276">
        <f t="shared" si="1129"/>
        <v>1.08664768430716</v>
      </c>
      <c r="FK300" s="256">
        <f t="shared" si="1284"/>
        <v>0.13570247831280227</v>
      </c>
      <c r="FL300" s="256">
        <f t="shared" si="1227"/>
        <v>0.14746078381334918</v>
      </c>
      <c r="FM300" s="483">
        <f t="shared" si="1285"/>
        <v>6.637861506201963</v>
      </c>
      <c r="FN300" s="483">
        <f t="shared" si="1132"/>
        <v>10</v>
      </c>
      <c r="FO300" s="483">
        <f t="shared" si="1228"/>
        <v>151.30000000000001</v>
      </c>
      <c r="FP300" s="483">
        <f t="shared" si="1229"/>
        <v>93.083703382432049</v>
      </c>
      <c r="FQ300" s="483">
        <f t="shared" si="1267"/>
        <v>1400</v>
      </c>
      <c r="FR300" s="483">
        <f t="shared" si="1286"/>
        <v>8.0150852325483868</v>
      </c>
      <c r="FS300" s="483">
        <f t="shared" si="1287"/>
        <v>248.69125451204133</v>
      </c>
      <c r="FT300" s="484">
        <f t="shared" si="1288"/>
        <v>14</v>
      </c>
      <c r="FU300" s="427">
        <f t="shared" si="1136"/>
        <v>47739.392541189125</v>
      </c>
      <c r="FV300" s="276">
        <f t="shared" si="1137"/>
        <v>1.7053763040331935</v>
      </c>
      <c r="FW300" s="256">
        <f t="shared" si="1289"/>
        <v>1.1892607675307763</v>
      </c>
      <c r="FX300" s="256">
        <f t="shared" si="1230"/>
        <v>2.0281371322633142</v>
      </c>
      <c r="FY300" s="483">
        <f t="shared" si="1290"/>
        <v>105.43987700236197</v>
      </c>
      <c r="FZ300" s="483">
        <f t="shared" si="1140"/>
        <v>57</v>
      </c>
      <c r="GA300" s="483">
        <f t="shared" si="1231"/>
        <v>151.30000000000001</v>
      </c>
      <c r="GB300" s="483">
        <f t="shared" si="1232"/>
        <v>93.083703382432049</v>
      </c>
      <c r="GC300" s="483">
        <f t="shared" si="1233"/>
        <v>700</v>
      </c>
      <c r="GD300" s="483">
        <f t="shared" si="1291"/>
        <v>13.708067021805114</v>
      </c>
      <c r="GE300" s="483">
        <f t="shared" si="1292"/>
        <v>149.86248862079049</v>
      </c>
      <c r="GF300" s="484">
        <f t="shared" si="1293"/>
        <v>75</v>
      </c>
      <c r="GG300" s="493">
        <f t="shared" si="1294"/>
        <v>7</v>
      </c>
      <c r="GH300" s="493">
        <f t="shared" si="1145"/>
        <v>82</v>
      </c>
      <c r="GI300" s="427">
        <f t="shared" si="1146"/>
        <v>83761.392541189125</v>
      </c>
      <c r="GJ300" s="185">
        <f t="shared" si="1295"/>
        <v>1.0598995928968289</v>
      </c>
      <c r="GK300" s="256">
        <f t="shared" si="1268"/>
        <v>1.913676900175745</v>
      </c>
      <c r="GL300" s="256">
        <f t="shared" si="1234"/>
        <v>2.0283053674323375</v>
      </c>
      <c r="GM300" s="256">
        <f t="shared" si="1235"/>
        <v>255.30236562315244</v>
      </c>
      <c r="GN300" s="256">
        <f t="shared" si="1236"/>
        <v>151.30000000000001</v>
      </c>
      <c r="GO300" s="256">
        <f t="shared" si="1237"/>
        <v>93.083703382432049</v>
      </c>
      <c r="GP300" s="256">
        <f t="shared" si="1296"/>
        <v>255.30236562315244</v>
      </c>
      <c r="GQ300" s="256">
        <f t="shared" si="1297"/>
        <v>7.8823280024243472</v>
      </c>
      <c r="GR300" s="427">
        <f t="shared" si="1150"/>
        <v>129290.39254118914</v>
      </c>
      <c r="GS300" s="185">
        <f t="shared" si="1151"/>
        <v>1.0598995928968289</v>
      </c>
      <c r="GT300" s="256">
        <f t="shared" si="1269"/>
        <v>2.166766680581345</v>
      </c>
      <c r="GU300" s="256">
        <f t="shared" si="1238"/>
        <v>2.2965551226505809</v>
      </c>
      <c r="GV300" s="256">
        <f t="shared" si="1239"/>
        <v>255.30236562315244</v>
      </c>
      <c r="GW300" s="256">
        <f t="shared" si="1240"/>
        <v>151.30000000000001</v>
      </c>
      <c r="GX300" s="256">
        <f t="shared" si="1241"/>
        <v>93.083703382432049</v>
      </c>
      <c r="GY300" s="256">
        <f t="shared" si="1298"/>
        <v>255.30236562315244</v>
      </c>
      <c r="GZ300" s="256">
        <f t="shared" si="1299"/>
        <v>7.8823280024243472</v>
      </c>
      <c r="HA300" s="427">
        <f t="shared" si="1154"/>
        <v>114188.59254118914</v>
      </c>
      <c r="HB300" s="185">
        <f t="shared" si="1155"/>
        <v>1.0598995928968289</v>
      </c>
      <c r="HC300" s="256">
        <f t="shared" si="1270"/>
        <v>0.22896045919077462</v>
      </c>
      <c r="HD300" s="256">
        <f t="shared" si="1242"/>
        <v>0.24267509748577304</v>
      </c>
      <c r="HE300" s="256">
        <f t="shared" si="1243"/>
        <v>255.30236562315244</v>
      </c>
      <c r="HF300" s="256">
        <f t="shared" si="1244"/>
        <v>151.30000000000001</v>
      </c>
      <c r="HG300" s="256">
        <f t="shared" si="1245"/>
        <v>93.083703382432049</v>
      </c>
      <c r="HH300" s="256">
        <f t="shared" si="1300"/>
        <v>255.30236562315244</v>
      </c>
      <c r="HI300" s="256">
        <f t="shared" si="1301"/>
        <v>7.8823280024243472</v>
      </c>
      <c r="HJ300" s="427">
        <f t="shared" si="1158"/>
        <v>1080623.4338243206</v>
      </c>
      <c r="HK300" s="185">
        <f t="shared" si="1302"/>
        <v>1.0598995928968289</v>
      </c>
      <c r="HL300" s="256">
        <f t="shared" si="1271"/>
        <v>1.7850729599994812</v>
      </c>
      <c r="HM300" s="256">
        <f t="shared" si="1246"/>
        <v>1.8919981035945874</v>
      </c>
      <c r="HN300" s="256">
        <f t="shared" si="1247"/>
        <v>255.30236562315244</v>
      </c>
      <c r="HO300" s="256">
        <f t="shared" si="1248"/>
        <v>151.30000000000001</v>
      </c>
      <c r="HP300" s="256">
        <f t="shared" si="1249"/>
        <v>93.083703382432049</v>
      </c>
      <c r="HQ300" s="256">
        <f t="shared" si="1303"/>
        <v>255.30236562315244</v>
      </c>
      <c r="HR300" s="256">
        <f t="shared" si="1304"/>
        <v>7.8823280024243472</v>
      </c>
      <c r="HS300" s="466">
        <f t="shared" si="1162"/>
        <v>138605</v>
      </c>
    </row>
    <row r="301" spans="1:227" s="72" customFormat="1" hidden="1" outlineLevel="1" x14ac:dyDescent="0.3">
      <c r="B301" s="40" t="s">
        <v>257</v>
      </c>
      <c r="C301" s="40" t="s">
        <v>267</v>
      </c>
      <c r="D301" s="125">
        <v>3002</v>
      </c>
      <c r="E301" s="123">
        <v>7.7981266555469899</v>
      </c>
      <c r="F301" s="124">
        <f t="shared" si="1071"/>
        <v>205.8127076004119</v>
      </c>
      <c r="G301" s="125">
        <f t="shared" si="1072"/>
        <v>52.779625429466208</v>
      </c>
      <c r="H301" s="168">
        <f t="shared" ref="H301" si="1333">ROUND($I301+$I301*0.1,1)</f>
        <v>138.69999999999999</v>
      </c>
      <c r="I301" s="121">
        <f t="shared" si="1329"/>
        <v>126.084</v>
      </c>
      <c r="J301" s="373">
        <f t="shared" si="1074"/>
        <v>81.41988373051062</v>
      </c>
      <c r="K301" s="114">
        <v>2.5999999999999999E-2</v>
      </c>
      <c r="L301" s="168">
        <f t="shared" si="1075"/>
        <v>1483.8695573209222</v>
      </c>
      <c r="M301" s="373">
        <f t="shared" si="1250"/>
        <v>648.24</v>
      </c>
      <c r="N301" s="373">
        <f t="shared" si="1251"/>
        <v>38.580608490343977</v>
      </c>
      <c r="O301" s="121">
        <v>39.597944785658065</v>
      </c>
      <c r="P301" s="116">
        <v>0.14799999999999999</v>
      </c>
      <c r="Q301" s="395">
        <f t="shared" si="1076"/>
        <v>0.74355506982621045</v>
      </c>
      <c r="S301" s="189">
        <f t="shared" si="1077"/>
        <v>1.1574999336224632</v>
      </c>
      <c r="T301" s="168">
        <f t="shared" si="1191"/>
        <v>17.593208476488737</v>
      </c>
      <c r="U301" s="382">
        <f t="shared" si="1192"/>
        <v>205.8127076004119</v>
      </c>
      <c r="V301" s="427">
        <f t="shared" si="1252"/>
        <v>32462.1813968817</v>
      </c>
      <c r="W301" s="132"/>
      <c r="X301" s="255"/>
      <c r="Y301" s="255"/>
      <c r="Z301" s="255"/>
      <c r="AA301" s="111"/>
      <c r="AB301" s="111"/>
      <c r="AC301" s="111"/>
      <c r="AD301" s="111"/>
      <c r="AE301" s="111"/>
      <c r="AF301" s="111"/>
      <c r="AG301" s="111"/>
      <c r="AH301" s="460"/>
      <c r="AI301" s="264">
        <f t="shared" si="1193"/>
        <v>3.3301752991660334</v>
      </c>
      <c r="AJ301" s="256">
        <f t="shared" si="1078"/>
        <v>0.94318211771542071</v>
      </c>
      <c r="AK301" s="256">
        <f t="shared" si="1319"/>
        <v>3.1409617910310041</v>
      </c>
      <c r="AL301" s="170">
        <f t="shared" si="1079"/>
        <v>189.7898049522218</v>
      </c>
      <c r="AM301" s="170">
        <f t="shared" si="1080"/>
        <v>52.779625429466208</v>
      </c>
      <c r="AN301" s="170">
        <f t="shared" si="1194"/>
        <v>89.562728284700128</v>
      </c>
      <c r="AO301" s="170">
        <f t="shared" si="1253"/>
        <v>46</v>
      </c>
      <c r="AP301" s="170">
        <f t="shared" si="1254"/>
        <v>66</v>
      </c>
      <c r="AQ301" s="170">
        <f t="shared" si="1081"/>
        <v>0</v>
      </c>
      <c r="AR301" s="256">
        <f t="shared" si="1274"/>
        <v>61.628364867557984</v>
      </c>
      <c r="AS301" s="256">
        <f t="shared" si="1195"/>
        <v>16.022902648190097</v>
      </c>
      <c r="AT301" s="431">
        <f t="shared" si="1275"/>
        <v>154535</v>
      </c>
      <c r="AU301" s="112"/>
      <c r="AV301" s="256"/>
      <c r="AW301" s="256"/>
      <c r="AX301" s="120"/>
      <c r="AY301" s="120"/>
      <c r="AZ301" s="120"/>
      <c r="BA301" s="120"/>
      <c r="BB301" s="256"/>
      <c r="BC301" s="256"/>
      <c r="BD301" s="256"/>
      <c r="BE301" s="263"/>
      <c r="BF301" s="146">
        <f t="shared" si="1084"/>
        <v>1.8309128167946855</v>
      </c>
      <c r="BG301" s="256">
        <f t="shared" si="1085"/>
        <v>1.3241475856504379</v>
      </c>
      <c r="BH301" s="256">
        <f t="shared" si="1196"/>
        <v>2.4243987858951255</v>
      </c>
      <c r="BI301" s="120">
        <f t="shared" si="1086"/>
        <v>87.74612727648757</v>
      </c>
      <c r="BJ301" s="120">
        <f t="shared" si="1087"/>
        <v>52.779625429466208</v>
      </c>
      <c r="BK301" s="256">
        <v>0</v>
      </c>
      <c r="BL301" s="170">
        <f t="shared" si="1197"/>
        <v>59.133315892611421</v>
      </c>
      <c r="BM301" s="170">
        <f t="shared" si="1255"/>
        <v>79.566684107388568</v>
      </c>
      <c r="BN301" s="170">
        <f t="shared" si="1088"/>
        <v>0</v>
      </c>
      <c r="BO301" s="170">
        <f t="shared" si="1276"/>
        <v>23.170255563535665</v>
      </c>
      <c r="BP301" s="170">
        <f t="shared" si="1277"/>
        <v>118.06658032392433</v>
      </c>
      <c r="BQ301" s="390">
        <f t="shared" si="1091"/>
        <v>41044.990843620995</v>
      </c>
      <c r="BR301" s="428">
        <f t="shared" si="1092"/>
        <v>62054.321648049649</v>
      </c>
      <c r="BS301" s="147">
        <f t="shared" si="1182"/>
        <v>4.5287812863618715</v>
      </c>
      <c r="BT301" s="256">
        <f t="shared" si="1183"/>
        <v>1.1182533214675181</v>
      </c>
      <c r="BU301" s="256">
        <f t="shared" si="1198"/>
        <v>5.0643247156741023</v>
      </c>
      <c r="BV301" s="170">
        <f t="shared" si="1199"/>
        <v>205.8127076004119</v>
      </c>
      <c r="BW301" s="170">
        <f t="shared" si="1200"/>
        <v>52.779625429466208</v>
      </c>
      <c r="BX301" s="170">
        <f t="shared" si="1201"/>
        <v>111.87054065086333</v>
      </c>
      <c r="BY301" s="170">
        <f t="shared" si="1256"/>
        <v>806.56482084256197</v>
      </c>
      <c r="BZ301" s="256">
        <f t="shared" si="1094"/>
        <v>57.099761873820668</v>
      </c>
      <c r="CA301" s="256">
        <v>0</v>
      </c>
      <c r="CB301" s="466">
        <f t="shared" si="1095"/>
        <v>148719.57096879563</v>
      </c>
      <c r="CC301" s="146">
        <f t="shared" si="1096"/>
        <v>1.8278845267630421</v>
      </c>
      <c r="CD301" s="256">
        <f t="shared" si="1202"/>
        <v>1.4980195097804825</v>
      </c>
      <c r="CE301" s="256">
        <f t="shared" si="1257"/>
        <v>2.7382066827169016</v>
      </c>
      <c r="CF301" s="120">
        <f t="shared" si="1097"/>
        <v>93.595869094920076</v>
      </c>
      <c r="CG301" s="120">
        <f t="shared" si="1098"/>
        <v>52.779625429466208</v>
      </c>
      <c r="CH301" s="256">
        <v>0</v>
      </c>
      <c r="CI301" s="170">
        <f t="shared" si="1258"/>
        <v>63.07553695211886</v>
      </c>
      <c r="CJ301" s="170">
        <f t="shared" si="1259"/>
        <v>75.624463047881136</v>
      </c>
      <c r="CK301" s="170">
        <f t="shared" si="1099"/>
        <v>0</v>
      </c>
      <c r="CL301" s="256">
        <f t="shared" si="1278"/>
        <v>29.253987054705469</v>
      </c>
      <c r="CM301" s="256">
        <f t="shared" si="1190"/>
        <v>112.21683850549182</v>
      </c>
      <c r="CN301" s="390">
        <f t="shared" si="1101"/>
        <v>33114.656899862399</v>
      </c>
      <c r="CO301" s="428">
        <f t="shared" si="1102"/>
        <v>54695.609757919636</v>
      </c>
      <c r="CP301" s="147">
        <f t="shared" si="1103"/>
        <v>3.8667511987339758</v>
      </c>
      <c r="CQ301" s="256">
        <f t="shared" si="1203"/>
        <v>1.2652003993090164</v>
      </c>
      <c r="CR301" s="256">
        <f t="shared" si="1204"/>
        <v>4.8922151606668436</v>
      </c>
      <c r="CS301" s="120">
        <f t="shared" si="1205"/>
        <v>205.8127076004119</v>
      </c>
      <c r="CT301" s="120">
        <f t="shared" si="1206"/>
        <v>52.779625429466208</v>
      </c>
      <c r="CU301" s="256">
        <f t="shared" si="1207"/>
        <v>101.57990527084273</v>
      </c>
      <c r="CV301" s="170">
        <f t="shared" si="1260"/>
        <v>732.37134297651573</v>
      </c>
      <c r="CW301" s="256">
        <f t="shared" si="1104"/>
        <v>66.875865484840233</v>
      </c>
      <c r="CX301" s="256">
        <v>0</v>
      </c>
      <c r="CY301" s="466">
        <f t="shared" si="1105"/>
        <v>123719.57096879563</v>
      </c>
      <c r="CZ301" s="147">
        <f t="shared" si="1106"/>
        <v>4.5287812863618715</v>
      </c>
      <c r="DA301" s="256">
        <f t="shared" si="1208"/>
        <v>1.2722360773566135</v>
      </c>
      <c r="DB301" s="256">
        <f t="shared" si="1209"/>
        <v>5.7616789389670657</v>
      </c>
      <c r="DC301" s="120">
        <f t="shared" si="1210"/>
        <v>205.8127076004119</v>
      </c>
      <c r="DD301" s="120">
        <f t="shared" si="1211"/>
        <v>52.779625429466208</v>
      </c>
      <c r="DE301" s="256">
        <f t="shared" si="1212"/>
        <v>111.87054065086333</v>
      </c>
      <c r="DF301" s="170">
        <f t="shared" si="1261"/>
        <v>806.56482084256197</v>
      </c>
      <c r="DG301" s="256">
        <f t="shared" si="1107"/>
        <v>57.099761873820668</v>
      </c>
      <c r="DH301" s="256">
        <v>0</v>
      </c>
      <c r="DI301" s="466">
        <f t="shared" si="1108"/>
        <v>130719.57096879563</v>
      </c>
      <c r="DJ301" s="147">
        <f t="shared" si="1109"/>
        <v>3.8667511987339758</v>
      </c>
      <c r="DK301" s="256">
        <f t="shared" si="1262"/>
        <v>1.3184856491201686</v>
      </c>
      <c r="DL301" s="256">
        <f t="shared" si="1213"/>
        <v>5.0982559642489562</v>
      </c>
      <c r="DM301" s="120">
        <f t="shared" si="1214"/>
        <v>205.8127076004119</v>
      </c>
      <c r="DN301" s="120">
        <f t="shared" si="1215"/>
        <v>52.779625429466208</v>
      </c>
      <c r="DO301" s="256">
        <f t="shared" si="1216"/>
        <v>101.57990527084273</v>
      </c>
      <c r="DP301" s="170">
        <f t="shared" si="1263"/>
        <v>732.37134297651573</v>
      </c>
      <c r="DQ301" s="256">
        <f t="shared" si="1110"/>
        <v>66.875865484840233</v>
      </c>
      <c r="DR301" s="256">
        <v>0</v>
      </c>
      <c r="DS301" s="427">
        <f t="shared" si="1111"/>
        <v>118719.57096879563</v>
      </c>
      <c r="DT301" s="176">
        <f t="shared" si="1112"/>
        <v>7.7021603218684307</v>
      </c>
      <c r="DU301" s="256">
        <f t="shared" si="1217"/>
        <v>0.89700003974737519</v>
      </c>
      <c r="DV301" s="256">
        <f t="shared" si="1218"/>
        <v>6.9088381148566382</v>
      </c>
      <c r="DW301" s="120">
        <f t="shared" si="1219"/>
        <v>205.8127076004119</v>
      </c>
      <c r="DX301" s="120">
        <f t="shared" si="1220"/>
        <v>52.779625429466208</v>
      </c>
      <c r="DY301" s="256">
        <f t="shared" si="1221"/>
        <v>132.4518114109045</v>
      </c>
      <c r="DZ301" s="256">
        <f t="shared" si="1264"/>
        <v>106</v>
      </c>
      <c r="EA301" s="256">
        <f t="shared" si="1265"/>
        <v>151</v>
      </c>
      <c r="EB301" s="170">
        <f t="shared" si="1266"/>
        <v>954.95177657465399</v>
      </c>
      <c r="EC301" s="256">
        <f t="shared" si="1113"/>
        <v>33.574000309454398</v>
      </c>
      <c r="ED301" s="256">
        <v>0</v>
      </c>
      <c r="EE301" s="427">
        <f t="shared" si="1272"/>
        <v>211629.77408664237</v>
      </c>
      <c r="EF301" s="275">
        <f t="shared" si="1114"/>
        <v>1.3991877667217958</v>
      </c>
      <c r="EG301" s="256">
        <f t="shared" si="1115"/>
        <v>0.98136135772184896</v>
      </c>
      <c r="EH301" s="256">
        <f t="shared" si="1222"/>
        <v>1.3731088064579031</v>
      </c>
      <c r="EI301" s="473">
        <f t="shared" si="1116"/>
        <v>51.453176900102974</v>
      </c>
      <c r="EJ301" s="473">
        <f t="shared" si="1117"/>
        <v>34.674999999999997</v>
      </c>
      <c r="EK301" s="473">
        <f t="shared" si="1223"/>
        <v>138.69999999999999</v>
      </c>
      <c r="EL301" s="473">
        <f t="shared" si="1118"/>
        <v>46.744883730510622</v>
      </c>
      <c r="EM301" s="473">
        <f t="shared" si="1279"/>
        <v>30.456502701514481</v>
      </c>
      <c r="EN301" s="473">
        <f t="shared" si="1280"/>
        <v>154.35953070030894</v>
      </c>
      <c r="EO301" s="427">
        <f t="shared" si="1121"/>
        <v>39322.8063968817</v>
      </c>
      <c r="EP301" s="261">
        <f t="shared" si="1122"/>
        <v>1.3991877667217958</v>
      </c>
      <c r="EQ301" s="256">
        <f t="shared" si="1281"/>
        <v>0.76928721289679169</v>
      </c>
      <c r="ER301" s="256">
        <f t="shared" si="1224"/>
        <v>1.0763772573806967</v>
      </c>
      <c r="ES301" s="473">
        <f t="shared" si="1225"/>
        <v>205.8127076004119</v>
      </c>
      <c r="ET301" s="473">
        <f t="shared" si="1124"/>
        <v>34.674999999999997</v>
      </c>
      <c r="EU301" s="473">
        <f t="shared" si="1226"/>
        <v>138.69999999999999</v>
      </c>
      <c r="EV301" s="473">
        <f t="shared" si="1125"/>
        <v>46.744883730510622</v>
      </c>
      <c r="EW301" s="473">
        <f t="shared" si="1282"/>
        <v>30.456502701514481</v>
      </c>
      <c r="EX301" s="473">
        <f t="shared" si="1283"/>
        <v>154.35953070030894</v>
      </c>
      <c r="EY301" s="572">
        <f t="shared" si="1128"/>
        <v>50163.166666666657</v>
      </c>
      <c r="EZ301" s="572"/>
      <c r="FA301" s="572"/>
      <c r="FB301" s="572"/>
      <c r="FC301" s="572"/>
      <c r="FD301" s="572"/>
      <c r="FE301" s="572"/>
      <c r="FF301" s="572"/>
      <c r="FG301" s="572"/>
      <c r="FH301" s="572"/>
      <c r="FI301" s="566"/>
      <c r="FJ301" s="276">
        <f t="shared" si="1129"/>
        <v>1.1844728680893193</v>
      </c>
      <c r="FK301" s="256">
        <f t="shared" si="1284"/>
        <v>0.11865379963296448</v>
      </c>
      <c r="FL301" s="256">
        <f t="shared" si="1227"/>
        <v>0.14054220636095285</v>
      </c>
      <c r="FM301" s="483">
        <f t="shared" si="1285"/>
        <v>5.3511303976107092</v>
      </c>
      <c r="FN301" s="483">
        <f t="shared" si="1132"/>
        <v>8</v>
      </c>
      <c r="FO301" s="483">
        <f t="shared" si="1228"/>
        <v>138.69999999999999</v>
      </c>
      <c r="FP301" s="483">
        <f t="shared" si="1229"/>
        <v>81.41988373051062</v>
      </c>
      <c r="FQ301" s="483">
        <f t="shared" si="1267"/>
        <v>1100</v>
      </c>
      <c r="FR301" s="483">
        <f t="shared" si="1286"/>
        <v>17.700231084440951</v>
      </c>
      <c r="FS301" s="483">
        <f t="shared" si="1287"/>
        <v>200.61826315596744</v>
      </c>
      <c r="FT301" s="484">
        <f t="shared" si="1288"/>
        <v>11</v>
      </c>
      <c r="FU301" s="427">
        <f t="shared" si="1136"/>
        <v>42876.1813968817</v>
      </c>
      <c r="FV301" s="276">
        <f t="shared" si="1137"/>
        <v>1.8066534694939509</v>
      </c>
      <c r="FW301" s="256">
        <f t="shared" si="1289"/>
        <v>1.1111748357734725</v>
      </c>
      <c r="FX301" s="256">
        <f t="shared" si="1230"/>
        <v>2.0075078722645152</v>
      </c>
      <c r="FY301" s="483">
        <f t="shared" si="1290"/>
        <v>85.000648238970129</v>
      </c>
      <c r="FZ301" s="483">
        <f t="shared" si="1140"/>
        <v>46</v>
      </c>
      <c r="GA301" s="483">
        <f t="shared" si="1231"/>
        <v>138.69999999999999</v>
      </c>
      <c r="GB301" s="483">
        <f t="shared" si="1232"/>
        <v>81.41988373051062</v>
      </c>
      <c r="GC301" s="483">
        <f t="shared" si="1233"/>
        <v>600</v>
      </c>
      <c r="GD301" s="483">
        <f t="shared" si="1291"/>
        <v>22.321273840697206</v>
      </c>
      <c r="GE301" s="483">
        <f t="shared" si="1292"/>
        <v>120.81205936144177</v>
      </c>
      <c r="GF301" s="484">
        <f t="shared" si="1293"/>
        <v>60</v>
      </c>
      <c r="GG301" s="493">
        <f t="shared" si="1294"/>
        <v>6</v>
      </c>
      <c r="GH301" s="493">
        <f t="shared" si="1145"/>
        <v>66</v>
      </c>
      <c r="GI301" s="427">
        <f t="shared" si="1146"/>
        <v>72241.1813968817</v>
      </c>
      <c r="GJ301" s="185">
        <f t="shared" si="1295"/>
        <v>1.1574999336224632</v>
      </c>
      <c r="GK301" s="256">
        <f t="shared" si="1268"/>
        <v>1.5852708798174759</v>
      </c>
      <c r="GL301" s="256">
        <f t="shared" si="1234"/>
        <v>1.8349509381623521</v>
      </c>
      <c r="GM301" s="256">
        <f t="shared" si="1235"/>
        <v>205.8127076004119</v>
      </c>
      <c r="GN301" s="256">
        <f t="shared" si="1236"/>
        <v>138.69999999999999</v>
      </c>
      <c r="GO301" s="256">
        <f t="shared" si="1237"/>
        <v>81.41988373051062</v>
      </c>
      <c r="GP301" s="256">
        <f t="shared" si="1296"/>
        <v>205.8127076004119</v>
      </c>
      <c r="GQ301" s="256">
        <f t="shared" si="1297"/>
        <v>17.593208476488737</v>
      </c>
      <c r="GR301" s="427">
        <f t="shared" si="1150"/>
        <v>118730.18139688169</v>
      </c>
      <c r="GS301" s="185">
        <f t="shared" si="1151"/>
        <v>1.1574999336224632</v>
      </c>
      <c r="GT301" s="256">
        <f t="shared" si="1269"/>
        <v>1.7348701415580656</v>
      </c>
      <c r="GU301" s="256">
        <f t="shared" si="1238"/>
        <v>2.0081120736970544</v>
      </c>
      <c r="GV301" s="256">
        <f t="shared" si="1239"/>
        <v>205.8127076004119</v>
      </c>
      <c r="GW301" s="256">
        <f t="shared" si="1240"/>
        <v>138.69999999999999</v>
      </c>
      <c r="GX301" s="256">
        <f t="shared" si="1241"/>
        <v>81.41988373051062</v>
      </c>
      <c r="GY301" s="256">
        <f t="shared" si="1298"/>
        <v>205.8127076004119</v>
      </c>
      <c r="GZ301" s="256">
        <f t="shared" si="1299"/>
        <v>17.593208476488737</v>
      </c>
      <c r="HA301" s="427">
        <f t="shared" si="1154"/>
        <v>108491.98139688169</v>
      </c>
      <c r="HB301" s="185">
        <f t="shared" si="1155"/>
        <v>1.1574999336224632</v>
      </c>
      <c r="HC301" s="256">
        <f t="shared" si="1270"/>
        <v>0.19609211979746657</v>
      </c>
      <c r="HD301" s="256">
        <f t="shared" si="1242"/>
        <v>0.22697661564945565</v>
      </c>
      <c r="HE301" s="256">
        <f t="shared" si="1243"/>
        <v>205.8127076004119</v>
      </c>
      <c r="HF301" s="256">
        <f t="shared" si="1244"/>
        <v>138.69999999999999</v>
      </c>
      <c r="HG301" s="256">
        <f t="shared" si="1245"/>
        <v>81.41988373051062</v>
      </c>
      <c r="HH301" s="256">
        <f t="shared" si="1300"/>
        <v>205.8127076004119</v>
      </c>
      <c r="HI301" s="256">
        <f t="shared" si="1301"/>
        <v>17.593208476488737</v>
      </c>
      <c r="HJ301" s="427">
        <f t="shared" si="1158"/>
        <v>959852.4373051062</v>
      </c>
      <c r="HK301" s="185">
        <f t="shared" si="1302"/>
        <v>1.1574999336224632</v>
      </c>
      <c r="HL301" s="256">
        <f t="shared" si="1271"/>
        <v>1.471672067898848</v>
      </c>
      <c r="HM301" s="256">
        <f t="shared" si="1246"/>
        <v>1.7034603209069497</v>
      </c>
      <c r="HN301" s="256">
        <f t="shared" si="1247"/>
        <v>205.8127076004119</v>
      </c>
      <c r="HO301" s="256">
        <f t="shared" si="1248"/>
        <v>138.69999999999999</v>
      </c>
      <c r="HP301" s="256">
        <f t="shared" si="1249"/>
        <v>81.41988373051062</v>
      </c>
      <c r="HQ301" s="256">
        <f t="shared" si="1303"/>
        <v>205.8127076004119</v>
      </c>
      <c r="HR301" s="256">
        <f t="shared" si="1304"/>
        <v>17.593208476488737</v>
      </c>
      <c r="HS301" s="466">
        <f t="shared" si="1162"/>
        <v>127894.99999999999</v>
      </c>
    </row>
    <row r="302" spans="1:227" s="109" customFormat="1" collapsed="1" x14ac:dyDescent="0.3">
      <c r="A302" s="109" t="s">
        <v>368</v>
      </c>
      <c r="B302" s="105" t="s">
        <v>124</v>
      </c>
      <c r="C302" s="105" t="s">
        <v>313</v>
      </c>
      <c r="D302" s="300">
        <v>3002</v>
      </c>
      <c r="E302" s="301">
        <v>10</v>
      </c>
      <c r="F302" s="302">
        <f t="shared" si="1071"/>
        <v>263.92583333333334</v>
      </c>
      <c r="G302" s="127">
        <f t="shared" si="1072"/>
        <v>2.9971968000000002</v>
      </c>
      <c r="H302" s="559">
        <f t="shared" ref="H302" si="1334">I302</f>
        <v>126.084</v>
      </c>
      <c r="I302" s="534">
        <f t="shared" si="1329"/>
        <v>126.084</v>
      </c>
      <c r="J302" s="380">
        <f t="shared" si="1074"/>
        <v>85.536438356164396</v>
      </c>
      <c r="K302" s="131">
        <v>2.5999999999999999E-2</v>
      </c>
      <c r="L302" s="303">
        <f t="shared" si="1075"/>
        <v>2093.2539682539682</v>
      </c>
      <c r="M302" s="303">
        <f t="shared" si="1250"/>
        <v>35.04</v>
      </c>
      <c r="N302" s="303">
        <f t="shared" si="1251"/>
        <v>54.42460317460317</v>
      </c>
      <c r="O302" s="300">
        <v>41.6</v>
      </c>
      <c r="P302" s="165">
        <v>8.0000000000000002E-3</v>
      </c>
      <c r="Q302" s="397">
        <f t="shared" si="1076"/>
        <v>0.98864379146919434</v>
      </c>
      <c r="S302" s="285">
        <f t="shared" si="1077"/>
        <v>1.0075422552128737</v>
      </c>
      <c r="T302" s="383">
        <f t="shared" si="1191"/>
        <v>0.99906560000000011</v>
      </c>
      <c r="U302" s="384">
        <f t="shared" si="1192"/>
        <v>263.92583333333334</v>
      </c>
      <c r="V302" s="436">
        <f t="shared" si="1252"/>
        <v>32490.030136986305</v>
      </c>
      <c r="W302" s="192"/>
      <c r="X302" s="286"/>
      <c r="Y302" s="286"/>
      <c r="Z302" s="286"/>
      <c r="AA302" s="69"/>
      <c r="AB302" s="69"/>
      <c r="AC302" s="69"/>
      <c r="AD302" s="69"/>
      <c r="AE302" s="69"/>
      <c r="AF302" s="69"/>
      <c r="AG302" s="69"/>
      <c r="AH302" s="462"/>
      <c r="AI302" s="299">
        <f t="shared" si="1193"/>
        <v>2.8395448574765174</v>
      </c>
      <c r="AJ302" s="287">
        <f t="shared" si="1078"/>
        <v>0.92941244184432259</v>
      </c>
      <c r="AK302" s="287">
        <f t="shared" si="1319"/>
        <v>2.6391083197137388</v>
      </c>
      <c r="AL302" s="173">
        <f t="shared" si="1079"/>
        <v>252.6302067203371</v>
      </c>
      <c r="AM302" s="173">
        <f t="shared" si="1080"/>
        <v>2.9971968000000002</v>
      </c>
      <c r="AN302" s="173">
        <f t="shared" si="1194"/>
        <v>186.47545824025281</v>
      </c>
      <c r="AO302" s="173">
        <f t="shared" si="1253"/>
        <v>96</v>
      </c>
      <c r="AP302" s="173">
        <f t="shared" si="1254"/>
        <v>137</v>
      </c>
      <c r="AQ302" s="173">
        <f t="shared" si="1081"/>
        <v>0</v>
      </c>
      <c r="AR302" s="287">
        <f t="shared" si="1274"/>
        <v>82.706420732910402</v>
      </c>
      <c r="AS302" s="287">
        <f t="shared" si="1195"/>
        <v>11.295626612996244</v>
      </c>
      <c r="AT302" s="434">
        <f t="shared" si="1275"/>
        <v>183904.2</v>
      </c>
      <c r="AU302" s="113"/>
      <c r="AV302" s="287"/>
      <c r="AW302" s="287"/>
      <c r="AX302" s="172"/>
      <c r="AY302" s="172"/>
      <c r="AZ302" s="172"/>
      <c r="BA302" s="172"/>
      <c r="BB302" s="287"/>
      <c r="BC302" s="287"/>
      <c r="BD302" s="287"/>
      <c r="BE302" s="297"/>
      <c r="BF302" s="148">
        <f t="shared" si="1084"/>
        <v>1.0256063119901835</v>
      </c>
      <c r="BG302" s="287">
        <f t="shared" si="1085"/>
        <v>0.19941530094231216</v>
      </c>
      <c r="BH302" s="287">
        <f t="shared" si="1196"/>
        <v>0.20452159135385733</v>
      </c>
      <c r="BI302" s="172">
        <f t="shared" si="1086"/>
        <v>4.9828396800000005</v>
      </c>
      <c r="BJ302" s="172">
        <f t="shared" si="1087"/>
        <v>2.9971968000000002</v>
      </c>
      <c r="BK302" s="287">
        <v>0</v>
      </c>
      <c r="BL302" s="173">
        <f t="shared" si="1197"/>
        <v>2.3804276765118488</v>
      </c>
      <c r="BM302" s="173">
        <f t="shared" si="1255"/>
        <v>123.70357232348816</v>
      </c>
      <c r="BN302" s="173">
        <f t="shared" si="1088"/>
        <v>0</v>
      </c>
      <c r="BO302" s="173">
        <f t="shared" si="1276"/>
        <v>1.3157693952000002</v>
      </c>
      <c r="BP302" s="173">
        <f t="shared" si="1277"/>
        <v>258.94299365333336</v>
      </c>
      <c r="BQ302" s="392">
        <f t="shared" si="1091"/>
        <v>11249.72453016872</v>
      </c>
      <c r="BR302" s="430">
        <f t="shared" si="1092"/>
        <v>23399.086543262936</v>
      </c>
      <c r="BS302" s="150">
        <f t="shared" si="1182"/>
        <v>3.6134519988391225</v>
      </c>
      <c r="BT302" s="287">
        <f t="shared" si="1183"/>
        <v>1.3808500612141523</v>
      </c>
      <c r="BU302" s="287">
        <f t="shared" si="1198"/>
        <v>4.9896354137914036</v>
      </c>
      <c r="BV302" s="173">
        <f t="shared" si="1199"/>
        <v>263.92583333333334</v>
      </c>
      <c r="BW302" s="173">
        <f t="shared" si="1200"/>
        <v>2.9971968000000002</v>
      </c>
      <c r="BX302" s="173">
        <f t="shared" si="1201"/>
        <v>208.14346986666666</v>
      </c>
      <c r="BY302" s="173">
        <f t="shared" si="1256"/>
        <v>1650.831746031746</v>
      </c>
      <c r="BZ302" s="287">
        <f t="shared" si="1094"/>
        <v>73.869261365333344</v>
      </c>
      <c r="CA302" s="287">
        <v>0</v>
      </c>
      <c r="CB302" s="468">
        <f t="shared" si="1095"/>
        <v>138360.88575758095</v>
      </c>
      <c r="CC302" s="148">
        <f t="shared" si="1096"/>
        <v>1.0255539520914776</v>
      </c>
      <c r="CD302" s="287">
        <f t="shared" si="1202"/>
        <v>0.3445173093979112</v>
      </c>
      <c r="CE302" s="287">
        <f t="shared" si="1257"/>
        <v>0.35332108821695019</v>
      </c>
      <c r="CF302" s="172">
        <f t="shared" si="1097"/>
        <v>5.3150289920000002</v>
      </c>
      <c r="CG302" s="172">
        <f t="shared" si="1098"/>
        <v>2.9971968000000002</v>
      </c>
      <c r="CH302" s="287">
        <v>0</v>
      </c>
      <c r="CI302" s="173">
        <f t="shared" si="1258"/>
        <v>2.5391228549459717</v>
      </c>
      <c r="CJ302" s="173">
        <f t="shared" si="1259"/>
        <v>123.54487714505403</v>
      </c>
      <c r="CK302" s="173">
        <f t="shared" si="1099"/>
        <v>0</v>
      </c>
      <c r="CL302" s="287">
        <f t="shared" si="1278"/>
        <v>1.66124627968</v>
      </c>
      <c r="CM302" s="287">
        <f t="shared" si="1190"/>
        <v>258.61080434133333</v>
      </c>
      <c r="CN302" s="392">
        <f t="shared" si="1101"/>
        <v>1333.0394988466351</v>
      </c>
      <c r="CO302" s="430">
        <f t="shared" si="1102"/>
        <v>13505.412312813802</v>
      </c>
      <c r="CP302" s="150">
        <f t="shared" si="1103"/>
        <v>3.0891817479450312</v>
      </c>
      <c r="CQ302" s="287">
        <f t="shared" si="1203"/>
        <v>1.5747862174121048</v>
      </c>
      <c r="CR302" s="287">
        <f t="shared" si="1204"/>
        <v>4.8648008397448699</v>
      </c>
      <c r="CS302" s="172">
        <f t="shared" si="1205"/>
        <v>263.92583333333334</v>
      </c>
      <c r="CT302" s="172">
        <f t="shared" si="1206"/>
        <v>2.9971968000000002</v>
      </c>
      <c r="CU302" s="287">
        <f t="shared" si="1207"/>
        <v>194.9471782</v>
      </c>
      <c r="CV302" s="173">
        <f t="shared" si="1260"/>
        <v>1546.1690476190474</v>
      </c>
      <c r="CW302" s="287">
        <f t="shared" si="1104"/>
        <v>86.405738448666682</v>
      </c>
      <c r="CX302" s="287">
        <v>0</v>
      </c>
      <c r="CY302" s="468">
        <f t="shared" si="1105"/>
        <v>113360.88575758097</v>
      </c>
      <c r="CZ302" s="150">
        <f t="shared" si="1106"/>
        <v>3.6134519988391225</v>
      </c>
      <c r="DA302" s="287">
        <f t="shared" si="1208"/>
        <v>1.5873565267108904</v>
      </c>
      <c r="DB302" s="287">
        <f t="shared" si="1209"/>
        <v>5.7358366143137944</v>
      </c>
      <c r="DC302" s="172">
        <f t="shared" si="1210"/>
        <v>263.92583333333334</v>
      </c>
      <c r="DD302" s="172">
        <f t="shared" si="1211"/>
        <v>2.9971968000000002</v>
      </c>
      <c r="DE302" s="287">
        <f t="shared" si="1212"/>
        <v>208.14346986666666</v>
      </c>
      <c r="DF302" s="173">
        <f t="shared" si="1261"/>
        <v>1650.831746031746</v>
      </c>
      <c r="DG302" s="287">
        <f t="shared" si="1107"/>
        <v>73.869261365333344</v>
      </c>
      <c r="DH302" s="287">
        <v>0</v>
      </c>
      <c r="DI302" s="468">
        <f t="shared" si="1108"/>
        <v>120360.88575758097</v>
      </c>
      <c r="DJ302" s="150">
        <f t="shared" si="1109"/>
        <v>3.0891817479450312</v>
      </c>
      <c r="DK302" s="287">
        <f t="shared" si="1262"/>
        <v>1.6474501775856645</v>
      </c>
      <c r="DL302" s="287">
        <f t="shared" si="1213"/>
        <v>5.089273019246435</v>
      </c>
      <c r="DM302" s="172">
        <f t="shared" si="1214"/>
        <v>263.92583333333334</v>
      </c>
      <c r="DN302" s="172">
        <f t="shared" si="1215"/>
        <v>2.9971968000000002</v>
      </c>
      <c r="DO302" s="287">
        <f t="shared" si="1216"/>
        <v>194.9471782</v>
      </c>
      <c r="DP302" s="173">
        <f t="shared" si="1263"/>
        <v>1546.1690476190474</v>
      </c>
      <c r="DQ302" s="287">
        <f t="shared" si="1110"/>
        <v>86.405738448666682</v>
      </c>
      <c r="DR302" s="287">
        <v>0</v>
      </c>
      <c r="DS302" s="436">
        <f t="shared" si="1111"/>
        <v>108360.88575758097</v>
      </c>
      <c r="DT302" s="289">
        <f t="shared" si="1112"/>
        <v>6.3918004819468335</v>
      </c>
      <c r="DU302" s="287">
        <f t="shared" si="1217"/>
        <v>1.0146834400591846</v>
      </c>
      <c r="DV302" s="287">
        <f t="shared" si="1218"/>
        <v>6.4856541011937674</v>
      </c>
      <c r="DW302" s="172">
        <f t="shared" si="1219"/>
        <v>263.92583333333334</v>
      </c>
      <c r="DX302" s="172">
        <f t="shared" si="1220"/>
        <v>2.9971968000000002</v>
      </c>
      <c r="DY302" s="287">
        <f t="shared" si="1221"/>
        <v>234.5360532</v>
      </c>
      <c r="DZ302" s="287">
        <f t="shared" si="1264"/>
        <v>136</v>
      </c>
      <c r="EA302" s="287">
        <f t="shared" si="1265"/>
        <v>194</v>
      </c>
      <c r="EB302" s="173">
        <f t="shared" si="1266"/>
        <v>1860.1571428571428</v>
      </c>
      <c r="EC302" s="287">
        <f t="shared" si="1113"/>
        <v>41.760225602666672</v>
      </c>
      <c r="ED302" s="287">
        <v>0</v>
      </c>
      <c r="EE302" s="436">
        <f t="shared" si="1272"/>
        <v>219935.26702047081</v>
      </c>
      <c r="EF302" s="290">
        <f t="shared" si="1114"/>
        <v>1.2389737768281259</v>
      </c>
      <c r="EG302" s="287">
        <f t="shared" si="1115"/>
        <v>1.2651725912350209</v>
      </c>
      <c r="EH302" s="287">
        <f t="shared" si="1222"/>
        <v>1.5675156637018806</v>
      </c>
      <c r="EI302" s="475">
        <f t="shared" si="1116"/>
        <v>65.981458333333336</v>
      </c>
      <c r="EJ302" s="475">
        <f t="shared" si="1117"/>
        <v>31.521000000000001</v>
      </c>
      <c r="EK302" s="475">
        <f t="shared" si="1223"/>
        <v>126.084</v>
      </c>
      <c r="EL302" s="475">
        <f t="shared" si="1118"/>
        <v>54.015438356164395</v>
      </c>
      <c r="EM302" s="475">
        <f t="shared" si="1279"/>
        <v>17.494430183333336</v>
      </c>
      <c r="EN302" s="475">
        <f t="shared" si="1280"/>
        <v>197.94437500000001</v>
      </c>
      <c r="EO302" s="436">
        <f t="shared" si="1121"/>
        <v>39114.105136986305</v>
      </c>
      <c r="EP302" s="291">
        <f t="shared" si="1122"/>
        <v>1.2389737768281259</v>
      </c>
      <c r="EQ302" s="287">
        <f t="shared" si="1281"/>
        <v>1.0852123107307441</v>
      </c>
      <c r="ER302" s="287">
        <f t="shared" si="1224"/>
        <v>1.3445495952864477</v>
      </c>
      <c r="ES302" s="475">
        <f t="shared" si="1225"/>
        <v>263.92583333333334</v>
      </c>
      <c r="ET302" s="475">
        <f t="shared" si="1124"/>
        <v>31.521000000000001</v>
      </c>
      <c r="EU302" s="475">
        <f t="shared" si="1226"/>
        <v>126.084</v>
      </c>
      <c r="EV302" s="475">
        <f t="shared" si="1125"/>
        <v>54.015438356164395</v>
      </c>
      <c r="EW302" s="475">
        <f t="shared" si="1282"/>
        <v>17.494430183333336</v>
      </c>
      <c r="EX302" s="475">
        <f t="shared" si="1283"/>
        <v>197.94437500000001</v>
      </c>
      <c r="EY302" s="574">
        <f t="shared" si="1128"/>
        <v>45600.380000000005</v>
      </c>
      <c r="EZ302" s="588"/>
      <c r="FA302" s="588"/>
      <c r="FB302" s="588"/>
      <c r="FC302" s="588"/>
      <c r="FD302" s="588"/>
      <c r="FE302" s="588"/>
      <c r="FF302" s="588"/>
      <c r="FG302" s="588"/>
      <c r="FH302" s="588"/>
      <c r="FI302" s="576"/>
      <c r="FJ302" s="292">
        <f t="shared" si="1129"/>
        <v>1.0346703793340837</v>
      </c>
      <c r="FK302" s="287">
        <f t="shared" si="1284"/>
        <v>0.15015320741104413</v>
      </c>
      <c r="FL302" s="287">
        <f t="shared" si="1227"/>
        <v>0.15535907607021437</v>
      </c>
      <c r="FM302" s="487">
        <f t="shared" si="1285"/>
        <v>6.862071666666667</v>
      </c>
      <c r="FN302" s="487">
        <f t="shared" si="1132"/>
        <v>11</v>
      </c>
      <c r="FO302" s="487">
        <f t="shared" si="1228"/>
        <v>126.084</v>
      </c>
      <c r="FP302" s="487">
        <f t="shared" si="1229"/>
        <v>85.536438356164396</v>
      </c>
      <c r="FQ302" s="487">
        <f t="shared" si="1267"/>
        <v>1500</v>
      </c>
      <c r="FR302" s="487">
        <f t="shared" si="1286"/>
        <v>1.1363070333333334</v>
      </c>
      <c r="FS302" s="487">
        <f t="shared" si="1287"/>
        <v>256.84249999999997</v>
      </c>
      <c r="FT302" s="488">
        <f t="shared" si="1288"/>
        <v>15</v>
      </c>
      <c r="FU302" s="436">
        <f t="shared" si="1136"/>
        <v>46260.030136986301</v>
      </c>
      <c r="FV302" s="292">
        <f t="shared" si="1137"/>
        <v>1.6489313576524114</v>
      </c>
      <c r="FW302" s="287">
        <f t="shared" si="1289"/>
        <v>1.2319300785594407</v>
      </c>
      <c r="FX302" s="287">
        <f t="shared" si="1230"/>
        <v>2.0313681369718606</v>
      </c>
      <c r="FY302" s="487">
        <f t="shared" si="1290"/>
        <v>109.00136916666668</v>
      </c>
      <c r="FZ302" s="487">
        <f t="shared" si="1140"/>
        <v>60</v>
      </c>
      <c r="GA302" s="487">
        <f t="shared" si="1231"/>
        <v>126.084</v>
      </c>
      <c r="GB302" s="487">
        <f t="shared" si="1232"/>
        <v>85.536438356164396</v>
      </c>
      <c r="GC302" s="487">
        <f t="shared" si="1233"/>
        <v>700</v>
      </c>
      <c r="GD302" s="487">
        <f t="shared" si="1291"/>
        <v>6.9519104286666682</v>
      </c>
      <c r="GE302" s="487">
        <f t="shared" si="1292"/>
        <v>154.92446416666667</v>
      </c>
      <c r="GF302" s="488">
        <f t="shared" si="1293"/>
        <v>78</v>
      </c>
      <c r="GG302" s="495">
        <f t="shared" si="1294"/>
        <v>7</v>
      </c>
      <c r="GH302" s="495">
        <f t="shared" si="1145"/>
        <v>85</v>
      </c>
      <c r="GI302" s="436">
        <f t="shared" si="1146"/>
        <v>83648.030136986301</v>
      </c>
      <c r="GJ302" s="186">
        <f t="shared" si="1295"/>
        <v>1.0075422552128737</v>
      </c>
      <c r="GK302" s="287">
        <f t="shared" si="1268"/>
        <v>2.3754767288681164</v>
      </c>
      <c r="GL302" s="287">
        <f t="shared" si="1234"/>
        <v>2.3933931806094821</v>
      </c>
      <c r="GM302" s="287">
        <f t="shared" si="1235"/>
        <v>263.92583333333334</v>
      </c>
      <c r="GN302" s="287">
        <f t="shared" si="1236"/>
        <v>126.084</v>
      </c>
      <c r="GO302" s="287">
        <f t="shared" si="1237"/>
        <v>85.536438356164396</v>
      </c>
      <c r="GP302" s="287">
        <f t="shared" si="1296"/>
        <v>263.92583333333334</v>
      </c>
      <c r="GQ302" s="287">
        <f t="shared" si="1297"/>
        <v>0.99906560000000011</v>
      </c>
      <c r="GR302" s="436">
        <f t="shared" si="1150"/>
        <v>110683.79013698631</v>
      </c>
      <c r="GS302" s="186">
        <f t="shared" si="1151"/>
        <v>1.0075422552128737</v>
      </c>
      <c r="GT302" s="287">
        <f t="shared" si="1269"/>
        <v>2.4965660508774947</v>
      </c>
      <c r="GU302" s="287">
        <f t="shared" si="1238"/>
        <v>2.5153957891890091</v>
      </c>
      <c r="GV302" s="287">
        <f t="shared" si="1239"/>
        <v>263.92583333333334</v>
      </c>
      <c r="GW302" s="287">
        <f t="shared" si="1240"/>
        <v>126.084</v>
      </c>
      <c r="GX302" s="287">
        <f t="shared" si="1241"/>
        <v>85.536438356164396</v>
      </c>
      <c r="GY302" s="287">
        <f t="shared" si="1298"/>
        <v>263.92583333333334</v>
      </c>
      <c r="GZ302" s="287">
        <f t="shared" si="1299"/>
        <v>0.99906560000000011</v>
      </c>
      <c r="HA302" s="436">
        <f t="shared" si="1154"/>
        <v>105315.3661369863</v>
      </c>
      <c r="HB302" s="186">
        <f t="shared" si="1155"/>
        <v>1.0075422552128737</v>
      </c>
      <c r="HC302" s="287">
        <f t="shared" si="1270"/>
        <v>0.26374968374220503</v>
      </c>
      <c r="HD302" s="287">
        <f t="shared" si="1242"/>
        <v>0.26573895116930346</v>
      </c>
      <c r="HE302" s="287">
        <f t="shared" si="1243"/>
        <v>263.92583333333334</v>
      </c>
      <c r="HF302" s="287">
        <f t="shared" si="1244"/>
        <v>126.084</v>
      </c>
      <c r="HG302" s="287">
        <f t="shared" si="1245"/>
        <v>85.536438356164396</v>
      </c>
      <c r="HH302" s="287">
        <f t="shared" si="1300"/>
        <v>263.92583333333334</v>
      </c>
      <c r="HI302" s="287">
        <f t="shared" si="1301"/>
        <v>0.99906560000000011</v>
      </c>
      <c r="HJ302" s="436">
        <f t="shared" si="1158"/>
        <v>996879.93556164403</v>
      </c>
      <c r="HK302" s="186">
        <f t="shared" si="1302"/>
        <v>1.0075422552128737</v>
      </c>
      <c r="HL302" s="287">
        <f t="shared" si="1271"/>
        <v>2.2439500401406258</v>
      </c>
      <c r="HM302" s="287">
        <f t="shared" si="1246"/>
        <v>2.2608744840283044</v>
      </c>
      <c r="HN302" s="287">
        <f t="shared" si="1247"/>
        <v>263.92583333333334</v>
      </c>
      <c r="HO302" s="287">
        <f t="shared" si="1248"/>
        <v>126.084</v>
      </c>
      <c r="HP302" s="287">
        <f t="shared" si="1249"/>
        <v>85.536438356164396</v>
      </c>
      <c r="HQ302" s="287">
        <f t="shared" si="1303"/>
        <v>263.92583333333334</v>
      </c>
      <c r="HR302" s="287">
        <f t="shared" si="1304"/>
        <v>0.99906560000000011</v>
      </c>
      <c r="HS302" s="468">
        <f t="shared" si="1162"/>
        <v>117171.40000000001</v>
      </c>
    </row>
    <row r="303" spans="1:227" s="72" customFormat="1" hidden="1" outlineLevel="1" x14ac:dyDescent="0.3">
      <c r="H303" s="259"/>
      <c r="Q303" s="124"/>
      <c r="S303" s="181"/>
      <c r="T303" s="181"/>
      <c r="U303" s="181"/>
      <c r="V303" s="447"/>
      <c r="W303" s="181"/>
      <c r="AH303" s="447"/>
      <c r="AT303" s="447"/>
      <c r="BR303" s="447"/>
      <c r="CB303" s="492"/>
      <c r="CC303" s="163"/>
      <c r="CD303" s="163"/>
      <c r="CE303" s="163"/>
      <c r="CF303" s="163"/>
      <c r="CG303" s="163"/>
      <c r="CH303" s="163"/>
      <c r="CL303" s="163"/>
      <c r="CM303" s="163"/>
      <c r="CP303" s="163"/>
      <c r="CQ303" s="163"/>
      <c r="CR303" s="163"/>
      <c r="CS303" s="163"/>
      <c r="CT303" s="163"/>
      <c r="CU303" s="163"/>
      <c r="CW303" s="163"/>
      <c r="CX303" s="163"/>
      <c r="CY303" s="443"/>
      <c r="CZ303" s="163"/>
      <c r="DA303" s="163"/>
      <c r="DB303" s="163"/>
      <c r="DC303" s="163"/>
      <c r="DD303" s="163"/>
      <c r="DE303" s="163"/>
      <c r="DG303" s="163"/>
      <c r="DH303" s="163"/>
      <c r="DI303" s="443"/>
      <c r="DJ303" s="21"/>
      <c r="DK303" s="21"/>
      <c r="DL303" s="21"/>
      <c r="DM303" s="21"/>
      <c r="DN303" s="163"/>
      <c r="DO303" s="283"/>
      <c r="DQ303" s="283"/>
      <c r="DR303" s="283"/>
      <c r="DS303" s="470"/>
      <c r="DT303" s="283"/>
      <c r="DU303" s="163"/>
      <c r="DV303" s="163"/>
      <c r="DW303" s="163"/>
      <c r="DX303" s="163"/>
      <c r="DY303" s="163"/>
      <c r="DZ303" s="163"/>
      <c r="EA303" s="163"/>
      <c r="EC303" s="163"/>
      <c r="ED303" s="163"/>
      <c r="EE303" s="443"/>
      <c r="EF303" s="163"/>
      <c r="EG303" s="163"/>
      <c r="EH303" s="163"/>
      <c r="EI303" s="163"/>
      <c r="EJ303" s="163"/>
      <c r="EK303" s="163"/>
      <c r="EL303" s="163"/>
      <c r="EM303" s="163"/>
      <c r="EN303" s="163"/>
      <c r="EO303" s="443"/>
      <c r="EP303" s="163"/>
      <c r="EQ303" s="163"/>
      <c r="ER303" s="163"/>
      <c r="ES303" s="163"/>
      <c r="ET303" s="163"/>
      <c r="EU303" s="163"/>
      <c r="EV303" s="163"/>
      <c r="EW303" s="163"/>
      <c r="EX303" s="163"/>
      <c r="EY303" s="21"/>
      <c r="EZ303" s="111"/>
      <c r="FA303" s="111"/>
      <c r="FB303" s="111"/>
      <c r="FC303" s="111"/>
      <c r="FD303" s="111"/>
      <c r="FE303" s="111"/>
      <c r="FF303" s="111"/>
      <c r="FG303" s="111"/>
      <c r="FH303" s="111"/>
      <c r="FI303" s="163"/>
      <c r="FJ303" s="163"/>
      <c r="FK303" s="163"/>
      <c r="FL303" s="163"/>
      <c r="FM303" s="163"/>
      <c r="FN303" s="163"/>
      <c r="FO303" s="163"/>
      <c r="FP303" s="163"/>
      <c r="FQ303" s="163"/>
      <c r="FR303" s="163"/>
      <c r="FS303" s="163"/>
      <c r="FT303" s="163"/>
      <c r="FU303" s="443"/>
      <c r="FV303" s="163"/>
      <c r="FW303" s="163"/>
      <c r="FX303" s="163"/>
      <c r="FY303" s="163"/>
      <c r="FZ303" s="163"/>
      <c r="GA303" s="163"/>
      <c r="GB303" s="163"/>
      <c r="GC303" s="163"/>
      <c r="GD303" s="163"/>
      <c r="GE303" s="163"/>
      <c r="GF303" s="163"/>
      <c r="GG303" s="163"/>
      <c r="GH303" s="163"/>
      <c r="GI303" s="443"/>
      <c r="GR303" s="447"/>
      <c r="HA303" s="447"/>
      <c r="HJ303" s="447"/>
      <c r="HS303" s="447"/>
    </row>
    <row r="304" spans="1:227" s="72" customFormat="1" ht="15" hidden="1" customHeight="1" outlineLevel="1" x14ac:dyDescent="0.3">
      <c r="B304" s="248" t="s">
        <v>323</v>
      </c>
      <c r="C304" s="248"/>
      <c r="D304" s="248"/>
      <c r="E304" s="248"/>
      <c r="F304" s="248"/>
      <c r="G304" s="249"/>
      <c r="H304" s="560"/>
      <c r="I304" s="248"/>
      <c r="J304" s="248"/>
      <c r="K304" s="248"/>
      <c r="L304" s="248"/>
      <c r="M304" s="248"/>
      <c r="N304" s="248"/>
      <c r="O304" s="248"/>
      <c r="P304" s="248"/>
      <c r="Q304" s="124"/>
      <c r="S304" s="194"/>
      <c r="T304" s="194"/>
      <c r="U304" s="194"/>
      <c r="V304" s="458"/>
      <c r="W304" s="194"/>
      <c r="AH304" s="447"/>
      <c r="AT304" s="464"/>
      <c r="BR304" s="447"/>
      <c r="CB304" s="492"/>
      <c r="CC304" s="163"/>
      <c r="CD304" s="163"/>
      <c r="CE304" s="163"/>
      <c r="CF304" s="163"/>
      <c r="CG304" s="163"/>
      <c r="CH304" s="163"/>
      <c r="CL304" s="163"/>
      <c r="CM304" s="163"/>
      <c r="CP304" s="163"/>
      <c r="CQ304" s="163"/>
      <c r="CR304" s="163"/>
      <c r="CS304" s="163"/>
      <c r="CT304" s="163"/>
      <c r="CU304" s="163"/>
      <c r="CW304" s="163"/>
      <c r="CX304" s="163"/>
      <c r="CY304" s="443"/>
      <c r="CZ304" s="163"/>
      <c r="DA304" s="163"/>
      <c r="DB304" s="163"/>
      <c r="DC304" s="163"/>
      <c r="DD304" s="163"/>
      <c r="DE304" s="163"/>
      <c r="DG304" s="163"/>
      <c r="DH304" s="163"/>
      <c r="DI304" s="443"/>
      <c r="DJ304" s="21"/>
      <c r="DK304" s="21"/>
      <c r="DL304" s="21"/>
      <c r="DM304" s="21"/>
      <c r="DN304" s="163"/>
      <c r="DO304" s="163"/>
      <c r="DQ304" s="163"/>
      <c r="DR304" s="163"/>
      <c r="DS304" s="443"/>
      <c r="DT304" s="163"/>
      <c r="DU304" s="163"/>
      <c r="DV304" s="163"/>
      <c r="DW304" s="163"/>
      <c r="DX304" s="163"/>
      <c r="DY304" s="163"/>
      <c r="DZ304" s="163"/>
      <c r="EA304" s="163"/>
      <c r="EC304" s="163"/>
      <c r="ED304" s="163"/>
      <c r="EE304" s="443"/>
      <c r="EF304" s="163"/>
      <c r="EG304" s="163"/>
      <c r="EH304" s="163"/>
      <c r="EI304" s="163"/>
      <c r="EJ304" s="163"/>
      <c r="EK304" s="163"/>
      <c r="EL304" s="163"/>
      <c r="EM304" s="163"/>
      <c r="EN304" s="163"/>
      <c r="EO304" s="443"/>
      <c r="EP304" s="163"/>
      <c r="EQ304" s="163"/>
      <c r="ER304" s="163"/>
      <c r="ES304" s="163"/>
      <c r="ET304" s="163"/>
      <c r="EU304" s="163"/>
      <c r="EV304" s="163"/>
      <c r="EW304" s="163"/>
      <c r="EX304" s="163"/>
      <c r="EY304" s="21"/>
      <c r="EZ304" s="111"/>
      <c r="FA304" s="111"/>
      <c r="FB304" s="111"/>
      <c r="FC304" s="111"/>
      <c r="FD304" s="111"/>
      <c r="FE304" s="111"/>
      <c r="FF304" s="111"/>
      <c r="FG304" s="111"/>
      <c r="FH304" s="111"/>
      <c r="FI304" s="163"/>
      <c r="FJ304" s="163"/>
      <c r="FK304" s="163"/>
      <c r="FL304" s="163"/>
      <c r="FM304" s="163"/>
      <c r="FN304" s="163"/>
      <c r="FO304" s="163"/>
      <c r="FP304" s="163"/>
      <c r="FQ304" s="163"/>
      <c r="FR304" s="163"/>
      <c r="FS304" s="163"/>
      <c r="FT304" s="163"/>
      <c r="FU304" s="443"/>
      <c r="FV304" s="163"/>
      <c r="FW304" s="163"/>
      <c r="FX304" s="163"/>
      <c r="FY304" s="163"/>
      <c r="FZ304" s="163"/>
      <c r="GA304" s="163"/>
      <c r="GB304" s="163"/>
      <c r="GC304" s="163"/>
      <c r="GD304" s="163"/>
      <c r="GE304" s="163"/>
      <c r="GF304" s="163"/>
      <c r="GG304" s="163"/>
      <c r="GH304" s="163"/>
      <c r="GI304" s="443"/>
      <c r="GR304" s="447"/>
      <c r="HA304" s="447"/>
      <c r="HJ304" s="447"/>
      <c r="HS304" s="447"/>
    </row>
    <row r="305" spans="1:227" ht="73.95" hidden="1" customHeight="1" outlineLevel="1" x14ac:dyDescent="0.3">
      <c r="B305" s="106" t="s">
        <v>15</v>
      </c>
      <c r="C305" s="106" t="s">
        <v>328</v>
      </c>
      <c r="D305" s="106" t="s">
        <v>329</v>
      </c>
      <c r="E305" s="110" t="s">
        <v>330</v>
      </c>
      <c r="F305" s="106" t="s">
        <v>326</v>
      </c>
      <c r="G305" s="107" t="s">
        <v>287</v>
      </c>
      <c r="H305" s="561" t="s">
        <v>327</v>
      </c>
      <c r="I305" s="107"/>
      <c r="J305" s="107" t="s">
        <v>407</v>
      </c>
      <c r="K305" s="107" t="s">
        <v>389</v>
      </c>
      <c r="L305" s="106" t="s">
        <v>444</v>
      </c>
      <c r="M305" s="107" t="s">
        <v>408</v>
      </c>
      <c r="N305" s="107" t="s">
        <v>445</v>
      </c>
      <c r="O305" s="107" t="s">
        <v>367</v>
      </c>
      <c r="P305" s="107" t="s">
        <v>338</v>
      </c>
      <c r="CB305" s="492"/>
      <c r="EY305" s="4"/>
      <c r="EZ305" s="40"/>
      <c r="FA305" s="40"/>
      <c r="FB305" s="40"/>
      <c r="FC305" s="40"/>
      <c r="FD305" s="40"/>
      <c r="FE305" s="40"/>
      <c r="FF305" s="40"/>
      <c r="FG305" s="40"/>
      <c r="FH305" s="40"/>
    </row>
    <row r="306" spans="1:227" hidden="1" x14ac:dyDescent="0.3">
      <c r="A306" s="72" t="s">
        <v>368</v>
      </c>
      <c r="B306" s="104" t="s">
        <v>25</v>
      </c>
      <c r="C306" s="104" t="s">
        <v>149</v>
      </c>
      <c r="D306" s="126"/>
      <c r="E306" s="126"/>
      <c r="F306" s="195"/>
      <c r="G306" s="134"/>
      <c r="H306" s="562"/>
      <c r="I306" s="134"/>
      <c r="J306" s="134"/>
      <c r="K306" s="134"/>
      <c r="L306" s="126"/>
      <c r="M306" s="134"/>
      <c r="N306" s="134"/>
      <c r="O306" s="134"/>
      <c r="P306" s="134"/>
      <c r="AT306" s="437">
        <f t="shared" ref="AT306:AT314" si="1335">IF($H306&lt;PMAX_BES_HOR,+$AR$4+$H306*$AS$4+$AR$5+$H306*$AS$5+$AO306*$AS$6,$AR$4+PMAX_BES_HOR*$AS$4+$AR$5+PMAX_BES_HOR*$AS$5+$AO306*$AS$6+$T$4+($H306-PMAX_BES_HOR)*$U$4)+IF(AQ306&gt;0,$T$5+AQ306*$U$5)</f>
        <v>8000</v>
      </c>
      <c r="CB306" s="492"/>
      <c r="EY306" s="4"/>
      <c r="EZ306" s="40"/>
      <c r="FA306" s="40"/>
      <c r="FB306" s="40"/>
      <c r="FC306" s="40"/>
      <c r="FD306" s="40"/>
      <c r="FE306" s="40"/>
      <c r="FF306" s="40"/>
      <c r="FG306" s="40"/>
      <c r="FH306" s="40"/>
    </row>
    <row r="307" spans="1:227" s="109" customFormat="1" x14ac:dyDescent="0.3">
      <c r="A307" s="109" t="s">
        <v>368</v>
      </c>
      <c r="B307" s="105" t="s">
        <v>25</v>
      </c>
      <c r="C307" s="105" t="s">
        <v>511</v>
      </c>
      <c r="D307" s="128">
        <v>1300</v>
      </c>
      <c r="E307" s="128">
        <v>1294</v>
      </c>
      <c r="F307" s="128">
        <v>128.6</v>
      </c>
      <c r="G307" s="135">
        <v>0</v>
      </c>
      <c r="H307" s="169">
        <f>F307*1000/E307</f>
        <v>99.381761978361666</v>
      </c>
      <c r="I307" s="135">
        <f>$P$3*$P$10*$D307/1000</f>
        <v>99.64500000000001</v>
      </c>
      <c r="J307" s="135"/>
      <c r="K307" s="131">
        <v>0.5</v>
      </c>
      <c r="L307" s="128">
        <f>ROUND((F307/H307)*1000,0)</f>
        <v>1294</v>
      </c>
      <c r="M307" s="135"/>
      <c r="N307" s="375">
        <f t="shared" ref="N307:N314" si="1336">($K307*$F307*1000)/$H307</f>
        <v>647</v>
      </c>
      <c r="O307" s="135" t="s">
        <v>513</v>
      </c>
      <c r="P307" s="135">
        <v>0</v>
      </c>
      <c r="Q307" s="397">
        <f>+(F307-G307)/F307</f>
        <v>1</v>
      </c>
      <c r="S307" s="285">
        <f t="shared" ref="S307" si="1337">($F307+$G307)/(T307+U307)</f>
        <v>1</v>
      </c>
      <c r="T307" s="383">
        <f t="shared" ref="T307" si="1338">$G307/COP_KM*Ek</f>
        <v>0</v>
      </c>
      <c r="U307" s="384">
        <f t="shared" ref="U307" si="1339">$F307*Eg</f>
        <v>128.6</v>
      </c>
      <c r="V307" s="436">
        <f>+$T$4+$H307*$U$4+$T$5+$J307*$U$5</f>
        <v>17469.088098918084</v>
      </c>
      <c r="W307" s="192"/>
      <c r="X307" s="286"/>
      <c r="Y307" s="286"/>
      <c r="Z307" s="286"/>
      <c r="AA307" s="69"/>
      <c r="AB307" s="69"/>
      <c r="AC307" s="69"/>
      <c r="AD307" s="69"/>
      <c r="AE307" s="69"/>
      <c r="AF307" s="69"/>
      <c r="AG307" s="69"/>
      <c r="AH307" s="462"/>
      <c r="AI307" s="299">
        <f t="shared" ref="AI307" si="1340">($F307+$G307)/(AR307+AS307)</f>
        <v>3.053435114503817</v>
      </c>
      <c r="AJ307" s="287">
        <f t="shared" ref="AJ307" si="1341">+(($T307+$U307)-(AR307+AS307))/AT307*1000</f>
        <v>0.56974961179926575</v>
      </c>
      <c r="AK307" s="287">
        <f t="shared" ref="AK307" si="1342">AI307*AJ307</f>
        <v>1.7396934711427963</v>
      </c>
      <c r="AL307" s="173">
        <f>IF($H307&lt;$AA$9,$F307,+$AA$9*$L307*(1+($H307-$AA$9)/$H307)/1000)</f>
        <v>128.6</v>
      </c>
      <c r="AM307" s="173">
        <f>IF($G307&lt;$AL307*(1-1/$AI$8),$G307,AL307*(1-1/$AI$8))</f>
        <v>0</v>
      </c>
      <c r="AN307" s="173">
        <f t="shared" ref="AN307" si="1343">+AL307*(1-1/$AI$8)-AM307</f>
        <v>96.449999999999989</v>
      </c>
      <c r="AO307" s="173">
        <f t="shared" ref="AO307:AO314" si="1344">ROUND($AP307*$AP$9,0)</f>
        <v>50</v>
      </c>
      <c r="AP307" s="173">
        <f t="shared" ref="AP307:AP314" si="1345">ROUND(($AN307*1000)/($AP$8*277.77777778),0)</f>
        <v>71</v>
      </c>
      <c r="AQ307" s="173">
        <f>+IF($G307-AM307&gt;0,($G307-AM307)/$M307*1000,0)</f>
        <v>0</v>
      </c>
      <c r="AR307" s="287">
        <f>(+AL307/$AI$8+AL307/$AI$10+ABS(AN307)/$AI$9+AM307/$AI$10+($G307-AM307)/COP_KM)*Ek</f>
        <v>42.116499999999995</v>
      </c>
      <c r="AS307" s="287">
        <f t="shared" ref="AS307" si="1346">($F307-AL307)*Eg</f>
        <v>0</v>
      </c>
      <c r="AT307" s="434">
        <f t="shared" si="1335"/>
        <v>151792.11746522412</v>
      </c>
      <c r="AU307" s="113"/>
      <c r="AV307" s="287"/>
      <c r="AW307" s="287"/>
      <c r="AX307" s="172"/>
      <c r="AY307" s="172"/>
      <c r="AZ307" s="172"/>
      <c r="BA307" s="172"/>
      <c r="BB307" s="287"/>
      <c r="BC307" s="287"/>
      <c r="BD307" s="287"/>
      <c r="BE307" s="297"/>
      <c r="BF307" s="148">
        <f t="shared" ref="BF307" si="1347">($F307+$G307)/(BO307+BP307)</f>
        <v>1</v>
      </c>
      <c r="BG307" s="287">
        <f t="shared" ref="BG307" si="1348">+(($T307+$U307)-(BO307+BP307))/BR307*1000</f>
        <v>0</v>
      </c>
      <c r="BH307" s="287">
        <f t="shared" ref="BH307" si="1349">BG307*BF307</f>
        <v>0</v>
      </c>
      <c r="BI307" s="172">
        <f>IF(($F307*(1-1/$BF$8))&gt;(1+$BI$9)*$G307,(1+$BI$9)/(1-1/$BF$8)*$G307,$F307)</f>
        <v>0</v>
      </c>
      <c r="BJ307" s="172">
        <f>IF($G307&lt;$F307*(1-1/$BF$8),$G307,$F307*(1-1/$BF$8))</f>
        <v>0</v>
      </c>
      <c r="BK307" s="287">
        <v>0</v>
      </c>
      <c r="BL307" s="173">
        <f t="shared" ref="BL307" si="1350">BI307/$L307*1000</f>
        <v>0</v>
      </c>
      <c r="BM307" s="173">
        <f t="shared" ref="BM307" si="1351">$H307-BL307</f>
        <v>99.381761978361666</v>
      </c>
      <c r="BN307" s="173">
        <f>+IF($G307-BJ307&gt;0,($G307-BL307)/$M307*1000,0)</f>
        <v>0</v>
      </c>
      <c r="BO307" s="173">
        <f>(+BI307/$BF$8+BI307/$BF$10+BJ307/$BF$10+($G307-BJ307)/COP_KM)*Ek</f>
        <v>0</v>
      </c>
      <c r="BP307" s="173">
        <f t="shared" ref="BP307" si="1352">($F307-BI307)*Eg</f>
        <v>128.6</v>
      </c>
      <c r="BQ307" s="392">
        <f>IF(BL307=0,0,IF(BL307&lt;100,$BO$4+BL307*$BP$4,$BO$5+$BP$5*LN(BL307/6.96)))</f>
        <v>0</v>
      </c>
      <c r="BR307" s="430">
        <f>BQ307+IF(BL307&gt;0,$BO$6+$BP$6*BL307,0)+IF(BM307&gt;0,$T$4+$U$4*BM307,0)+IF(BN307&gt;0,$T$5+$U$5*BN307,0)</f>
        <v>7469.0880989180832</v>
      </c>
      <c r="BS307" s="287">
        <f t="shared" ref="BS307" si="1353">($F307+$G307)/(BZ307+CA307)</f>
        <v>3.5714285714285716</v>
      </c>
      <c r="BT307" s="287">
        <f t="shared" ref="BT307" si="1354">+(($T307+$U307)-(BZ307+CA307))/CB307*1000</f>
        <v>0.93203150488325692</v>
      </c>
      <c r="BU307" s="287">
        <f t="shared" ref="BU307" si="1355">BT307*BS307</f>
        <v>3.328683946011632</v>
      </c>
      <c r="BV307" s="173">
        <f t="shared" ref="BV307" si="1356">+$F307</f>
        <v>128.6</v>
      </c>
      <c r="BW307" s="173">
        <f t="shared" ref="BW307" si="1357">+$G307</f>
        <v>0</v>
      </c>
      <c r="BX307" s="173">
        <f t="shared" ref="BX307" si="1358">BV307*(1-1/$BS$8)-BW307</f>
        <v>102.88</v>
      </c>
      <c r="BY307" s="173">
        <f t="shared" ref="BY307" si="1359">+BX307/$H307*1000</f>
        <v>1035.1999999999998</v>
      </c>
      <c r="BZ307" s="287">
        <f>((BV307/$BS$8)+(BV307/$BS$10)+ABS(BX307/$BS$9)+(BW307/$BS$10))*$G$4</f>
        <v>36.007999999999996</v>
      </c>
      <c r="CA307" s="287">
        <v>0</v>
      </c>
      <c r="CB307" s="468">
        <f>IF($H307&lt;100,$BZ$4+$H307*$CA$4,$BZ$5+$CA$5*LN($H307/6.96))+$BZ$6+$H307*$CA$6+$BZ$7+$H307*$CA$7</f>
        <v>99344.281298299844</v>
      </c>
      <c r="CC307" s="148">
        <f t="shared" ref="CC307" si="1360">($F307+$G307)/(CL307+CM307)</f>
        <v>1</v>
      </c>
      <c r="CD307" s="287">
        <f t="shared" ref="CD307" si="1361">+(($T307+$U307)-(CL307+CM307))/CO307*1000</f>
        <v>0</v>
      </c>
      <c r="CE307" s="287">
        <f t="shared" ref="CE307" si="1362">CC307*CD307</f>
        <v>0</v>
      </c>
      <c r="CF307" s="172">
        <f>IF(($F307*(1-1/$CC$8))&gt;(1+$CF$9)*$G307,(1+$CF$9)/(1-1/$CC$8)*$G307,$F307)</f>
        <v>0</v>
      </c>
      <c r="CG307" s="172">
        <f>IF($G307&lt;$F307*(1-1/$CC$8),$G307,$F307*(1-1/$CC$8))</f>
        <v>0</v>
      </c>
      <c r="CH307" s="287">
        <v>0</v>
      </c>
      <c r="CI307" s="173">
        <f t="shared" ref="CI307" si="1363">CF307/$L307*1000</f>
        <v>0</v>
      </c>
      <c r="CJ307" s="173">
        <f t="shared" ref="CJ307" si="1364">$H307-CI307</f>
        <v>99.381761978361666</v>
      </c>
      <c r="CK307" s="173">
        <f>+IF($G307-CG307&gt;0,($G307-CI307)/$M307*1000,0)</f>
        <v>0</v>
      </c>
      <c r="CL307" s="287">
        <f>(+CF307/$CC$8+CF307/$CC$10+CG307/$CC$10+($G307-CG307)/COP_KM)*Ek</f>
        <v>0</v>
      </c>
      <c r="CM307" s="287">
        <f t="shared" ref="CM307" si="1365">($F307-CF307)*Eg</f>
        <v>128.6</v>
      </c>
      <c r="CN307" s="392">
        <f>IF(CI307=0,0,IF(CI307&lt;100,$CL$4+CI307*$CM$4,$CL$5+$CM$5*LN(CI307/6.96)))</f>
        <v>0</v>
      </c>
      <c r="CO307" s="410">
        <f>CN307+IF(CI307&gt;0,$BO$6+$BP$6*CI307,0)+IF(CJ307&gt;0,$T$4+$U$4*CJ307,0)+IF(CK307&gt;0,$T$5+$U$5*CK307,0)</f>
        <v>7469.0880989180832</v>
      </c>
      <c r="CP307" s="150">
        <f t="shared" ref="CP307" si="1366">($F307+$G307)/(CW307+CX307)</f>
        <v>3.053435114503817</v>
      </c>
      <c r="CQ307" s="287">
        <f t="shared" ref="CQ307" si="1367">+(($T307+$U307)-(CW307+CX307))/CY307*1000</f>
        <v>0.96798025282951949</v>
      </c>
      <c r="CR307" s="287">
        <f t="shared" ref="CR307" si="1368">CQ307*CP307</f>
        <v>2.9556648941359374</v>
      </c>
      <c r="CS307" s="172">
        <f t="shared" ref="CS307" si="1369">+$F307</f>
        <v>128.6</v>
      </c>
      <c r="CT307" s="172">
        <f t="shared" ref="CT307" si="1370">+$G307</f>
        <v>0</v>
      </c>
      <c r="CU307" s="287">
        <f t="shared" ref="CU307" si="1371">CS307*(1-1/$CP$8)-CT307</f>
        <v>96.449999999999989</v>
      </c>
      <c r="CV307" s="173">
        <f t="shared" ref="CV307" si="1372">+CU307/$H307*1000</f>
        <v>970.49999999999989</v>
      </c>
      <c r="CW307" s="287">
        <f>((CS307/$CP$8)+(CS307/$CP$10)+ABS(CU307/$CP$9)+(CT307/$CP$10))*$G$4</f>
        <v>42.116499999999995</v>
      </c>
      <c r="CX307" s="287">
        <v>0</v>
      </c>
      <c r="CY307" s="468">
        <f>IF($H307&lt;100,$CW$4+$H307*$CX$4,$CW$5+$CX$5*LN($H307/6.96))+$CW$6+$H307*$CX$6+$CW$7+$H307*$CX$7</f>
        <v>89344.281298299844</v>
      </c>
      <c r="CZ307" s="150">
        <f t="shared" ref="CZ307" si="1373">($F307+$G307)/(DG307+DH307)</f>
        <v>3.5714285714285716</v>
      </c>
      <c r="DA307" s="287">
        <f t="shared" ref="DA307" si="1374">+(($T307+$U307)-(DG307+DH307))/DI307*1000</f>
        <v>0.95609156016965047</v>
      </c>
      <c r="DB307" s="287">
        <f t="shared" ref="DB307" si="1375">DA307*CZ307</f>
        <v>3.414612714891609</v>
      </c>
      <c r="DC307" s="172">
        <f t="shared" ref="DC307" si="1376">+$F307</f>
        <v>128.6</v>
      </c>
      <c r="DD307" s="172">
        <f t="shared" ref="DD307" si="1377">+$G307</f>
        <v>0</v>
      </c>
      <c r="DE307" s="287">
        <f t="shared" ref="DE307" si="1378">DC307*(1-1/$CZ$8)-DD307</f>
        <v>102.88</v>
      </c>
      <c r="DF307" s="173">
        <f t="shared" ref="DF307" si="1379">+DE307/$H307*1000</f>
        <v>1035.1999999999998</v>
      </c>
      <c r="DG307" s="287">
        <f>((DC307/$CZ$8)+(DC307/$CZ$10)+ABS(DE307/$CZ$9)+(DD307/$CZ$10))*$G$4</f>
        <v>36.007999999999996</v>
      </c>
      <c r="DH307" s="287">
        <v>0</v>
      </c>
      <c r="DI307" s="468">
        <f>IF($H307&lt;100,$DG$4+$H307*$DH$4,$DG$5+$DH$5*LN($H307/6.96))+$DG$6+$H307*$DH$6+$DG$7+$H307*$DH$7</f>
        <v>96844.281298299844</v>
      </c>
      <c r="DJ307" s="150">
        <f t="shared" ref="DJ307" si="1380">($F307+$G307)/(DQ307+DR307)</f>
        <v>3.053435114503817</v>
      </c>
      <c r="DK307" s="287">
        <f t="shared" ref="DK307" si="1381">+(($T307+$U307)-(DQ307+DR307))/DS307*1000</f>
        <v>1.0314776232896596</v>
      </c>
      <c r="DL307" s="287">
        <f t="shared" ref="DL307" si="1382">DK307*DJ307</f>
        <v>3.1495499947775869</v>
      </c>
      <c r="DM307" s="172">
        <f t="shared" ref="DM307" si="1383">+$F307</f>
        <v>128.6</v>
      </c>
      <c r="DN307" s="172">
        <f t="shared" ref="DN307" si="1384">+$G307</f>
        <v>0</v>
      </c>
      <c r="DO307" s="287">
        <f t="shared" ref="DO307" si="1385">DM307*(1-1/$DJ$8)-DN307</f>
        <v>96.449999999999989</v>
      </c>
      <c r="DP307" s="173">
        <f t="shared" ref="DP307" si="1386">+DO307/$H307*1000</f>
        <v>970.49999999999989</v>
      </c>
      <c r="DQ307" s="287">
        <f>((DM307/$DJ$8)+(DM307/$DJ$10)+ABS(DO307/$DJ$9)+(DN307/$DJ$10))*$G$4</f>
        <v>42.116499999999995</v>
      </c>
      <c r="DR307" s="287">
        <v>0</v>
      </c>
      <c r="DS307" s="436">
        <f>IF($H307&lt;100,$DQ$4+$H307*$DR$4,$DQ$5+$DR$5*LN($H307/6.96))+$DQ$6+$H307*$DR$6+$DQ$7+$H307*$DR$7</f>
        <v>83844.281298299844</v>
      </c>
      <c r="DT307" s="289">
        <f t="shared" ref="DT307" si="1387">($F307+$G307)/(EC307+ED307)</f>
        <v>6.3291139240506338</v>
      </c>
      <c r="DU307" s="287">
        <f t="shared" ref="DU307" si="1388">+(($T307+$U307)-(EC307+ED307))/EE307*1000</f>
        <v>0.75099356180389554</v>
      </c>
      <c r="DV307" s="287">
        <f t="shared" ref="DV307" si="1389">DU307*DT307</f>
        <v>4.7531238088854151</v>
      </c>
      <c r="DW307" s="172">
        <f t="shared" ref="DW307" si="1390">+$F307</f>
        <v>128.6</v>
      </c>
      <c r="DX307" s="172">
        <f t="shared" ref="DX307" si="1391">+$G307</f>
        <v>0</v>
      </c>
      <c r="DY307" s="287">
        <f t="shared" ref="DY307" si="1392">DW307*(1-1/$DT$8)-DX307</f>
        <v>115.74</v>
      </c>
      <c r="DZ307" s="287">
        <f t="shared" ref="DZ307:DZ314" si="1393">ROUND($EA307*$DY$9,0)</f>
        <v>66</v>
      </c>
      <c r="EA307" s="287">
        <f t="shared" ref="EA307:EA314" si="1394">ROUND(($F307*1000)/($DY$8*277.77777778),0)</f>
        <v>94</v>
      </c>
      <c r="EB307" s="173">
        <f t="shared" ref="EB307" si="1395">+DY307/$H307*1000</f>
        <v>1164.6000000000001</v>
      </c>
      <c r="EC307" s="287">
        <f>((DW307/$DT$8)+(DW307/$DT$10)+ABS(DY307/$DT$9)+(DX307/$DT$10))*$G$4</f>
        <v>20.318799999999996</v>
      </c>
      <c r="ED307" s="287">
        <v>0</v>
      </c>
      <c r="EE307" s="436">
        <f t="shared" ref="EE307" si="1396">IF($H307&lt;100,$EC$4+$H307*$ED$4,$EC$5+$ED$5*LN($H307/6.96))+$EC$6+$H307*$ED$6+$EC$7+$H307*$ED$7</f>
        <v>144183.9258114374</v>
      </c>
      <c r="EF307" s="290">
        <f t="shared" ref="EF307" si="1397">($F307+$G307)/(EM307+EN307)</f>
        <v>1.2307692307692308</v>
      </c>
      <c r="EG307" s="287">
        <f t="shared" ref="EG307" si="1398">+(($T307+$U307)-(EN307+EM307))/EO307*1000</f>
        <v>0.87466280227255111</v>
      </c>
      <c r="EH307" s="287">
        <f t="shared" ref="EH307" si="1399">EG307*EF307</f>
        <v>1.0765080643354477</v>
      </c>
      <c r="EI307" s="290">
        <f>$F307*$EG$9</f>
        <v>32.15</v>
      </c>
      <c r="EJ307" s="290">
        <f>$H307*$EG$9</f>
        <v>24.845440494590417</v>
      </c>
      <c r="EK307" s="290">
        <f t="shared" ref="EK307" si="1400">$H307</f>
        <v>99.381761978361666</v>
      </c>
      <c r="EL307" s="290">
        <f>IF($H307*$EG$9&gt;$J307,0,$J307-$EJ307)</f>
        <v>0</v>
      </c>
      <c r="EM307" s="290">
        <f>(($EG$9*F307)/$EF$8+($G307/COP_KM))*Ek</f>
        <v>8.0374999999999996</v>
      </c>
      <c r="EN307" s="290">
        <f>((1-$EG$9)*$F307)*Eg</f>
        <v>96.449999999999989</v>
      </c>
      <c r="EO307" s="436">
        <f>($EK307*$EN$4+$EM$4)+($EL307*$EN$5+$EM$5)+($EJ307*$EN$6+$EM$6)</f>
        <v>27567.766615146833</v>
      </c>
      <c r="EP307" s="291">
        <f t="shared" ref="EP307" si="1401">($F307+$G307)/(EW307+EX307)</f>
        <v>1.2307692307692308</v>
      </c>
      <c r="EQ307" s="287">
        <f>+(($T307+$U307)-(EX307+EW307))/EY307*1000</f>
        <v>0.67085253456221228</v>
      </c>
      <c r="ER307" s="287">
        <f t="shared" ref="ER307" si="1402">EQ307*EP307</f>
        <v>0.82566465792272281</v>
      </c>
      <c r="ES307" s="291">
        <f t="shared" ref="ES307" si="1403">+$F307</f>
        <v>128.6</v>
      </c>
      <c r="ET307" s="291">
        <f>$H307*$EG$9</f>
        <v>24.845440494590417</v>
      </c>
      <c r="EU307" s="291">
        <f t="shared" ref="EU307" si="1404">$H307</f>
        <v>99.381761978361666</v>
      </c>
      <c r="EV307" s="291">
        <f>IF($H307*$EG$9&gt;$J307,0,$J307-$ET307)</f>
        <v>0</v>
      </c>
      <c r="EW307" s="291">
        <f>((($EG$9*$F307)/$EP$8)+($G307/COP_KM))*Ek</f>
        <v>8.0374999999999996</v>
      </c>
      <c r="EX307" s="291">
        <f>((1-$EG$9)*$F307)*Ebiom_p</f>
        <v>96.449999999999989</v>
      </c>
      <c r="EY307" s="574">
        <f>($EX$4*$H307/3)+($EX$5*$H307/3)+($EX$6*$H307/3)</f>
        <v>35943.070582174136</v>
      </c>
      <c r="EZ307" s="290">
        <f t="shared" ref="EZ307" si="1405">($F307+$G307)/(FG307+FH307)</f>
        <v>1.5</v>
      </c>
      <c r="FA307" s="287">
        <f t="shared" ref="FA307" si="1406">+(($T307+$U307)-(FH307+FG307))/FI307*1000</f>
        <v>4.2866666666666662</v>
      </c>
      <c r="FB307" s="287">
        <f t="shared" ref="FB307" si="1407">FA307*EZ307</f>
        <v>6.43</v>
      </c>
      <c r="FC307" s="290">
        <f>$F307*$K307*$FF$10</f>
        <v>64.3</v>
      </c>
      <c r="FD307" s="290"/>
      <c r="FE307" s="290">
        <f t="shared" ref="FE307" si="1408">$H307</f>
        <v>99.381761978361666</v>
      </c>
      <c r="FF307" s="290">
        <f>$H307</f>
        <v>99.381761978361666</v>
      </c>
      <c r="FG307" s="290">
        <f>($FC307/COP_KM)*Ek</f>
        <v>21.433333333333334</v>
      </c>
      <c r="FH307" s="290">
        <f>($F307-$FC307)*Eg</f>
        <v>64.3</v>
      </c>
      <c r="FI307" s="592">
        <f>($FE307*$FG$4+$FH$4)+($FF307*$FG$5+$FH$5)+($FD307*$FG$6+$FH$6)</f>
        <v>10000</v>
      </c>
      <c r="FJ307" s="292">
        <f t="shared" ref="FJ307" si="1409">($F307+$G307)/(FR307+FS307)</f>
        <v>1.9584617935814432</v>
      </c>
      <c r="FK307" s="287">
        <f>+(($T307+$U307)-($FS307+$FR307))/$FU307*1000</f>
        <v>0.48898420566897732</v>
      </c>
      <c r="FL307" s="287">
        <f t="shared" ref="FL307" si="1410">FJ307*FK307</f>
        <v>0.95765688446746267</v>
      </c>
      <c r="FM307" s="292">
        <f>($FR$9/100)*$F307*$K307</f>
        <v>64.3</v>
      </c>
      <c r="FN307" s="292">
        <f t="shared" ref="FN307" si="1411">ROUND($FT307*$FN$9,0)</f>
        <v>95</v>
      </c>
      <c r="FO307" s="292">
        <f t="shared" ref="FO307" si="1412">$H307</f>
        <v>99.381761978361666</v>
      </c>
      <c r="FP307" s="292">
        <f t="shared" ref="FP307" si="1413">$J307</f>
        <v>0</v>
      </c>
      <c r="FQ307" s="292">
        <f t="shared" ref="FQ307" si="1414">FT307/3*300</f>
        <v>13600</v>
      </c>
      <c r="FR307" s="292">
        <f>(($F307*$K307*($FR$9/100)/$FN$10)+($G307/COP_KM))*Ek</f>
        <v>1.286</v>
      </c>
      <c r="FS307" s="292">
        <f>((($K307*$F307)-(($GB$9/3.6)*$FT307))+((1-$K307)*$F307))*Eg</f>
        <v>64.37777777777778</v>
      </c>
      <c r="FT307" s="293">
        <f t="shared" ref="FT307:FT314" si="1415">ROUND(($K307*$F307*($FR$9/100)*1000)/($FQ$9*277.77777778),0)</f>
        <v>136</v>
      </c>
      <c r="FU307" s="436">
        <f>($FT$6*$FO307+$FS$6)+($FT$7*$FP307+$FS$7)+($FT$5*$FQ307+$FS$5)+($FT$4*$FN307+$FS$4)</f>
        <v>128708.08809891809</v>
      </c>
      <c r="FV307" s="292">
        <f t="shared" ref="FV307" si="1416">($F307+$G307)/(GD307+GE307)</f>
        <v>4.5294257702489285</v>
      </c>
      <c r="FW307" s="287">
        <f>+(($T307+$U307)-($GD307+$GE307))/$GI307*1000</f>
        <v>0.96963399237797621</v>
      </c>
      <c r="FX307" s="287">
        <f t="shared" ref="FX307" si="1417">FV307*FW307</f>
        <v>4.3918851927861589</v>
      </c>
      <c r="FY307" s="292">
        <f>(($GE$9/100)*$F307*$K307)+($FY$8*$F307)</f>
        <v>83.59</v>
      </c>
      <c r="FZ307" s="292">
        <f t="shared" ref="FZ307" si="1418">ROUND($GH307*$GF$9,0)</f>
        <v>74</v>
      </c>
      <c r="GA307" s="292">
        <f t="shared" ref="GA307" si="1419">$H307</f>
        <v>99.381761978361666</v>
      </c>
      <c r="GB307" s="292">
        <f t="shared" ref="GB307" si="1420">$J307</f>
        <v>0</v>
      </c>
      <c r="GC307" s="292">
        <f t="shared" ref="GC307" si="1421">GG307/3*300</f>
        <v>6800</v>
      </c>
      <c r="GD307" s="292">
        <f>((((1-$FY$8)*$F307)/$FV$8)+($G307/COP_KM)+((($K307*$F307)/$GE$9)/$FZ$10))*Ek-($GH307*$FY$9*$FY$10/1000)</f>
        <v>-16.617880000000003</v>
      </c>
      <c r="GE307" s="292">
        <f>(1-$FY$8)*$F307-(($GE$9/100)*$F307*$K307)</f>
        <v>45.01</v>
      </c>
      <c r="GF307" s="293">
        <f>ROUND(($FY$8*$F307*1000)/($GB$8*277.77777778),0)</f>
        <v>38</v>
      </c>
      <c r="GG307" s="407">
        <f>ROUND((($GE$9/100)*$F307*$K307*1000)/($GB$9*277.77777778),0)</f>
        <v>68</v>
      </c>
      <c r="GH307" s="407">
        <f t="shared" ref="GH307" si="1422">$GF307+$GG307</f>
        <v>106</v>
      </c>
      <c r="GI307" s="436">
        <f t="shared" ref="GI307" si="1423">($GH$6*$GA307+$GG$6)+($GH$7*$GB307+$GG$7)+($GH$5*$GC307+$GG$5)+($GH$4*$FZ307+$GG$4)</f>
        <v>103346.08809891809</v>
      </c>
      <c r="GJ307" s="186">
        <f>($F307+$G307)/($GP307+$GQ307)</f>
        <v>1</v>
      </c>
      <c r="GK307" s="287">
        <f t="shared" ref="GK307:GK314" si="1424">(GP307-GQ307)/GR307*1000</f>
        <v>1.6366858783956564</v>
      </c>
      <c r="GL307" s="287">
        <f t="shared" ref="GL307:GL314" si="1425">GJ307*GK307</f>
        <v>1.6366858783956564</v>
      </c>
      <c r="GM307" s="186">
        <f t="shared" ref="GM307" si="1426">$F307</f>
        <v>128.6</v>
      </c>
      <c r="GN307" s="186">
        <f t="shared" ref="GN307" si="1427">$H307</f>
        <v>99.381761978361666</v>
      </c>
      <c r="GO307" s="186">
        <f t="shared" ref="GO307" si="1428">$J307</f>
        <v>0</v>
      </c>
      <c r="GP307" s="186">
        <f t="shared" ref="GP307" si="1429">$F307*Ebiom_pellet</f>
        <v>128.6</v>
      </c>
      <c r="GQ307" s="186">
        <f t="shared" ref="GQ307" si="1430">$G307/COP_KM</f>
        <v>0</v>
      </c>
      <c r="GR307" s="436">
        <f>($GN307*$GQ$4+$GP$4)+($GO307*$GQ$5+$GP$5)</f>
        <v>78573.415765069556</v>
      </c>
      <c r="GS307" s="186">
        <f t="shared" ref="GS307" si="1431">($F307+$G307)/(GY307+GZ307)</f>
        <v>1</v>
      </c>
      <c r="GT307" s="287">
        <f t="shared" ref="GT307:GT314" si="1432">+($GY307-$GZ307)/$HA307*1000</f>
        <v>1.5398974317213963</v>
      </c>
      <c r="GU307" s="287">
        <f t="shared" ref="GU307:GU314" si="1433">GS307*GT307</f>
        <v>1.5398974317213963</v>
      </c>
      <c r="GV307" s="186">
        <f t="shared" ref="GV307" si="1434">$F307</f>
        <v>128.6</v>
      </c>
      <c r="GW307" s="186">
        <f t="shared" ref="GW307" si="1435">$H307</f>
        <v>99.381761978361666</v>
      </c>
      <c r="GX307" s="186">
        <f t="shared" ref="GX307" si="1436">$J307</f>
        <v>0</v>
      </c>
      <c r="GY307" s="186">
        <f t="shared" ref="GY307" si="1437">$F307*Ebiom_shreds</f>
        <v>128.6</v>
      </c>
      <c r="GZ307" s="186">
        <f t="shared" ref="GZ307" si="1438">$G307/COP_KM</f>
        <v>0</v>
      </c>
      <c r="HA307" s="436">
        <f>($GW307*$GZ$4+$GY$4)+($GZ$5*$GX307+$GY$5)</f>
        <v>83512.055641421946</v>
      </c>
      <c r="HB307" s="186">
        <f t="shared" ref="HB307" si="1439">($F307+$G307)/(HH307+HI307)</f>
        <v>1</v>
      </c>
      <c r="HC307" s="287">
        <f t="shared" ref="HC307:HC314" si="1440">($HH307-$HI307)/$HJ307*1000</f>
        <v>0.96868556004895334</v>
      </c>
      <c r="HD307" s="287">
        <f t="shared" ref="HD307:HD314" si="1441">HB307*HC307</f>
        <v>0.96868556004895334</v>
      </c>
      <c r="HE307" s="186">
        <f t="shared" ref="HE307" si="1442">$F307</f>
        <v>128.6</v>
      </c>
      <c r="HF307" s="186">
        <f t="shared" ref="HF307" si="1443">$H307</f>
        <v>99.381761978361666</v>
      </c>
      <c r="HG307" s="186">
        <f t="shared" ref="HG307" si="1444">$J307</f>
        <v>0</v>
      </c>
      <c r="HH307" s="186">
        <f t="shared" ref="HH307" si="1445">$F307*Ebiom_snip</f>
        <v>128.6</v>
      </c>
      <c r="HI307" s="186">
        <f>($G307/COP_KM)*Ek</f>
        <v>0</v>
      </c>
      <c r="HJ307" s="436">
        <f>($HF307*$HI$4+$HH$4)+($HH$5*$HG307+$HI$5)</f>
        <v>132757.21792890262</v>
      </c>
      <c r="HK307" s="186">
        <f>($F307+$G307)/($GP307+$GQ307)</f>
        <v>1</v>
      </c>
      <c r="HL307" s="287">
        <f t="shared" ref="HL307:HL314" si="1446">($HQ307-$HR307)/$HS307*1000</f>
        <v>1.3612139059304702</v>
      </c>
      <c r="HM307" s="287">
        <f t="shared" ref="HM307:HM314" si="1447">HK307*HL307</f>
        <v>1.3612139059304702</v>
      </c>
      <c r="HN307" s="186">
        <f t="shared" ref="HN307" si="1448">$F307</f>
        <v>128.6</v>
      </c>
      <c r="HO307" s="186">
        <f t="shared" ref="HO307" si="1449">$H307</f>
        <v>99.381761978361666</v>
      </c>
      <c r="HP307" s="186">
        <f t="shared" ref="HP307" si="1450">$J307</f>
        <v>0</v>
      </c>
      <c r="HQ307" s="186">
        <f t="shared" ref="HQ307" si="1451">$F307*Ebiom_pellet</f>
        <v>128.6</v>
      </c>
      <c r="HR307" s="186">
        <f>($G307/COP_KM)*Ek</f>
        <v>0</v>
      </c>
      <c r="HS307" s="468">
        <f>($HO307*$HR$4+$HQ$4)+($HR$5*$HO307+$HQ$5)</f>
        <v>94474.49768160742</v>
      </c>
    </row>
    <row r="308" spans="1:227" hidden="1" x14ac:dyDescent="0.3">
      <c r="A308" s="72" t="s">
        <v>368</v>
      </c>
      <c r="B308" s="104" t="s">
        <v>25</v>
      </c>
      <c r="C308" s="104" t="s">
        <v>150</v>
      </c>
      <c r="D308" s="126"/>
      <c r="E308" s="126"/>
      <c r="F308" s="126"/>
      <c r="G308" s="134"/>
      <c r="H308" s="562">
        <f t="shared" ref="H308" si="1452">I308</f>
        <v>0</v>
      </c>
      <c r="I308" s="134">
        <f>$N$10*$P$10*$D308/1000</f>
        <v>0</v>
      </c>
      <c r="J308" s="134"/>
      <c r="K308" s="115"/>
      <c r="L308" s="126"/>
      <c r="M308" s="134"/>
      <c r="N308" s="134"/>
      <c r="O308" s="134"/>
      <c r="P308" s="134"/>
      <c r="AJ308" s="98"/>
      <c r="AO308" s="138">
        <f t="shared" si="1344"/>
        <v>0</v>
      </c>
      <c r="AP308" s="138">
        <f t="shared" si="1345"/>
        <v>0</v>
      </c>
      <c r="AT308" s="437">
        <f t="shared" si="1335"/>
        <v>8000</v>
      </c>
      <c r="AV308" s="98"/>
      <c r="AW308" s="98"/>
      <c r="BS308" s="256"/>
      <c r="BU308" s="256"/>
      <c r="CB308" s="492"/>
      <c r="CR308" s="256"/>
      <c r="DB308" s="256"/>
      <c r="DL308" s="256"/>
      <c r="DV308" s="256"/>
      <c r="DZ308" s="138">
        <f t="shared" si="1393"/>
        <v>0</v>
      </c>
      <c r="EA308" s="138">
        <f t="shared" si="1394"/>
        <v>0</v>
      </c>
      <c r="EH308" s="256"/>
      <c r="ER308" s="256"/>
      <c r="EY308" s="4"/>
      <c r="EZ308" s="40"/>
      <c r="FA308" s="40"/>
      <c r="FB308" s="40"/>
      <c r="FC308" s="40"/>
      <c r="FD308" s="40"/>
      <c r="FE308" s="40"/>
      <c r="FF308" s="40"/>
      <c r="FG308" s="40"/>
      <c r="FH308" s="40"/>
      <c r="FL308" s="256"/>
      <c r="FT308" s="138">
        <f t="shared" si="1415"/>
        <v>0</v>
      </c>
      <c r="FX308" s="256"/>
      <c r="GK308" s="256" t="e">
        <f t="shared" si="1424"/>
        <v>#DIV/0!</v>
      </c>
      <c r="GL308" s="256" t="e">
        <f t="shared" si="1425"/>
        <v>#DIV/0!</v>
      </c>
      <c r="GT308" s="256" t="e">
        <f t="shared" si="1432"/>
        <v>#DIV/0!</v>
      </c>
      <c r="GU308" s="256" t="e">
        <f t="shared" si="1433"/>
        <v>#DIV/0!</v>
      </c>
      <c r="HC308" s="256" t="e">
        <f t="shared" si="1440"/>
        <v>#DIV/0!</v>
      </c>
      <c r="HD308" s="256" t="e">
        <f t="shared" si="1441"/>
        <v>#DIV/0!</v>
      </c>
      <c r="HL308" s="256" t="e">
        <f t="shared" si="1446"/>
        <v>#DIV/0!</v>
      </c>
      <c r="HM308" s="256" t="e">
        <f t="shared" si="1447"/>
        <v>#DIV/0!</v>
      </c>
    </row>
    <row r="309" spans="1:227" s="109" customFormat="1" x14ac:dyDescent="0.3">
      <c r="A309" s="109" t="s">
        <v>368</v>
      </c>
      <c r="B309" s="105" t="s">
        <v>25</v>
      </c>
      <c r="C309" s="105" t="s">
        <v>325</v>
      </c>
      <c r="D309" s="128">
        <v>440</v>
      </c>
      <c r="E309" s="128">
        <v>1270</v>
      </c>
      <c r="F309" s="128">
        <v>269.39999999999998</v>
      </c>
      <c r="G309" s="135">
        <f>F309/3</f>
        <v>89.8</v>
      </c>
      <c r="H309" s="169">
        <f t="shared" ref="H309:H314" si="1453">F309*1000/E309</f>
        <v>212.1259842519685</v>
      </c>
      <c r="I309" s="135">
        <f>$P$4*$P$10*$D309/1000</f>
        <v>212.52</v>
      </c>
      <c r="J309" s="375">
        <f>IF(M309&gt;0,G309*1000/M309,0)</f>
        <v>186.38439186384392</v>
      </c>
      <c r="K309" s="131">
        <v>0.01</v>
      </c>
      <c r="L309" s="128">
        <f t="shared" ref="L309:L314" si="1454">ROUND((F309/H309)*1000,0)</f>
        <v>1270</v>
      </c>
      <c r="M309" s="375">
        <f>365*24/2*P309</f>
        <v>481.8</v>
      </c>
      <c r="N309" s="375">
        <f t="shared" si="1336"/>
        <v>12.7</v>
      </c>
      <c r="O309" s="135" t="s">
        <v>513</v>
      </c>
      <c r="P309" s="165">
        <v>0.11</v>
      </c>
      <c r="Q309" s="397">
        <f>+(F309-G309)/F309</f>
        <v>0.66666666666666663</v>
      </c>
      <c r="S309" s="285">
        <f t="shared" ref="S309" si="1455">($F309+$G309)/(T309+U309)</f>
        <v>1.2</v>
      </c>
      <c r="T309" s="383">
        <f t="shared" ref="T309" si="1456">$G309/COP_KM*Ek</f>
        <v>29.933333333333334</v>
      </c>
      <c r="U309" s="384">
        <f t="shared" ref="U309" si="1457">$F309*Eg</f>
        <v>269.39999999999998</v>
      </c>
      <c r="V309" s="436">
        <f>+$T$4+$H309*$U$4+$T$5+$J309*$U$5</f>
        <v>52927.801910813447</v>
      </c>
      <c r="W309" s="192"/>
      <c r="X309" s="286"/>
      <c r="Y309" s="286"/>
      <c r="Z309" s="286"/>
      <c r="AA309" s="69"/>
      <c r="AB309" s="69"/>
      <c r="AC309" s="69"/>
      <c r="AD309" s="69"/>
      <c r="AE309" s="69"/>
      <c r="AF309" s="69"/>
      <c r="AG309" s="69"/>
      <c r="AH309" s="462"/>
      <c r="AI309" s="299">
        <f t="shared" ref="AI309" si="1458">($F309+$G309)/(AR309+AS309)</f>
        <v>2.6038489571348471</v>
      </c>
      <c r="AJ309" s="287">
        <f t="shared" ref="AJ309" si="1459">+(($T309+$U309)-(AR309+AS309))/AT309*1000</f>
        <v>1.0903840192854386</v>
      </c>
      <c r="AK309" s="287">
        <f t="shared" ref="AK309" si="1460">AI309*AJ309</f>
        <v>2.8391952914928922</v>
      </c>
      <c r="AL309" s="173">
        <f>IF($H309&lt;$AA$9,$F309,+$AA$9*$L309*(1+($H309-$AA$9)/$H309)/1000)</f>
        <v>194.1299183370453</v>
      </c>
      <c r="AM309" s="173">
        <f>IF($G309&lt;$AL309*(1-1/$AI$8),$G309,AL309*(1-1/$AI$8))</f>
        <v>89.8</v>
      </c>
      <c r="AN309" s="173">
        <f t="shared" ref="AN309" si="1461">+AL309*(1-1/$AI$8)-AM309</f>
        <v>55.797438752783975</v>
      </c>
      <c r="AO309" s="173">
        <f t="shared" si="1344"/>
        <v>29</v>
      </c>
      <c r="AP309" s="173">
        <f t="shared" si="1345"/>
        <v>41</v>
      </c>
      <c r="AQ309" s="173">
        <f>+IF($G309-AM309&gt;0,($G309-AM309)/$M309*1000,0)</f>
        <v>0</v>
      </c>
      <c r="AR309" s="287">
        <f>(+AL309/$AI$8+AL309/$AI$10+ABS(AN309)/$AI$9+AM309/$AI$10+($G309-AM309)/COP_KM)*Ek</f>
        <v>62.679548255382336</v>
      </c>
      <c r="AS309" s="287">
        <f t="shared" ref="AS309" si="1462">($F309-AL309)*Eg</f>
        <v>75.270081662954681</v>
      </c>
      <c r="AT309" s="434">
        <f t="shared" si="1335"/>
        <v>148006.29921259842</v>
      </c>
      <c r="AU309" s="113"/>
      <c r="AV309" s="287"/>
      <c r="AW309" s="287"/>
      <c r="AX309" s="172"/>
      <c r="AY309" s="172"/>
      <c r="AZ309" s="172"/>
      <c r="BA309" s="172"/>
      <c r="BB309" s="287"/>
      <c r="BC309" s="287"/>
      <c r="BD309" s="287"/>
      <c r="BE309" s="297"/>
      <c r="BF309" s="148">
        <f t="shared" ref="BF309" si="1463">($F309+$G309)/(BO309+BP309)</f>
        <v>2.251618350689558</v>
      </c>
      <c r="BG309" s="287">
        <f t="shared" ref="BG309" si="1464">+(($T309+$U309)-(BO309+BP309))/BR309*1000</f>
        <v>1.1494594799707867</v>
      </c>
      <c r="BH309" s="287">
        <f t="shared" ref="BH309" si="1465">BG309*BF309</f>
        <v>2.5881440584762996</v>
      </c>
      <c r="BI309" s="172">
        <f>IF(($F309*(1-1/$BF$8))&gt;(1+$BI$9)*$G309,(1+$BI$9)/(1-1/$BF$8)*$G309,$F309)</f>
        <v>149.29249999999999</v>
      </c>
      <c r="BJ309" s="172">
        <f>IF($G309&lt;$F309*(1-1/$BF$8),$G309,$F309*(1-1/$BF$8))</f>
        <v>89.8</v>
      </c>
      <c r="BK309" s="287">
        <v>0</v>
      </c>
      <c r="BL309" s="173">
        <f t="shared" ref="BL309" si="1466">BI309/$L309*1000</f>
        <v>117.5531496062992</v>
      </c>
      <c r="BM309" s="173">
        <f t="shared" ref="BM309" si="1467">$H309-BL309</f>
        <v>94.572834645669303</v>
      </c>
      <c r="BN309" s="173">
        <f>+IF($G309-BJ309&gt;0,($G309-BL309)/$M309*1000,0)</f>
        <v>0</v>
      </c>
      <c r="BO309" s="173">
        <f>(+BI309/$BF$8+BI309/$BF$10+BJ309/$BF$10+($G309-BJ309)/COP_KM)*Ek</f>
        <v>39.422199999999997</v>
      </c>
      <c r="BP309" s="173">
        <f t="shared" ref="BP309" si="1468">($F309-BI309)*Eg</f>
        <v>120.10749999999999</v>
      </c>
      <c r="BQ309" s="392">
        <f>IF(BL309=0,0,IF(BL309&lt;100,$BO$4+BL309*$BP$4,$BO$5+$BP$5*LN(BL309/6.96)))</f>
        <v>88474.03702957835</v>
      </c>
      <c r="BR309" s="430">
        <f>BQ309+IF(BL309&gt;0,$BO$6+$BP$6*BL309,0)+IF(BM309&gt;0,$T$4+$U$4*BM309,0)+IF(BN309&gt;0,$T$5+$U$5*BN309,0)</f>
        <v>121625.54293509015</v>
      </c>
      <c r="BS309" s="287">
        <f t="shared" ref="BS309" si="1469">($F309+$G309)/(BZ309+CA309)</f>
        <v>4.8192771084337354</v>
      </c>
      <c r="BT309" s="287">
        <f t="shared" ref="BT309" si="1470">+(($T309+$U309)-(BZ309+CA309))/CB309*1000</f>
        <v>1.1244768435655144</v>
      </c>
      <c r="BU309" s="287">
        <f t="shared" ref="BU309" si="1471">BT309*BS309</f>
        <v>5.4191655111591057</v>
      </c>
      <c r="BV309" s="173">
        <f t="shared" ref="BV309" si="1472">+$F309</f>
        <v>269.39999999999998</v>
      </c>
      <c r="BW309" s="173">
        <f t="shared" ref="BW309" si="1473">+$G309</f>
        <v>89.8</v>
      </c>
      <c r="BX309" s="173">
        <f t="shared" ref="BX309" si="1474">BV309*(1-1/$BS$8)-BW309</f>
        <v>125.71999999999998</v>
      </c>
      <c r="BY309" s="173">
        <f t="shared" ref="BY309" si="1475">+BX309/$H309*1000</f>
        <v>592.66666666666652</v>
      </c>
      <c r="BZ309" s="287">
        <f>((BV309/$BS$8)+(BV309/$BS$10)+ABS(BX309/$BS$9)+(BW309/$BS$10))*$G$4</f>
        <v>74.533999999999992</v>
      </c>
      <c r="CA309" s="287">
        <v>0</v>
      </c>
      <c r="CB309" s="468">
        <f>IF($H309&lt;100,$BZ$4+$H309*$CA$4,$BZ$5+$CA$5*LN($H309/6.96))+$BZ$6+$H309*$CA$6+$BZ$7+$H309*$CA$7</f>
        <v>199914.5955025049</v>
      </c>
      <c r="CC309" s="148">
        <f t="shared" ref="CC309" si="1476">($F309+$G309)/(CL309+CM309)</f>
        <v>2.2460133263457367</v>
      </c>
      <c r="CD309" s="287">
        <f t="shared" ref="CD309" si="1477">+(($T309+$U309)-(CL309+CM309))/CO309*1000</f>
        <v>1.3631051994282923</v>
      </c>
      <c r="CE309" s="287">
        <f t="shared" ref="CE309" si="1478">CC309*CD309</f>
        <v>3.0615524431271077</v>
      </c>
      <c r="CF309" s="172">
        <f>IF(($F309*(1-1/$CC$8))&gt;(1+$CF$9)*$G309,(1+$CF$9)/(1-1/$CC$8)*$G309,$F309)</f>
        <v>159.24533333333335</v>
      </c>
      <c r="CG309" s="172">
        <f>IF($G309&lt;$F309*(1-1/$CC$8),$G309,$F309*(1-1/$CC$8))</f>
        <v>89.8</v>
      </c>
      <c r="CH309" s="287">
        <v>0</v>
      </c>
      <c r="CI309" s="173">
        <f t="shared" ref="CI309" si="1479">CF309/$L309*1000</f>
        <v>125.39002624671916</v>
      </c>
      <c r="CJ309" s="173">
        <f t="shared" ref="CJ309" si="1480">$H309-CI309</f>
        <v>86.735958005249344</v>
      </c>
      <c r="CK309" s="173">
        <f>+IF($G309-CG309&gt;0,($G309-CI309)/$M309*1000,0)</f>
        <v>0</v>
      </c>
      <c r="CL309" s="287">
        <f>(+CF309/$CC$8+CF309/$CC$10+CG309/$CC$10+($G309-CG309)/COP_KM)*Ek</f>
        <v>49.773146666666669</v>
      </c>
      <c r="CM309" s="287">
        <f t="shared" ref="CM309" si="1481">($F309-CF309)*Eg</f>
        <v>110.15466666666663</v>
      </c>
      <c r="CN309" s="392">
        <f>IF(CI309=0,0,IF(CI309&lt;100,$CL$4+CI309*$CM$4,$CL$5+$CM$5*LN(CI309/6.96)))</f>
        <v>67982.698116249114</v>
      </c>
      <c r="CO309" s="410">
        <f>CN309+IF(CI309&gt;0,$BO$6+$BP$6*CI309,0)+IF(CJ309&gt;0,$T$4+$U$4*CJ309,0)+IF(CK309&gt;0,$T$5+$U$5*CK309,0)</f>
        <v>102270.55113462181</v>
      </c>
      <c r="CP309" s="150">
        <f t="shared" ref="CP309" si="1482">($F309+$G309)/(CW309+CX309)</f>
        <v>4.113110539845759</v>
      </c>
      <c r="CQ309" s="287">
        <f t="shared" ref="CQ309" si="1483">+(($T309+$U309)-(CW309+CX309))/CY309*1000</f>
        <v>1.2120362667522353</v>
      </c>
      <c r="CR309" s="287">
        <f t="shared" ref="CR309" si="1484">CQ309*CP309</f>
        <v>4.9852391434539252</v>
      </c>
      <c r="CS309" s="172">
        <f t="shared" ref="CS309" si="1485">+$F309</f>
        <v>269.39999999999998</v>
      </c>
      <c r="CT309" s="172">
        <f t="shared" ref="CT309" si="1486">+$G309</f>
        <v>89.8</v>
      </c>
      <c r="CU309" s="287">
        <f t="shared" ref="CU309" si="1487">CS309*(1-1/$CP$8)-CT309</f>
        <v>112.24999999999999</v>
      </c>
      <c r="CV309" s="173">
        <f t="shared" ref="CV309" si="1488">+CU309/$H309*1000</f>
        <v>529.16666666666652</v>
      </c>
      <c r="CW309" s="287">
        <f>((CS309/$CP$8)+(CS309/$CP$10)+ABS(CU309/$CP$9)+(CT309/$CP$10))*$G$4</f>
        <v>87.330499999999986</v>
      </c>
      <c r="CX309" s="287">
        <v>0</v>
      </c>
      <c r="CY309" s="468">
        <f>IF($H309&lt;100,$CW$4+$H309*$CX$4,$CW$5+$CX$5*LN($H309/6.96))+$CW$6+$H309*$CX$6+$CW$7+$H309*$CX$7</f>
        <v>174914.5955025049</v>
      </c>
      <c r="CZ309" s="150">
        <f t="shared" ref="CZ309" si="1489">($F309+$G309)/(DG309+DH309)</f>
        <v>4.8192771084337354</v>
      </c>
      <c r="DA309" s="287">
        <f t="shared" ref="DA309" si="1490">+(($T309+$U309)-(DG309+DH309))/DI309*1000</f>
        <v>1.2357410504218607</v>
      </c>
      <c r="DB309" s="287">
        <f t="shared" ref="DB309" si="1491">DA309*CZ309</f>
        <v>5.9553785562499311</v>
      </c>
      <c r="DC309" s="172">
        <f t="shared" ref="DC309" si="1492">+$F309</f>
        <v>269.39999999999998</v>
      </c>
      <c r="DD309" s="172">
        <f t="shared" ref="DD309" si="1493">+$G309</f>
        <v>89.8</v>
      </c>
      <c r="DE309" s="287">
        <f t="shared" ref="DE309" si="1494">DC309*(1-1/$CZ$8)-DD309</f>
        <v>125.71999999999998</v>
      </c>
      <c r="DF309" s="173">
        <f t="shared" ref="DF309" si="1495">+DE309/$H309*1000</f>
        <v>592.66666666666652</v>
      </c>
      <c r="DG309" s="287">
        <f>((DC309/$CZ$8)+(DC309/$CZ$10)+ABS(DE309/$CZ$9)+(DD309/$CZ$10))*$G$4</f>
        <v>74.533999999999992</v>
      </c>
      <c r="DH309" s="287">
        <v>0</v>
      </c>
      <c r="DI309" s="468">
        <f>IF($H309&lt;100,$DG$4+$H309*$DH$4,$DG$5+$DH$5*LN($H309/6.96))+$DG$6+$H309*$DH$6+$DG$7+$H309*$DH$7</f>
        <v>181914.5955025049</v>
      </c>
      <c r="DJ309" s="150">
        <f t="shared" ref="DJ309" si="1496">($F309+$G309)/(DQ309+DR309)</f>
        <v>4.113110539845759</v>
      </c>
      <c r="DK309" s="287">
        <f t="shared" ref="DK309" si="1497">+(($T309+$U309)-(DQ309+DR309))/DS309*1000</f>
        <v>1.2477023101303146</v>
      </c>
      <c r="DL309" s="287">
        <f t="shared" ref="DL309" si="1498">DK309*DJ309</f>
        <v>5.1319375223868988</v>
      </c>
      <c r="DM309" s="172">
        <f t="shared" ref="DM309" si="1499">+$F309</f>
        <v>269.39999999999998</v>
      </c>
      <c r="DN309" s="172">
        <f t="shared" ref="DN309" si="1500">+$G309</f>
        <v>89.8</v>
      </c>
      <c r="DO309" s="287">
        <f t="shared" ref="DO309" si="1501">DM309*(1-1/$DJ$8)-DN309</f>
        <v>112.24999999999999</v>
      </c>
      <c r="DP309" s="173">
        <f t="shared" ref="DP309" si="1502">+DO309/$H309*1000</f>
        <v>529.16666666666652</v>
      </c>
      <c r="DQ309" s="287">
        <f>((DM309/$DJ$8)+(DM309/$DJ$10)+ABS(DO309/$DJ$9)+(DN309/$DJ$10))*$G$4</f>
        <v>87.330499999999986</v>
      </c>
      <c r="DR309" s="287">
        <v>0</v>
      </c>
      <c r="DS309" s="436">
        <f>IF($H309&lt;100,$DQ$4+$H309*$DR$4,$DQ$5+$DR$5*LN($H309/6.96))+$DQ$6+$H309*$DR$6+$DQ$7+$H309*$DR$7</f>
        <v>169914.5955025049</v>
      </c>
      <c r="DT309" s="289">
        <f t="shared" ref="DT309" si="1503">($F309+$G309)/(EC309+ED309)</f>
        <v>8.0971659919028358</v>
      </c>
      <c r="DU309" s="287">
        <f t="shared" ref="DU309" si="1504">+(($T309+$U309)-(EC309+ED309))/EE309*1000</f>
        <v>0.79219850049404461</v>
      </c>
      <c r="DV309" s="287">
        <f t="shared" ref="DV309" si="1505">DU309*DT309</f>
        <v>6.4145627570367996</v>
      </c>
      <c r="DW309" s="172">
        <f t="shared" ref="DW309" si="1506">+$F309</f>
        <v>269.39999999999998</v>
      </c>
      <c r="DX309" s="172">
        <f t="shared" ref="DX309" si="1507">+$G309</f>
        <v>89.8</v>
      </c>
      <c r="DY309" s="287">
        <f t="shared" ref="DY309" si="1508">DW309*(1-1/$DT$8)-DX309</f>
        <v>152.65999999999997</v>
      </c>
      <c r="DZ309" s="287">
        <f t="shared" si="1393"/>
        <v>139</v>
      </c>
      <c r="EA309" s="287">
        <f t="shared" si="1394"/>
        <v>198</v>
      </c>
      <c r="EB309" s="173">
        <f t="shared" ref="EB309" si="1509">+DY309/$H309*1000</f>
        <v>719.66666666666652</v>
      </c>
      <c r="EC309" s="287">
        <f>((DW309/$DT$8)+(DW309/$DT$10)+ABS(DY309/$DT$9)+(DX309/$DT$10))*$G$4</f>
        <v>44.36119999999999</v>
      </c>
      <c r="ED309" s="287">
        <v>0</v>
      </c>
      <c r="EE309" s="436">
        <f t="shared" ref="EE309" si="1510">IF($H309&lt;100,$EC$4+$H309*$ED$4,$EC$5+$ED$5*LN($H309/6.96))+$EC$6+$H309*$ED$6+$EC$7+$H309*$ED$7</f>
        <v>321853.84493194974</v>
      </c>
      <c r="EF309" s="290">
        <f t="shared" ref="EF309" si="1511">($F309+$G309)/(EM309+EN309)</f>
        <v>1.4436090225563909</v>
      </c>
      <c r="EG309" s="287">
        <f t="shared" ref="EG309" si="1512">+(($T309+$U309)-(EN309+EM309))/EO309*1000</f>
        <v>0.82583772528729693</v>
      </c>
      <c r="EH309" s="287">
        <f t="shared" ref="EH309" si="1513">EG309*EF309</f>
        <v>1.192186791392188</v>
      </c>
      <c r="EI309" s="290">
        <f>$F309*$EG$9</f>
        <v>67.349999999999994</v>
      </c>
      <c r="EJ309" s="290">
        <f>$H309*$EG$9</f>
        <v>53.031496062992126</v>
      </c>
      <c r="EK309" s="290">
        <f t="shared" ref="EK309" si="1514">$H309</f>
        <v>212.1259842519685</v>
      </c>
      <c r="EL309" s="290">
        <f>IF($H309*$EG$9&gt;$J309,0,$J309-$EJ309)</f>
        <v>133.3528958008518</v>
      </c>
      <c r="EM309" s="290">
        <f>(($EG$9*F309)/$EF$8+($G309/COP_KM))*Ek</f>
        <v>46.770833333333329</v>
      </c>
      <c r="EN309" s="290">
        <f>((1-$EG$9)*$F309)*Eg</f>
        <v>202.04999999999998</v>
      </c>
      <c r="EO309" s="436">
        <f>($EK309*$EN$4+$EM$4)+($EL309*$EN$5+$EM$5)+($EJ309*$EN$6+$EM$6)</f>
        <v>61165.16411553786</v>
      </c>
      <c r="EP309" s="291">
        <f t="shared" ref="EP309" si="1515">($F309+$G309)/(EW309+EX309)</f>
        <v>1.4436090225563909</v>
      </c>
      <c r="EQ309" s="287">
        <f>+(($T309+$U309)-(EX309+EW309))/EY309*1000</f>
        <v>0.65841013824884775</v>
      </c>
      <c r="ER309" s="287">
        <f t="shared" ref="ER309" si="1516">EQ309*EP309</f>
        <v>0.95048681611863728</v>
      </c>
      <c r="ES309" s="291">
        <f t="shared" ref="ES309" si="1517">+$F309</f>
        <v>269.39999999999998</v>
      </c>
      <c r="ET309" s="291">
        <f>$H309*$EG$9</f>
        <v>53.031496062992126</v>
      </c>
      <c r="EU309" s="291">
        <f t="shared" ref="EU309" si="1518">$H309</f>
        <v>212.1259842519685</v>
      </c>
      <c r="EV309" s="291">
        <f>IF($H309*$EG$9&gt;$J309,0,$J309-$ET309)</f>
        <v>133.3528958008518</v>
      </c>
      <c r="EW309" s="291">
        <f>((($EG$9*$F309)/$EP$8)+($G309/COP_KM))*Ek</f>
        <v>46.770833333333329</v>
      </c>
      <c r="EX309" s="291">
        <f>((1-$EG$9)*$F309)*Ebiom_p</f>
        <v>202.04999999999998</v>
      </c>
      <c r="EY309" s="574">
        <f>($EX$4*$H309/3)+($EX$5*$H309/3)+($EX$6*$H309/3)</f>
        <v>76718.897637795279</v>
      </c>
      <c r="EZ309" s="588"/>
      <c r="FA309" s="588"/>
      <c r="FB309" s="588"/>
      <c r="FC309" s="588"/>
      <c r="FD309" s="588"/>
      <c r="FE309" s="588"/>
      <c r="FF309" s="588"/>
      <c r="FG309" s="588"/>
      <c r="FH309" s="588"/>
      <c r="FI309" s="576"/>
      <c r="FJ309" s="292">
        <f t="shared" ref="FJ309" si="1519">($F309+$G309)/(FR309+FS309)</f>
        <v>1.2112470084694225</v>
      </c>
      <c r="FK309" s="287">
        <f>+(($T309+$U309)-($FS309+$FR309))/$FU309*1000</f>
        <v>4.7111932228718588E-2</v>
      </c>
      <c r="FL309" s="287">
        <f t="shared" ref="FL309" si="1520">FJ309*FK309</f>
        <v>5.7064186975249558E-2</v>
      </c>
      <c r="FM309" s="292">
        <f>($FR$9/100)*$F309*$K309</f>
        <v>2.694</v>
      </c>
      <c r="FN309" s="292">
        <f t="shared" ref="FN309" si="1521">ROUND($FT309*$FN$9,0)</f>
        <v>4</v>
      </c>
      <c r="FO309" s="292">
        <f t="shared" ref="FO309" si="1522">$H309</f>
        <v>212.1259842519685</v>
      </c>
      <c r="FP309" s="292">
        <f t="shared" ref="FP309" si="1523">$J309</f>
        <v>186.38439186384392</v>
      </c>
      <c r="FQ309" s="292">
        <f t="shared" ref="FQ309" si="1524">FT309/3*300</f>
        <v>600</v>
      </c>
      <c r="FR309" s="292">
        <f>(($F309*$K309*($FR$9/100)/$FN$10)+($G309/COP_KM))*Ek</f>
        <v>29.987213333333333</v>
      </c>
      <c r="FS309" s="292">
        <f>((($K309*$F309)-(($GB$9/3.6)*$FT309))+((1-$K309)*$F309))*Eg</f>
        <v>266.56666666666661</v>
      </c>
      <c r="FT309" s="293">
        <f t="shared" si="1415"/>
        <v>6</v>
      </c>
      <c r="FU309" s="436">
        <f>($FT$6*$FO309+$FS$6)+($FT$7*$FP309+$FS$7)+($FT$5*$FQ309+$FS$5)+($FT$4*$FN309+$FS$4)</f>
        <v>58996.801910813454</v>
      </c>
      <c r="FV309" s="292">
        <f t="shared" ref="FV309" si="1525">($F309+$G309)/(GD309+GE309)</f>
        <v>1.8165064419204886</v>
      </c>
      <c r="FW309" s="287">
        <f>+(($T309+$U309)-($GD309+$GE309))/$GI309*1000</f>
        <v>1.0141384905402409</v>
      </c>
      <c r="FX309" s="287">
        <f t="shared" ref="FX309" si="1526">FV309*FW309</f>
        <v>1.842189101065868</v>
      </c>
      <c r="FY309" s="292">
        <f>(($GE$9/100)*$F309*$K309)+($FY$8*$F309)</f>
        <v>109.10699999999999</v>
      </c>
      <c r="FZ309" s="292">
        <f t="shared" ref="FZ309" si="1527">ROUND($GH309*$GF$9,0)</f>
        <v>57</v>
      </c>
      <c r="GA309" s="292">
        <f t="shared" ref="GA309" si="1528">$H309</f>
        <v>212.1259842519685</v>
      </c>
      <c r="GB309" s="292">
        <f t="shared" ref="GB309" si="1529">$J309</f>
        <v>186.38439186384392</v>
      </c>
      <c r="GC309" s="292">
        <f t="shared" ref="GC309" si="1530">GG309/3*300</f>
        <v>300</v>
      </c>
      <c r="GD309" s="292">
        <f>((((1-$FY$8)*$F309)/$FV$8)+($G309/COP_KM)+((($K309*$F309)/$GE$9)/$FZ$10))*Ek-($GH309*$FY$9*$FY$10/1000)</f>
        <v>37.449210933333326</v>
      </c>
      <c r="GE309" s="292">
        <f>(1-$FY$8)*$F309-(($GE$9/100)*$F309*$K309)</f>
        <v>160.29299999999998</v>
      </c>
      <c r="GF309" s="293">
        <f>ROUND(($FY$8*$F309*1000)/($GB$8*277.77777778),0)</f>
        <v>79</v>
      </c>
      <c r="GG309" s="407">
        <f>ROUND((($GE$9/100)*$F309*$K309*1000)/($GB$9*277.77777778),0)</f>
        <v>3</v>
      </c>
      <c r="GH309" s="407">
        <f t="shared" ref="GH309" si="1531">$GF309+$GG309</f>
        <v>82</v>
      </c>
      <c r="GI309" s="436">
        <f t="shared" ref="GI309" si="1532">($GH$6*$GA309+$GG$6)+($GH$7*$GB309+$GG$7)+($GH$5*$GC309+$GG$5)+($GH$4*$FZ309+$GG$4)</f>
        <v>100174.80191081346</v>
      </c>
      <c r="GJ309" s="186">
        <f>($F309+$G309)/($GP309+$GQ309)</f>
        <v>1.2</v>
      </c>
      <c r="GK309" s="287">
        <f t="shared" si="1424"/>
        <v>1.2861522292783794</v>
      </c>
      <c r="GL309" s="287">
        <f t="shared" si="1425"/>
        <v>1.5433826751340551</v>
      </c>
      <c r="GM309" s="186">
        <f t="shared" ref="GM309" si="1533">$F309</f>
        <v>269.39999999999998</v>
      </c>
      <c r="GN309" s="186">
        <f t="shared" ref="GN309" si="1534">$H309</f>
        <v>212.1259842519685</v>
      </c>
      <c r="GO309" s="186">
        <f t="shared" ref="GO309" si="1535">$J309</f>
        <v>186.38439186384392</v>
      </c>
      <c r="GP309" s="186">
        <f t="shared" ref="GP309" si="1536">$F309*Ebiom_pellet</f>
        <v>269.39999999999998</v>
      </c>
      <c r="GQ309" s="186">
        <f t="shared" ref="GQ309" si="1537">$G309/COP_KM</f>
        <v>29.933333333333334</v>
      </c>
      <c r="GR309" s="436">
        <f>($GN309*$GQ$4+$GP$4)+($GO309*$GQ$5+$GP$5)</f>
        <v>186188.43183207331</v>
      </c>
      <c r="GS309" s="186">
        <f t="shared" ref="GS309" si="1538">($F309+$G309)/(GY309+GZ309)</f>
        <v>1.2</v>
      </c>
      <c r="GT309" s="287">
        <f t="shared" si="1432"/>
        <v>1.6223171374867809</v>
      </c>
      <c r="GU309" s="287">
        <f t="shared" si="1433"/>
        <v>1.946780564984137</v>
      </c>
      <c r="GV309" s="186">
        <f t="shared" ref="GV309" si="1539">$F309</f>
        <v>269.39999999999998</v>
      </c>
      <c r="GW309" s="186">
        <f t="shared" ref="GW309" si="1540">$H309</f>
        <v>212.1259842519685</v>
      </c>
      <c r="GX309" s="186">
        <f t="shared" ref="GX309" si="1541">$J309</f>
        <v>186.38439186384392</v>
      </c>
      <c r="GY309" s="186">
        <f t="shared" ref="GY309" si="1542">$F309*Ebiom_shreds</f>
        <v>269.39999999999998</v>
      </c>
      <c r="GZ309" s="186">
        <f t="shared" ref="GZ309" si="1543">$G309/COP_KM</f>
        <v>29.933333333333334</v>
      </c>
      <c r="HA309" s="436">
        <f>($GW309*$GZ$4+$GY$4)+($GZ$5*$GX309+$GY$5)</f>
        <v>147607.80191081343</v>
      </c>
      <c r="HB309" s="186">
        <f t="shared" ref="HB309" si="1544">($F309+$G309)/(HH309+HI309)</f>
        <v>1.2</v>
      </c>
      <c r="HC309" s="287">
        <f t="shared" si="1440"/>
        <v>0.1177561347355869</v>
      </c>
      <c r="HD309" s="287">
        <f t="shared" si="1441"/>
        <v>0.14130736168270427</v>
      </c>
      <c r="HE309" s="186">
        <f t="shared" ref="HE309" si="1545">$F309</f>
        <v>269.39999999999998</v>
      </c>
      <c r="HF309" s="186">
        <f t="shared" ref="HF309" si="1546">$H309</f>
        <v>212.1259842519685</v>
      </c>
      <c r="HG309" s="186">
        <f t="shared" ref="HG309" si="1547">$J309</f>
        <v>186.38439186384392</v>
      </c>
      <c r="HH309" s="186">
        <f t="shared" ref="HH309" si="1548">$F309*Ebiom_snip</f>
        <v>269.39999999999998</v>
      </c>
      <c r="HI309" s="186">
        <f>($G309/COP_KM)*Ek</f>
        <v>29.933333333333334</v>
      </c>
      <c r="HJ309" s="436">
        <f>($HF309*$HI$4+$HH$4)+($HH$5*$HG309+$HI$5)</f>
        <v>2033581.2414730848</v>
      </c>
      <c r="HK309" s="186">
        <f>($F309+$G309)/($GP309+$GQ309)</f>
        <v>1.2</v>
      </c>
      <c r="HL309" s="287">
        <f t="shared" si="1446"/>
        <v>1.2583171280014342</v>
      </c>
      <c r="HM309" s="287">
        <f t="shared" si="1447"/>
        <v>1.509980553601721</v>
      </c>
      <c r="HN309" s="186">
        <f t="shared" ref="HN309" si="1549">$F309</f>
        <v>269.39999999999998</v>
      </c>
      <c r="HO309" s="186">
        <f t="shared" ref="HO309" si="1550">$H309</f>
        <v>212.1259842519685</v>
      </c>
      <c r="HP309" s="186">
        <f t="shared" ref="HP309" si="1551">$J309</f>
        <v>186.38439186384392</v>
      </c>
      <c r="HQ309" s="186">
        <f t="shared" ref="HQ309" si="1552">$F309*Ebiom_pellet</f>
        <v>269.39999999999998</v>
      </c>
      <c r="HR309" s="186">
        <f>($G309/COP_KM)*Ek</f>
        <v>29.933333333333334</v>
      </c>
      <c r="HS309" s="468">
        <f>($HO309*$HR$4+$HQ$4)+($HR$5*$HO309+$HQ$5)</f>
        <v>190307.08661417323</v>
      </c>
    </row>
    <row r="310" spans="1:227" hidden="1" x14ac:dyDescent="0.3">
      <c r="A310" s="72" t="s">
        <v>368</v>
      </c>
      <c r="B310" s="104" t="s">
        <v>25</v>
      </c>
      <c r="C310" s="104" t="s">
        <v>152</v>
      </c>
      <c r="D310" s="126"/>
      <c r="E310" s="126"/>
      <c r="F310" s="126"/>
      <c r="G310" s="134"/>
      <c r="H310" s="562" t="e">
        <f t="shared" si="1453"/>
        <v>#DIV/0!</v>
      </c>
      <c r="I310" s="134">
        <f>$N$10*$P$10*$D310/1000</f>
        <v>0</v>
      </c>
      <c r="J310" s="134"/>
      <c r="K310" s="115"/>
      <c r="L310" s="126"/>
      <c r="M310" s="134"/>
      <c r="N310" s="134"/>
      <c r="O310" s="134"/>
      <c r="P310" s="565"/>
      <c r="AJ310" s="98"/>
      <c r="AO310" s="138">
        <f t="shared" si="1344"/>
        <v>0</v>
      </c>
      <c r="AP310" s="138">
        <f t="shared" si="1345"/>
        <v>0</v>
      </c>
      <c r="AT310" s="437" t="e">
        <f t="shared" si="1335"/>
        <v>#DIV/0!</v>
      </c>
      <c r="AV310" s="98"/>
      <c r="AW310" s="98"/>
      <c r="BS310" s="256"/>
      <c r="BU310" s="256"/>
      <c r="CB310" s="492"/>
      <c r="CR310" s="256"/>
      <c r="DB310" s="256"/>
      <c r="DL310" s="256"/>
      <c r="DV310" s="256"/>
      <c r="DZ310" s="138">
        <f t="shared" si="1393"/>
        <v>0</v>
      </c>
      <c r="EA310" s="138">
        <f t="shared" si="1394"/>
        <v>0</v>
      </c>
      <c r="EH310" s="256"/>
      <c r="ER310" s="256"/>
      <c r="EY310" s="4"/>
      <c r="EZ310" s="255"/>
      <c r="FA310" s="255"/>
      <c r="FB310" s="255"/>
      <c r="FC310" s="255"/>
      <c r="FD310" s="255"/>
      <c r="FE310" s="255"/>
      <c r="FF310" s="255"/>
      <c r="FG310" s="255"/>
      <c r="FH310" s="255"/>
      <c r="FI310" s="579"/>
      <c r="FL310" s="256"/>
      <c r="FT310" s="138">
        <f t="shared" si="1415"/>
        <v>0</v>
      </c>
      <c r="FX310" s="256"/>
      <c r="GK310" s="256" t="e">
        <f t="shared" si="1424"/>
        <v>#DIV/0!</v>
      </c>
      <c r="GL310" s="256" t="e">
        <f t="shared" si="1425"/>
        <v>#DIV/0!</v>
      </c>
      <c r="GT310" s="256" t="e">
        <f t="shared" si="1432"/>
        <v>#DIV/0!</v>
      </c>
      <c r="GU310" s="256" t="e">
        <f t="shared" si="1433"/>
        <v>#DIV/0!</v>
      </c>
      <c r="HC310" s="256" t="e">
        <f t="shared" si="1440"/>
        <v>#DIV/0!</v>
      </c>
      <c r="HD310" s="256" t="e">
        <f t="shared" si="1441"/>
        <v>#DIV/0!</v>
      </c>
      <c r="HL310" s="256" t="e">
        <f t="shared" si="1446"/>
        <v>#DIV/0!</v>
      </c>
      <c r="HM310" s="256" t="e">
        <f t="shared" si="1447"/>
        <v>#DIV/0!</v>
      </c>
    </row>
    <row r="311" spans="1:227" s="109" customFormat="1" x14ac:dyDescent="0.3">
      <c r="A311" s="109" t="s">
        <v>368</v>
      </c>
      <c r="B311" s="105" t="s">
        <v>25</v>
      </c>
      <c r="C311" s="105" t="s">
        <v>331</v>
      </c>
      <c r="D311" s="128">
        <v>940</v>
      </c>
      <c r="E311" s="128">
        <v>1221</v>
      </c>
      <c r="F311" s="128">
        <v>142.5</v>
      </c>
      <c r="G311" s="135">
        <v>0</v>
      </c>
      <c r="H311" s="169">
        <f t="shared" si="1453"/>
        <v>116.70761670761671</v>
      </c>
      <c r="I311" s="135">
        <f>$P$5*$P$10*$D311/1000</f>
        <v>118.44</v>
      </c>
      <c r="J311" s="135"/>
      <c r="K311" s="131">
        <v>0.1</v>
      </c>
      <c r="L311" s="128">
        <f t="shared" si="1454"/>
        <v>1221</v>
      </c>
      <c r="M311" s="135" t="s">
        <v>335</v>
      </c>
      <c r="N311" s="375">
        <f t="shared" si="1336"/>
        <v>122.1</v>
      </c>
      <c r="O311" s="135" t="s">
        <v>513</v>
      </c>
      <c r="P311" s="135"/>
      <c r="Q311" s="397">
        <f>+(F311-G311)/F311</f>
        <v>1</v>
      </c>
      <c r="S311" s="285">
        <f t="shared" ref="S311:S314" si="1553">($F311+$G311)/(T311+U311)</f>
        <v>1</v>
      </c>
      <c r="T311" s="383">
        <f t="shared" ref="T311:T314" si="1554">$G311/COP_KM*Ek</f>
        <v>0</v>
      </c>
      <c r="U311" s="384">
        <f t="shared" ref="U311:U314" si="1555">$F311*Eg</f>
        <v>142.5</v>
      </c>
      <c r="V311" s="436">
        <f>+$T$4+$H311*$U$4+$T$5+$J311*$U$5</f>
        <v>18335.380835380834</v>
      </c>
      <c r="W311" s="192"/>
      <c r="X311" s="286"/>
      <c r="Y311" s="286"/>
      <c r="Z311" s="286"/>
      <c r="AA311" s="69"/>
      <c r="AB311" s="69"/>
      <c r="AC311" s="69"/>
      <c r="AD311" s="69"/>
      <c r="AE311" s="69"/>
      <c r="AF311" s="69"/>
      <c r="AG311" s="69"/>
      <c r="AH311" s="462"/>
      <c r="AI311" s="299">
        <f t="shared" ref="AI311:AI314" si="1556">($F311+$G311)/(AR311+AS311)</f>
        <v>2.9301252622867944</v>
      </c>
      <c r="AJ311" s="287">
        <f t="shared" ref="AJ311:AJ314" si="1557">+(($T311+$U311)-(AR311+AS311))/AT311*1000</f>
        <v>0.59321288542768746</v>
      </c>
      <c r="AK311" s="287">
        <f t="shared" ref="AK311:AK314" si="1558">AI311*AJ311</f>
        <v>1.7381880615057088</v>
      </c>
      <c r="AL311" s="173">
        <f>IF($H311&lt;$AA$9,$F311,+$AA$9*$L311*(1+($H311-$AA$9)/$H311)/1000)</f>
        <v>139.57957894736842</v>
      </c>
      <c r="AM311" s="173">
        <f>IF($G311&lt;$AL311*(1-1/$AI$8),$G311,AL311*(1-1/$AI$8))</f>
        <v>0</v>
      </c>
      <c r="AN311" s="173">
        <f t="shared" ref="AN311:AN314" si="1559">+AL311*(1-1/$AI$8)-AM311</f>
        <v>104.68468421052631</v>
      </c>
      <c r="AO311" s="173">
        <f t="shared" si="1344"/>
        <v>54</v>
      </c>
      <c r="AP311" s="173">
        <f t="shared" si="1345"/>
        <v>77</v>
      </c>
      <c r="AQ311" s="173">
        <f>+IF($G311-AM311&gt;0,($G311-AM311)/$M311*1000,0)</f>
        <v>0</v>
      </c>
      <c r="AR311" s="287">
        <f>(+AL311/$AI$8+AL311/$AI$10+ABS(AN311)/$AI$9+AM311/$AI$10+($G311-AM311)/COP_KM)*Ek</f>
        <v>45.712312105263159</v>
      </c>
      <c r="AS311" s="287">
        <f t="shared" ref="AS311:AS314" si="1560">($F311-AL311)*Eg</f>
        <v>2.9204210526315819</v>
      </c>
      <c r="AT311" s="434">
        <f t="shared" si="1335"/>
        <v>158235.38083538084</v>
      </c>
      <c r="AU311" s="113"/>
      <c r="AV311" s="287"/>
      <c r="AW311" s="287"/>
      <c r="AX311" s="172"/>
      <c r="AY311" s="172"/>
      <c r="AZ311" s="172"/>
      <c r="BA311" s="172"/>
      <c r="BB311" s="287"/>
      <c r="BC311" s="287"/>
      <c r="BD311" s="287"/>
      <c r="BE311" s="297"/>
      <c r="BF311" s="148">
        <f t="shared" ref="BF311:BF314" si="1561">($F311+$G311)/(BO311+BP311)</f>
        <v>1</v>
      </c>
      <c r="BG311" s="287">
        <f>+(($T311+$U311)-(BO311+BP311))/BR311*1000</f>
        <v>0</v>
      </c>
      <c r="BH311" s="287">
        <f t="shared" ref="BH311:BH314" si="1562">BG311*BF311</f>
        <v>0</v>
      </c>
      <c r="BI311" s="172">
        <f>IF(($F311*(1-1/$BF$8))&gt;(1+$BI$9)*$G311,(1+$BI$9)/(1-1/$BF$8)*$G311,$F311)</f>
        <v>0</v>
      </c>
      <c r="BJ311" s="172">
        <f>IF($G311&lt;$F311*(1-1/$BF$8),$G311,$F311*(1-1/$BF$8))</f>
        <v>0</v>
      </c>
      <c r="BK311" s="287">
        <v>0</v>
      </c>
      <c r="BL311" s="173">
        <f t="shared" ref="BL311:BL314" si="1563">BI311/$L311*1000</f>
        <v>0</v>
      </c>
      <c r="BM311" s="173">
        <f t="shared" ref="BM311:BM314" si="1564">$H311-BL311</f>
        <v>116.70761670761671</v>
      </c>
      <c r="BN311" s="173">
        <f>+IF($G311-BJ311&gt;0,($G311-BL311)/$M311*1000,0)</f>
        <v>0</v>
      </c>
      <c r="BO311" s="173">
        <f>(+BI311/$BF$8+BI311/$BF$10+BJ311/$BF$10+($G311-BJ311)/COP_KM)*Ek</f>
        <v>0</v>
      </c>
      <c r="BP311" s="173">
        <f t="shared" ref="BP311:BP314" si="1565">($F311-BI311)*Eg</f>
        <v>142.5</v>
      </c>
      <c r="BQ311" s="392">
        <f>IF(BL311=0,0,IF(BL311&lt;100,$BO$4+BL311*$BP$4,$BO$5+$BP$5*LN(BL311/6.96)))</f>
        <v>0</v>
      </c>
      <c r="BR311" s="430">
        <f>BQ311+IF(BL311&gt;0,$BO$6+$BP$6*BL311,0)+IF(BM311&gt;0,$T$4+$U$4*BM311,0)+IF(BN311&gt;0,$T$5+$U$5*BN311,0)</f>
        <v>8335.3808353808345</v>
      </c>
      <c r="BS311" s="287">
        <f t="shared" ref="BS311:BS314" si="1566">($F311+$G311)/(BZ311+CA311)</f>
        <v>3.5714285714285707</v>
      </c>
      <c r="BT311" s="287">
        <f t="shared" ref="BT311:BT314" si="1567">+(($T311+$U311)-(BZ311+CA311))/CB311*1000</f>
        <v>0.78792725943282749</v>
      </c>
      <c r="BU311" s="287">
        <f t="shared" ref="BU311:BU314" si="1568">BT311*BS311</f>
        <v>2.8140259265458121</v>
      </c>
      <c r="BV311" s="173">
        <f t="shared" ref="BV311:BV314" si="1569">+$F311</f>
        <v>142.5</v>
      </c>
      <c r="BW311" s="173">
        <f t="shared" ref="BW311:BW314" si="1570">+$G311</f>
        <v>0</v>
      </c>
      <c r="BX311" s="173">
        <f t="shared" ref="BX311:BX314" si="1571">BV311*(1-1/$BS$8)-BW311</f>
        <v>114</v>
      </c>
      <c r="BY311" s="173">
        <f t="shared" ref="BY311:BY314" si="1572">+BX311/$H311*1000</f>
        <v>976.8</v>
      </c>
      <c r="BZ311" s="287">
        <f>((BV311/$BS$8)+(BV311/$BS$10)+ABS(BX311/$BS$9)+(BW311/$BS$10))*$G$4</f>
        <v>39.900000000000006</v>
      </c>
      <c r="CA311" s="287">
        <v>0</v>
      </c>
      <c r="CB311" s="468">
        <f>IF($H311&lt;100,$BZ$4+$H311*$CA$4,$BZ$5+$CA$5*LN($H311/6.96))+$BZ$6+$H311*$CA$6+$BZ$7+$H311*$CA$7</f>
        <v>130215.06588546562</v>
      </c>
      <c r="CC311" s="148">
        <f t="shared" ref="CC311:CC314" si="1573">($F311+$G311)/(CL311+CM311)</f>
        <v>1</v>
      </c>
      <c r="CD311" s="287">
        <f t="shared" ref="CD311:CD314" si="1574">+(($T311+$U311)-(CL311+CM311))/CO311*1000</f>
        <v>0</v>
      </c>
      <c r="CE311" s="287">
        <f t="shared" ref="CE311:CE314" si="1575">CC311*CD311</f>
        <v>0</v>
      </c>
      <c r="CF311" s="172">
        <f>IF(($F311*(1-1/$CC$8))&gt;(1+$CF$9)*$G311,(1+$CF$9)/(1-1/$CC$8)*$G311,$F311)</f>
        <v>0</v>
      </c>
      <c r="CG311" s="172">
        <f>IF($G311&lt;$F311*(1-1/$CC$8),$G311,$F311*(1-1/$CC$8))</f>
        <v>0</v>
      </c>
      <c r="CH311" s="287">
        <v>0</v>
      </c>
      <c r="CI311" s="173">
        <f t="shared" ref="CI311:CI314" si="1576">CF311/$L311*1000</f>
        <v>0</v>
      </c>
      <c r="CJ311" s="173">
        <f t="shared" ref="CJ311:CJ314" si="1577">$H311-CI311</f>
        <v>116.70761670761671</v>
      </c>
      <c r="CK311" s="173">
        <f>+IF($G311-CG311&gt;0,($G311-CI311)/$M311*1000,0)</f>
        <v>0</v>
      </c>
      <c r="CL311" s="287">
        <f>(+CF311/$CC$8+CF311/$CC$10+CG311/$CC$10+($G311-CG311)/COP_KM)*Ek</f>
        <v>0</v>
      </c>
      <c r="CM311" s="287">
        <f t="shared" ref="CM311:CM314" si="1578">($F311-CF311)*Eg</f>
        <v>142.5</v>
      </c>
      <c r="CN311" s="392">
        <f>IF(CI311=0,0,IF(CI311&lt;100,$CL$4+CI311*$CM$4,$CL$5+$CM$5*LN(CI311/6.96)))</f>
        <v>0</v>
      </c>
      <c r="CO311" s="410">
        <f>CN311+IF(CI311&gt;0,$BO$6+$BP$6*CI311,0)+IF(CJ311&gt;0,$T$4+$U$4*CJ311,0)+IF(CK311&gt;0,$T$5+$U$5*CK311,0)</f>
        <v>8335.3808353808345</v>
      </c>
      <c r="CP311" s="150">
        <f t="shared" ref="CP311:CP314" si="1579">($F311+$G311)/(CW311+CX311)</f>
        <v>3.0534351145038165</v>
      </c>
      <c r="CQ311" s="287">
        <f t="shared" ref="CQ311:CQ314" si="1580">+(($T311+$U311)-(CW311+CX311))/CY311*1000</f>
        <v>0.91081300185963288</v>
      </c>
      <c r="CR311" s="287">
        <f t="shared" ref="CR311:CR314" si="1581">CQ311*CP311</f>
        <v>2.7811084026248332</v>
      </c>
      <c r="CS311" s="172">
        <f t="shared" ref="CS311:CS314" si="1582">+$F311</f>
        <v>142.5</v>
      </c>
      <c r="CT311" s="172">
        <f t="shared" ref="CT311:CT314" si="1583">+$G311</f>
        <v>0</v>
      </c>
      <c r="CU311" s="287">
        <f t="shared" ref="CU311:CU314" si="1584">CS311*(1-1/$CP$8)-CT311</f>
        <v>106.875</v>
      </c>
      <c r="CV311" s="173">
        <f t="shared" ref="CV311:CV314" si="1585">+CU311/$H311*1000</f>
        <v>915.75</v>
      </c>
      <c r="CW311" s="287">
        <f>((CS311/$CP$8)+(CS311/$CP$10)+ABS(CU311/$CP$9)+(CT311/$CP$10))*$G$4</f>
        <v>46.668750000000003</v>
      </c>
      <c r="CX311" s="287">
        <v>0</v>
      </c>
      <c r="CY311" s="468">
        <f>IF($H311&lt;100,$CW$4+$H311*$CX$4,$CW$5+$CX$5*LN($H311/6.96))+$CW$6+$H311*$CX$6+$CW$7+$H311*$CX$7</f>
        <v>105215.06588546562</v>
      </c>
      <c r="CZ311" s="150">
        <f t="shared" ref="CZ311:CZ314" si="1586">($F311+$G311)/(DG311+DH311)</f>
        <v>3.5714285714285707</v>
      </c>
      <c r="DA311" s="287">
        <f t="shared" ref="DA311:DA314" si="1587">+(($T311+$U311)-(DG311+DH311))/DI311*1000</f>
        <v>0.91431573105094976</v>
      </c>
      <c r="DB311" s="287">
        <f t="shared" ref="DB311:DB314" si="1588">DA311*CZ311</f>
        <v>3.2654133251819628</v>
      </c>
      <c r="DC311" s="172">
        <f t="shared" ref="DC311:DC314" si="1589">+$F311</f>
        <v>142.5</v>
      </c>
      <c r="DD311" s="172">
        <f t="shared" ref="DD311:DD314" si="1590">+$G311</f>
        <v>0</v>
      </c>
      <c r="DE311" s="287">
        <f t="shared" ref="DE311:DE314" si="1591">DC311*(1-1/$CZ$8)-DD311</f>
        <v>114</v>
      </c>
      <c r="DF311" s="173">
        <f t="shared" ref="DF311:DF314" si="1592">+DE311/$H311*1000</f>
        <v>976.8</v>
      </c>
      <c r="DG311" s="287">
        <f>((DC311/$CZ$8)+(DC311/$CZ$10)+ABS(DE311/$CZ$9)+(DD311/$CZ$10))*$G$4</f>
        <v>39.900000000000006</v>
      </c>
      <c r="DH311" s="287">
        <v>0</v>
      </c>
      <c r="DI311" s="468">
        <f>IF($H311&lt;100,$DG$4+$H311*$DH$4,$DG$5+$DH$5*LN($H311/6.96))+$DG$6+$H311*$DH$6+$DG$7+$H311*$DH$7</f>
        <v>112215.06588546562</v>
      </c>
      <c r="DJ311" s="150">
        <f t="shared" ref="DJ311:DJ314" si="1593">($F311+$G311)/(DQ311+DR311)</f>
        <v>3.0534351145038165</v>
      </c>
      <c r="DK311" s="287">
        <f t="shared" ref="DK311:DK314" si="1594">+(($T311+$U311)-(DQ311+DR311))/DS311*1000</f>
        <v>0.95625591973889612</v>
      </c>
      <c r="DL311" s="287">
        <f t="shared" ref="DL311:DL314" si="1595">DK311*DJ311</f>
        <v>2.9198654037828886</v>
      </c>
      <c r="DM311" s="172">
        <f t="shared" ref="DM311:DM314" si="1596">+$F311</f>
        <v>142.5</v>
      </c>
      <c r="DN311" s="172">
        <f t="shared" ref="DN311:DN314" si="1597">+$G311</f>
        <v>0</v>
      </c>
      <c r="DO311" s="287">
        <f t="shared" ref="DO311:DO314" si="1598">DM311*(1-1/$DJ$8)-DN311</f>
        <v>106.875</v>
      </c>
      <c r="DP311" s="173">
        <f t="shared" ref="DP311:DP314" si="1599">+DO311/$H311*1000</f>
        <v>915.75</v>
      </c>
      <c r="DQ311" s="287">
        <f>((DM311/$DJ$8)+(DM311/$DJ$10)+ABS(DO311/$DJ$9)+(DN311/$DJ$10))*$G$4</f>
        <v>46.668750000000003</v>
      </c>
      <c r="DR311" s="287">
        <v>0</v>
      </c>
      <c r="DS311" s="436">
        <f>IF($H311&lt;100,$DQ$4+$H311*$DR$4,$DQ$5+$DR$5*LN($H311/6.96))+$DQ$6+$H311*$DR$6+$DQ$7+$H311*$DR$7</f>
        <v>100215.06588546562</v>
      </c>
      <c r="DT311" s="289">
        <f t="shared" ref="DT311:DT314" si="1600">($F311+$G311)/(EC311+ED311)</f>
        <v>6.3291139240506329</v>
      </c>
      <c r="DU311" s="287">
        <f t="shared" ref="DU311:DU314" si="1601">+(($T311+$U311)-(EC311+ED311))/EE311*1000</f>
        <v>0.59792421566312159</v>
      </c>
      <c r="DV311" s="287">
        <f t="shared" ref="DV311:DV314" si="1602">DU311*DT311</f>
        <v>3.7843304788805163</v>
      </c>
      <c r="DW311" s="172">
        <f t="shared" ref="DW311:DW314" si="1603">+$F311</f>
        <v>142.5</v>
      </c>
      <c r="DX311" s="172">
        <f t="shared" ref="DX311:DX314" si="1604">+$G311</f>
        <v>0</v>
      </c>
      <c r="DY311" s="287">
        <f t="shared" ref="DY311:DY314" si="1605">DW311*(1-1/$DT$8)-DX311</f>
        <v>128.25</v>
      </c>
      <c r="DZ311" s="287">
        <f t="shared" si="1393"/>
        <v>74</v>
      </c>
      <c r="EA311" s="287">
        <f t="shared" si="1394"/>
        <v>105</v>
      </c>
      <c r="EB311" s="173">
        <f t="shared" ref="EB311:EB314" si="1606">+DY311/$H311*1000</f>
        <v>1098.9000000000001</v>
      </c>
      <c r="EC311" s="287">
        <f>((DW311/$DT$8)+(DW311/$DT$10)+ABS(DY311/$DT$9)+(DX311/$DT$10))*$G$4</f>
        <v>22.515000000000001</v>
      </c>
      <c r="ED311" s="287">
        <v>0</v>
      </c>
      <c r="EE311" s="436">
        <f t="shared" ref="EE311:EE314" si="1607">IF($H311&lt;100,$EC$4+$H311*$ED$4,$EC$5+$ED$5*LN($H311/6.96))+$EC$6+$H311*$ED$6+$EC$7+$H311*$ED$7</f>
        <v>200669.24345409207</v>
      </c>
      <c r="EF311" s="290">
        <f t="shared" ref="EF311:EF314" si="1608">($F311+$G311)/(EM311+EN311)</f>
        <v>1.2307692307692308</v>
      </c>
      <c r="EG311" s="287">
        <f t="shared" ref="EG311:EG314" si="1609">+(($T311+$U311)-(EN311+EM311))/EO311*1000</f>
        <v>0.90719789320798583</v>
      </c>
      <c r="EH311" s="287">
        <f t="shared" ref="EH311:EH314" si="1610">EG311*EF311</f>
        <v>1.1165512531790596</v>
      </c>
      <c r="EI311" s="290">
        <f>$F311*$EG$9</f>
        <v>35.625</v>
      </c>
      <c r="EJ311" s="290">
        <f>$H311*$EG$9</f>
        <v>29.176904176904177</v>
      </c>
      <c r="EK311" s="290">
        <f t="shared" ref="EK311:EK314" si="1611">$H311</f>
        <v>116.70761670761671</v>
      </c>
      <c r="EL311" s="290">
        <f>IF($H311*$EG$9&gt;$J311,0,$J311-$EJ311)</f>
        <v>0</v>
      </c>
      <c r="EM311" s="290">
        <f>(($EG$9*F311)/$EF$8+($G311/COP_KM))*Ek</f>
        <v>8.90625</v>
      </c>
      <c r="EN311" s="290">
        <f>((1-$EG$9)*$F311)*Eg</f>
        <v>106.875</v>
      </c>
      <c r="EO311" s="436">
        <f>($EK311*$EN$4+$EM$4)+($EL311*$EN$5+$EM$5)+($EJ311*$EN$6+$EM$6)</f>
        <v>29451.953316953317</v>
      </c>
      <c r="EP311" s="291">
        <f t="shared" ref="EP311:EP314" si="1612">($F311+$G311)/(EW311+EX311)</f>
        <v>1.2307692307692308</v>
      </c>
      <c r="EQ311" s="287">
        <f>+(($T311+$U311)-(EX311+EW311))/EY311*1000</f>
        <v>0.63300691244239626</v>
      </c>
      <c r="ER311" s="287">
        <f t="shared" ref="ER311:ER314" si="1613">EQ311*EP311</f>
        <v>0.77908543069833391</v>
      </c>
      <c r="ES311" s="291">
        <f t="shared" ref="ES311:ES314" si="1614">+$F311</f>
        <v>142.5</v>
      </c>
      <c r="ET311" s="291">
        <f>$H311*$EG$9</f>
        <v>29.176904176904177</v>
      </c>
      <c r="EU311" s="291">
        <f t="shared" ref="EU311:EU314" si="1615">$H311</f>
        <v>116.70761670761671</v>
      </c>
      <c r="EV311" s="291">
        <f>IF($H311*$EG$9&gt;$J311,0,$J311-$ET311)</f>
        <v>0</v>
      </c>
      <c r="EW311" s="291">
        <f>((($EG$9*$F311)/$EP$8)+($G311/COP_KM))*Ek</f>
        <v>8.90625</v>
      </c>
      <c r="EX311" s="291">
        <f>((1-$EG$9)*$F311)*Ebiom_p</f>
        <v>106.875</v>
      </c>
      <c r="EY311" s="574">
        <f>($EX$4*$H311/3)+($EX$5*$H311/3)+($EX$6*$H311/3)</f>
        <v>42209.25470925471</v>
      </c>
      <c r="EZ311" s="588"/>
      <c r="FA311" s="588"/>
      <c r="FB311" s="588"/>
      <c r="FC311" s="588"/>
      <c r="FD311" s="588"/>
      <c r="FE311" s="588"/>
      <c r="FF311" s="588"/>
      <c r="FG311" s="588"/>
      <c r="FH311" s="588"/>
      <c r="FI311" s="576"/>
      <c r="FJ311" s="292">
        <f t="shared" ref="FJ311:FJ314" si="1616">($F311+$G311)/(FR311+FS311)</f>
        <v>1.1079291443677028</v>
      </c>
      <c r="FK311" s="287">
        <f>+(($T311+$U311)-($FS311+$FR311))/$FU311*1000</f>
        <v>0.31592049050902016</v>
      </c>
      <c r="FL311" s="287">
        <f t="shared" ref="FL311:FL314" si="1617">FJ311*FK311</f>
        <v>0.35001751873788367</v>
      </c>
      <c r="FM311" s="292">
        <f>($FR$9/100)*$F311*$K311</f>
        <v>14.25</v>
      </c>
      <c r="FN311" s="292">
        <f t="shared" ref="FN311:FN314" si="1618">ROUND($FT311*$FN$9,0)</f>
        <v>21</v>
      </c>
      <c r="FO311" s="292">
        <f t="shared" ref="FO311:FO314" si="1619">$H311</f>
        <v>116.70761670761671</v>
      </c>
      <c r="FP311" s="292">
        <f t="shared" ref="FP311:FP314" si="1620">$J311</f>
        <v>0</v>
      </c>
      <c r="FQ311" s="292">
        <f t="shared" ref="FQ311:FQ314" si="1621">FT311/3*300</f>
        <v>3000</v>
      </c>
      <c r="FR311" s="292">
        <f>(($F311*$K311*($FR$9/100)/$FN$10)+($G311/COP_KM))*Ek</f>
        <v>0.28499999999999998</v>
      </c>
      <c r="FS311" s="292">
        <f>((($K311*$F311)-(($GB$9/3.6)*$FT311))+((1-$K311)*$F311))*Eg</f>
        <v>128.33333333333334</v>
      </c>
      <c r="FT311" s="293">
        <f t="shared" si="1415"/>
        <v>30</v>
      </c>
      <c r="FU311" s="436">
        <f>($FT$6*$FO311+$FS$6)+($FT$7*$FP311+$FS$7)+($FT$5*$FQ311+$FS$5)+($FT$4*$FN311+$FS$4)</f>
        <v>43940.380835380834</v>
      </c>
      <c r="FV311" s="292">
        <f t="shared" ref="FV311:FV314" si="1622">($F311+$G311)/(GD311+GE311)</f>
        <v>1.8214936247723132</v>
      </c>
      <c r="FW311" s="287">
        <f>+(($T311+$U311)-($GD311+$GE311))/$GI311*1000</f>
        <v>1.1293747455256775</v>
      </c>
      <c r="FX311" s="287">
        <f t="shared" ref="FX311:FX314" si="1623">FV311*FW311</f>
        <v>2.0571488989538751</v>
      </c>
      <c r="FY311" s="292">
        <f>(($GE$9/100)*$F311*$K311)+($FY$8*$F311)</f>
        <v>64.125</v>
      </c>
      <c r="FZ311" s="292">
        <f t="shared" ref="FZ311:FZ314" si="1624">ROUND($GH311*$GF$9,0)</f>
        <v>40</v>
      </c>
      <c r="GA311" s="292">
        <f t="shared" ref="GA311:GA314" si="1625">$H311</f>
        <v>116.70761670761671</v>
      </c>
      <c r="GB311" s="292">
        <f t="shared" ref="GB311:GB314" si="1626">$J311</f>
        <v>0</v>
      </c>
      <c r="GC311" s="292">
        <f t="shared" ref="GC311:GC314" si="1627">GG311/3*300</f>
        <v>1500</v>
      </c>
      <c r="GD311" s="292">
        <f>((((1-$FY$8)*$F311)/$FV$8)+($G311/COP_KM)+((($K311*$F311)/$GE$9)/$FZ$10))*Ek-($GH311*$FY$9*$FY$10/1000)</f>
        <v>-0.14249999999999829</v>
      </c>
      <c r="GE311" s="292">
        <f>(1-$FY$8)*$F311-(($GE$9/100)*$F311*$K311)</f>
        <v>78.375</v>
      </c>
      <c r="GF311" s="293">
        <f>ROUND(($FY$8*$F311*1000)/($GB$8*277.77777778),0)</f>
        <v>42</v>
      </c>
      <c r="GG311" s="407">
        <f>ROUND((($GE$9/100)*$F311*$K311*1000)/($GB$9*277.77777778),0)</f>
        <v>15</v>
      </c>
      <c r="GH311" s="407">
        <f t="shared" ref="GH311:GH314" si="1628">$GF311+$GG311</f>
        <v>57</v>
      </c>
      <c r="GI311" s="436">
        <f t="shared" ref="GI311:GI314" si="1629">($GH$6*$GA311+$GG$6)+($GH$7*$GB311+$GG$7)+($GH$5*$GC311+$GG$5)+($GH$4*$FZ311+$GG$4)</f>
        <v>56905.380835380834</v>
      </c>
      <c r="GJ311" s="186">
        <f>($F311+$G311)/($GP311+$GQ311)</f>
        <v>1</v>
      </c>
      <c r="GK311" s="287">
        <f t="shared" si="1424"/>
        <v>1.574094178314561</v>
      </c>
      <c r="GL311" s="287">
        <f t="shared" si="1425"/>
        <v>1.574094178314561</v>
      </c>
      <c r="GM311" s="186">
        <f t="shared" ref="GM311:GM314" si="1630">$F311</f>
        <v>142.5</v>
      </c>
      <c r="GN311" s="186">
        <f t="shared" ref="GN311:GN314" si="1631">$H311</f>
        <v>116.70761670761671</v>
      </c>
      <c r="GO311" s="186">
        <f t="shared" ref="GO311:GO314" si="1632">$J311</f>
        <v>0</v>
      </c>
      <c r="GP311" s="186">
        <f t="shared" ref="GP311:GP314" si="1633">$F311*Ebiom_pellet</f>
        <v>142.5</v>
      </c>
      <c r="GQ311" s="186">
        <f t="shared" ref="GQ311:GQ314" si="1634">$G311/COP_KM</f>
        <v>0</v>
      </c>
      <c r="GR311" s="436">
        <f>($GN311*$GQ$4+$GP$4)+($GO311*$GQ$5+$GP$5)</f>
        <v>90528.255528255526</v>
      </c>
      <c r="GS311" s="186">
        <f t="shared" ref="GS311:GS314" si="1635">($F311+$G311)/(GY311+GZ311)</f>
        <v>1</v>
      </c>
      <c r="GT311" s="287">
        <f t="shared" si="1432"/>
        <v>1.6051072285522137</v>
      </c>
      <c r="GU311" s="287">
        <f t="shared" si="1433"/>
        <v>1.6051072285522137</v>
      </c>
      <c r="GV311" s="186">
        <f t="shared" ref="GV311:GV314" si="1636">$F311</f>
        <v>142.5</v>
      </c>
      <c r="GW311" s="186">
        <f t="shared" ref="GW311:GW314" si="1637">$H311</f>
        <v>116.70761670761671</v>
      </c>
      <c r="GX311" s="186">
        <f t="shared" ref="GX311:GX314" si="1638">$J311</f>
        <v>0</v>
      </c>
      <c r="GY311" s="186">
        <f t="shared" ref="GY311:GY314" si="1639">$F311*Ebiom_shreds</f>
        <v>142.5</v>
      </c>
      <c r="GZ311" s="186">
        <f t="shared" ref="GZ311:GZ314" si="1640">$G311/COP_KM</f>
        <v>0</v>
      </c>
      <c r="HA311" s="436">
        <f>($GW311*$GZ$4+$GY$4)+($GZ$5*$GX311+$GY$5)</f>
        <v>88779.115479115484</v>
      </c>
      <c r="HB311" s="186">
        <f t="shared" ref="HB311:HB314" si="1641">($F311+$G311)/(HH311+HI311)</f>
        <v>1</v>
      </c>
      <c r="HC311" s="287">
        <f t="shared" si="1440"/>
        <v>1.0293260534363935</v>
      </c>
      <c r="HD311" s="287">
        <f t="shared" si="1441"/>
        <v>1.0293260534363935</v>
      </c>
      <c r="HE311" s="186">
        <f t="shared" ref="HE311:HE314" si="1642">$F311</f>
        <v>142.5</v>
      </c>
      <c r="HF311" s="186">
        <f t="shared" ref="HF311:HF314" si="1643">$H311</f>
        <v>116.70761670761671</v>
      </c>
      <c r="HG311" s="186">
        <f t="shared" ref="HG311:HG314" si="1644">$J311</f>
        <v>0</v>
      </c>
      <c r="HH311" s="186">
        <f t="shared" ref="HH311:HH314" si="1645">$F311*Ebiom_snip</f>
        <v>142.5</v>
      </c>
      <c r="HI311" s="186">
        <f>($G311/COP_KM)*Ek</f>
        <v>0</v>
      </c>
      <c r="HJ311" s="436">
        <f>($HF311*$HI$4+$HH$4)+($HH$5*$HG311+$HI$5)</f>
        <v>138440.09828009829</v>
      </c>
      <c r="HK311" s="186">
        <f>($F311+$G311)/($GP311+$GQ311)</f>
        <v>1</v>
      </c>
      <c r="HL311" s="287">
        <f t="shared" si="1446"/>
        <v>1.3049274384070202</v>
      </c>
      <c r="HM311" s="287">
        <f t="shared" si="1447"/>
        <v>1.3049274384070202</v>
      </c>
      <c r="HN311" s="186">
        <f t="shared" ref="HN311:HN314" si="1646">$F311</f>
        <v>142.5</v>
      </c>
      <c r="HO311" s="186">
        <f t="shared" ref="HO311:HO314" si="1647">$H311</f>
        <v>116.70761670761671</v>
      </c>
      <c r="HP311" s="186">
        <f t="shared" ref="HP311:HP314" si="1648">$J311</f>
        <v>0</v>
      </c>
      <c r="HQ311" s="186">
        <f t="shared" ref="HQ311:HQ314" si="1649">$F311*Ebiom_pellet</f>
        <v>142.5</v>
      </c>
      <c r="HR311" s="186">
        <f>($G311/COP_KM)*Ek</f>
        <v>0</v>
      </c>
      <c r="HS311" s="468">
        <f>($HO311*$HR$4+$HQ$4)+($HR$5*$HO311+$HQ$5)</f>
        <v>109201.47420147419</v>
      </c>
    </row>
    <row r="312" spans="1:227" s="109" customFormat="1" x14ac:dyDescent="0.3">
      <c r="A312" s="109" t="s">
        <v>368</v>
      </c>
      <c r="B312" s="105" t="s">
        <v>320</v>
      </c>
      <c r="C312" s="105" t="s">
        <v>321</v>
      </c>
      <c r="D312" s="136">
        <v>990</v>
      </c>
      <c r="E312" s="128">
        <v>3738</v>
      </c>
      <c r="F312" s="128">
        <v>10123</v>
      </c>
      <c r="G312" s="128">
        <v>0</v>
      </c>
      <c r="H312" s="169">
        <f t="shared" si="1453"/>
        <v>2708.1326912787586</v>
      </c>
      <c r="I312" s="135">
        <f>$P$6*$P$10*$D312/1000</f>
        <v>2702.7</v>
      </c>
      <c r="J312" s="135"/>
      <c r="K312" s="133">
        <v>0.01</v>
      </c>
      <c r="L312" s="128">
        <f t="shared" si="1454"/>
        <v>3738</v>
      </c>
      <c r="M312" s="135" t="s">
        <v>335</v>
      </c>
      <c r="N312" s="375">
        <f t="shared" si="1336"/>
        <v>37.380000000000003</v>
      </c>
      <c r="O312" s="128" t="s">
        <v>513</v>
      </c>
      <c r="P312" s="128"/>
      <c r="Q312" s="397">
        <f>+(F312-G312)/F312</f>
        <v>1</v>
      </c>
      <c r="S312" s="285">
        <f t="shared" si="1553"/>
        <v>1</v>
      </c>
      <c r="T312" s="383">
        <f t="shared" si="1554"/>
        <v>0</v>
      </c>
      <c r="U312" s="384">
        <f t="shared" si="1555"/>
        <v>10123</v>
      </c>
      <c r="V312" s="436">
        <f>+$T$4+$H312*$U$4+$T$5+$J312*$U$5</f>
        <v>147906.63456393793</v>
      </c>
      <c r="W312" s="192"/>
      <c r="X312" s="286"/>
      <c r="Y312" s="286"/>
      <c r="Z312" s="286"/>
      <c r="AA312" s="69"/>
      <c r="AB312" s="69"/>
      <c r="AC312" s="69"/>
      <c r="AD312" s="69"/>
      <c r="AE312" s="69"/>
      <c r="AF312" s="69"/>
      <c r="AG312" s="69"/>
      <c r="AH312" s="462"/>
      <c r="AI312" s="299">
        <f t="shared" si="1556"/>
        <v>1.0512464273969366</v>
      </c>
      <c r="AJ312" s="287">
        <f t="shared" si="1557"/>
        <v>1.1605617849668985</v>
      </c>
      <c r="AK312" s="287">
        <f t="shared" si="1558"/>
        <v>1.2200364302198639</v>
      </c>
      <c r="AL312" s="173">
        <f>IF($H312&lt;$AA$9,$F312,+$AA$9*$L312*(1+($H312-$AA$9)/$H312)/1000)</f>
        <v>733.79713128519222</v>
      </c>
      <c r="AM312" s="173">
        <f>IF($G312&lt;$AL312*(1-1/$AI$8),$G312,AL312*(1-1/$AI$8))</f>
        <v>0</v>
      </c>
      <c r="AN312" s="173">
        <f t="shared" si="1559"/>
        <v>550.34784846389414</v>
      </c>
      <c r="AO312" s="173">
        <f t="shared" si="1344"/>
        <v>283</v>
      </c>
      <c r="AP312" s="173">
        <f t="shared" si="1345"/>
        <v>404</v>
      </c>
      <c r="AQ312" s="173">
        <f>+IF($G312-AM312&gt;0,($G312-AM312)/$M312*1000,0)</f>
        <v>0</v>
      </c>
      <c r="AR312" s="287">
        <f>(+AL312/$AI$8+AL312/$AI$10+ABS(AN312)/$AI$9+AM312/$AI$10+($G312-AM312)/COP_KM)*Ek</f>
        <v>240.31856049590044</v>
      </c>
      <c r="AS312" s="287">
        <f t="shared" si="1560"/>
        <v>9389.2028687148086</v>
      </c>
      <c r="AT312" s="434">
        <f t="shared" si="1335"/>
        <v>425206.6345639379</v>
      </c>
      <c r="AU312" s="113"/>
      <c r="AV312" s="287"/>
      <c r="AW312" s="287"/>
      <c r="AX312" s="172"/>
      <c r="AY312" s="172"/>
      <c r="AZ312" s="172"/>
      <c r="BA312" s="172"/>
      <c r="BB312" s="287"/>
      <c r="BC312" s="287"/>
      <c r="BD312" s="287"/>
      <c r="BE312" s="297"/>
      <c r="BF312" s="148">
        <f t="shared" si="1561"/>
        <v>1</v>
      </c>
      <c r="BG312" s="287">
        <f t="shared" ref="BG312:BG314" si="1650">+(($T312+$U312)-(BO312+BP312))/BR312*1000</f>
        <v>0</v>
      </c>
      <c r="BH312" s="287">
        <f t="shared" si="1562"/>
        <v>0</v>
      </c>
      <c r="BI312" s="172">
        <f>IF(($F312*(1-1/$BF$8))&gt;(1+$BI$9)*$G312,(1+$BI$9)/(1-1/$BF$8)*$G312,$F312)</f>
        <v>0</v>
      </c>
      <c r="BJ312" s="172">
        <f>IF($G312&lt;$F312*(1-1/$BF$8),$G312,$F312*(1-1/$BF$8))</f>
        <v>0</v>
      </c>
      <c r="BK312" s="287">
        <v>0</v>
      </c>
      <c r="BL312" s="173">
        <f t="shared" si="1563"/>
        <v>0</v>
      </c>
      <c r="BM312" s="173">
        <f t="shared" si="1564"/>
        <v>2708.1326912787586</v>
      </c>
      <c r="BN312" s="173">
        <f>+IF($G312-BJ312&gt;0,($G312-BL312)/$M312*1000,0)</f>
        <v>0</v>
      </c>
      <c r="BO312" s="173">
        <f>(+BI312/$BF$8+BI312/$BF$10+BJ312/$BF$10+($G312-BJ312)/COP_KM)*Ek</f>
        <v>0</v>
      </c>
      <c r="BP312" s="173">
        <f t="shared" si="1565"/>
        <v>10123</v>
      </c>
      <c r="BQ312" s="392">
        <f>IF(BL312=0,0,IF(BL312&lt;100,$BO$4+BL312*$BP$4,$BO$5+$BP$5*LN(BL312/6.96)))</f>
        <v>0</v>
      </c>
      <c r="BR312" s="430">
        <f>BQ312+IF(BL312&gt;0,$BO$6+$BP$6*BL312,0)+IF(BM312&gt;0,$T$4+$U$4*BM312,0)+IF(BN312&gt;0,$T$5+$U$5*BN312,0)</f>
        <v>137906.63456393793</v>
      </c>
      <c r="BS312" s="287">
        <f t="shared" si="1566"/>
        <v>3.5714285714285712</v>
      </c>
      <c r="BT312" s="287">
        <f t="shared" si="1567"/>
        <v>6.57120517018169</v>
      </c>
      <c r="BU312" s="287">
        <f t="shared" si="1568"/>
        <v>23.468589893506035</v>
      </c>
      <c r="BV312" s="173">
        <f t="shared" si="1569"/>
        <v>10123</v>
      </c>
      <c r="BW312" s="173">
        <f t="shared" si="1570"/>
        <v>0</v>
      </c>
      <c r="BX312" s="173">
        <f t="shared" si="1571"/>
        <v>8098.4000000000005</v>
      </c>
      <c r="BY312" s="173">
        <f t="shared" si="1572"/>
        <v>2990.4</v>
      </c>
      <c r="BZ312" s="287">
        <f>((BV312/$BS$8)+(BV312/$BS$10)+ABS(BX312/$BS$9)+(BW312/$BS$10))*$G$4</f>
        <v>2834.44</v>
      </c>
      <c r="CA312" s="287">
        <v>0</v>
      </c>
      <c r="CB312" s="468">
        <f>IF($H312&lt;100,$BZ$4+$H312*$CA$4,$BZ$5+$CA$5*LN($H312/6.96))+$BZ$6+$H312*$CA$6+$BZ$7+$H312*$CA$7</f>
        <v>1109166.4026978593</v>
      </c>
      <c r="CC312" s="148">
        <f t="shared" si="1573"/>
        <v>1</v>
      </c>
      <c r="CD312" s="287">
        <f t="shared" si="1574"/>
        <v>0</v>
      </c>
      <c r="CE312" s="287">
        <f t="shared" si="1575"/>
        <v>0</v>
      </c>
      <c r="CF312" s="172">
        <f>IF(($F312*(1-1/$CC$8))&gt;(1+$CF$9)*$G312,(1+$CF$9)/(1-1/$CC$8)*$G312,$F312)</f>
        <v>0</v>
      </c>
      <c r="CG312" s="172">
        <f>IF($G312&lt;$F312*(1-1/$CC$8),$G312,$F312*(1-1/$CC$8))</f>
        <v>0</v>
      </c>
      <c r="CH312" s="287">
        <v>0</v>
      </c>
      <c r="CI312" s="173">
        <f t="shared" si="1576"/>
        <v>0</v>
      </c>
      <c r="CJ312" s="173">
        <f t="shared" si="1577"/>
        <v>2708.1326912787586</v>
      </c>
      <c r="CK312" s="173">
        <f>+IF($G312-CG312&gt;0,($G312-CI312)/$M312*1000,0)</f>
        <v>0</v>
      </c>
      <c r="CL312" s="287">
        <f>(+CF312/$CC$8+CF312/$CC$10+CG312/$CC$10+($G312-CG312)/COP_KM)*Ek</f>
        <v>0</v>
      </c>
      <c r="CM312" s="287">
        <f t="shared" si="1578"/>
        <v>10123</v>
      </c>
      <c r="CN312" s="392">
        <f>IF(CI312=0,0,IF(CI312&lt;100,$CL$4+CI312*$CM$4,$CL$5+$CM$5*LN(CI312/6.96)))</f>
        <v>0</v>
      </c>
      <c r="CO312" s="410">
        <f>CN312+IF(CI312&gt;0,$BO$6+$BP$6*CI312,0)+IF(CJ312&gt;0,$T$4+$U$4*CJ312,0)+IF(CK312&gt;0,$T$5+$U$5*CK312,0)</f>
        <v>137906.63456393793</v>
      </c>
      <c r="CP312" s="150">
        <f t="shared" si="1579"/>
        <v>3.0534351145038165</v>
      </c>
      <c r="CQ312" s="287">
        <f t="shared" si="1580"/>
        <v>6.2792182851816403</v>
      </c>
      <c r="CR312" s="287">
        <f t="shared" si="1581"/>
        <v>19.173185603608061</v>
      </c>
      <c r="CS312" s="172">
        <f t="shared" si="1582"/>
        <v>10123</v>
      </c>
      <c r="CT312" s="172">
        <f t="shared" si="1583"/>
        <v>0</v>
      </c>
      <c r="CU312" s="287">
        <f t="shared" si="1584"/>
        <v>7592.25</v>
      </c>
      <c r="CV312" s="173">
        <f t="shared" si="1585"/>
        <v>2803.5</v>
      </c>
      <c r="CW312" s="287">
        <f>((CS312/$CP$8)+(CS312/$CP$10)+ABS(CU312/$CP$9)+(CT312/$CP$10))*$G$4</f>
        <v>3315.2825000000003</v>
      </c>
      <c r="CX312" s="287">
        <v>0</v>
      </c>
      <c r="CY312" s="468">
        <f>IF($H312&lt;100,$CW$4+$H312*$CX$4,$CW$5+$CX$5*LN($H312/6.96))+$CW$6+$H312*$CX$6+$CW$7+$H312*$CX$7</f>
        <v>1084166.4026978593</v>
      </c>
      <c r="CZ312" s="150">
        <f t="shared" si="1586"/>
        <v>3.5714285714285712</v>
      </c>
      <c r="DA312" s="287">
        <f t="shared" si="1587"/>
        <v>6.6796044874359826</v>
      </c>
      <c r="DB312" s="287">
        <f t="shared" si="1588"/>
        <v>23.855730312271366</v>
      </c>
      <c r="DC312" s="172">
        <f t="shared" si="1589"/>
        <v>10123</v>
      </c>
      <c r="DD312" s="172">
        <f t="shared" si="1590"/>
        <v>0</v>
      </c>
      <c r="DE312" s="287">
        <f t="shared" si="1591"/>
        <v>8098.4000000000005</v>
      </c>
      <c r="DF312" s="173">
        <f t="shared" si="1592"/>
        <v>2990.4</v>
      </c>
      <c r="DG312" s="287">
        <f>((DC312/$CZ$8)+(DC312/$CZ$10)+ABS(DE312/$CZ$9)+(DD312/$CZ$10))*$G$4</f>
        <v>2834.44</v>
      </c>
      <c r="DH312" s="287">
        <v>0</v>
      </c>
      <c r="DI312" s="468">
        <f>IF($H312&lt;100,$DG$4+$H312*$DH$4,$DG$5+$DH$5*LN($H312/6.96))+$DG$6+$H312*$DH$6+$DG$7+$H312*$DH$7</f>
        <v>1091166.4026978593</v>
      </c>
      <c r="DJ312" s="150">
        <f t="shared" si="1593"/>
        <v>3.0534351145038165</v>
      </c>
      <c r="DK312" s="287">
        <f t="shared" si="1594"/>
        <v>6.308311195549698</v>
      </c>
      <c r="DL312" s="287">
        <f t="shared" si="1595"/>
        <v>19.262018917709</v>
      </c>
      <c r="DM312" s="172">
        <f t="shared" si="1596"/>
        <v>10123</v>
      </c>
      <c r="DN312" s="172">
        <f t="shared" si="1597"/>
        <v>0</v>
      </c>
      <c r="DO312" s="287">
        <f t="shared" si="1598"/>
        <v>7592.25</v>
      </c>
      <c r="DP312" s="173">
        <f t="shared" si="1599"/>
        <v>2803.5</v>
      </c>
      <c r="DQ312" s="287">
        <f>((DM312/$DJ$8)+(DM312/$DJ$10)+ABS(DO312/$DJ$9)+(DN312/$DJ$10))*$G$4</f>
        <v>3315.2825000000003</v>
      </c>
      <c r="DR312" s="287">
        <v>0</v>
      </c>
      <c r="DS312" s="436">
        <f>IF($H312&lt;100,$DQ$4+$H312*$DR$4,$DQ$5+$DR$5*LN($H312/6.96))+$DQ$6+$H312*$DR$6+$DQ$7+$H312*$DR$7</f>
        <v>1079166.4026978593</v>
      </c>
      <c r="DT312" s="289">
        <f t="shared" si="1600"/>
        <v>6.3291139240506329</v>
      </c>
      <c r="DU312" s="287">
        <f t="shared" si="1601"/>
        <v>3.4102693849406327</v>
      </c>
      <c r="DV312" s="287">
        <f t="shared" si="1602"/>
        <v>21.583983448991347</v>
      </c>
      <c r="DW312" s="172">
        <f t="shared" si="1603"/>
        <v>10123</v>
      </c>
      <c r="DX312" s="172">
        <f t="shared" si="1604"/>
        <v>0</v>
      </c>
      <c r="DY312" s="287">
        <f t="shared" si="1605"/>
        <v>9110.7000000000007</v>
      </c>
      <c r="DZ312" s="287">
        <f t="shared" si="1393"/>
        <v>5206</v>
      </c>
      <c r="EA312" s="287">
        <f t="shared" si="1394"/>
        <v>7437</v>
      </c>
      <c r="EB312" s="173">
        <f t="shared" si="1606"/>
        <v>3364.2000000000003</v>
      </c>
      <c r="EC312" s="287">
        <f>((DW312/$DT$8)+(DW312/$DT$10)+ABS(DY312/$DT$9)+(DX312/$DT$10))*$G$4</f>
        <v>1599.434</v>
      </c>
      <c r="ED312" s="287">
        <v>0</v>
      </c>
      <c r="EE312" s="436">
        <f t="shared" si="1607"/>
        <v>2499382.0246691103</v>
      </c>
      <c r="EF312" s="290">
        <f t="shared" si="1608"/>
        <v>1.2307692307692308</v>
      </c>
      <c r="EG312" s="287">
        <f t="shared" si="1609"/>
        <v>6.0978121074187719</v>
      </c>
      <c r="EH312" s="287">
        <f t="shared" si="1610"/>
        <v>7.5049995168231041</v>
      </c>
      <c r="EI312" s="290">
        <f>$F312*$EG$9</f>
        <v>2530.75</v>
      </c>
      <c r="EJ312" s="290">
        <f>$H312*$EG$9</f>
        <v>677.03317281968964</v>
      </c>
      <c r="EK312" s="290">
        <f t="shared" si="1611"/>
        <v>2708.1326912787586</v>
      </c>
      <c r="EL312" s="290">
        <f>IF($H312*$EG$9&gt;$J312,0,$J312-$EJ312)</f>
        <v>0</v>
      </c>
      <c r="EM312" s="290">
        <f>(($EG$9*F312)/$EF$8+($G312/COP_KM))*Ek</f>
        <v>632.6875</v>
      </c>
      <c r="EN312" s="290">
        <f>((1-$EG$9)*$F312)*Eg</f>
        <v>7592.25</v>
      </c>
      <c r="EO312" s="436">
        <f>($EK312*$EN$4+$EM$4)+($EL312*$EN$5+$EM$5)+($EJ312*$EN$6+$EM$6)</f>
        <v>311269.43017656496</v>
      </c>
      <c r="EP312" s="291">
        <f t="shared" si="1612"/>
        <v>1.2307692307692308</v>
      </c>
      <c r="EQ312" s="287">
        <f>+(($T312+$U312)-(EX312+EW312))/EY312*1000</f>
        <v>1.9379032258064519</v>
      </c>
      <c r="ER312" s="287">
        <f t="shared" si="1613"/>
        <v>2.3851116625310178</v>
      </c>
      <c r="ES312" s="291">
        <f t="shared" si="1614"/>
        <v>10123</v>
      </c>
      <c r="ET312" s="291">
        <f>$H312*$EG$9</f>
        <v>677.03317281968964</v>
      </c>
      <c r="EU312" s="291">
        <f t="shared" si="1615"/>
        <v>2708.1326912787586</v>
      </c>
      <c r="EV312" s="291">
        <f>IF($H312*$EG$9&gt;$J312,0,$J312-$ET312)</f>
        <v>0</v>
      </c>
      <c r="EW312" s="291">
        <f>((($EG$9*$F312)/$EP$8)+($G312/COP_KM))*Ek</f>
        <v>632.6875</v>
      </c>
      <c r="EX312" s="291">
        <f>((1-$EG$9)*$F312)*Ebiom_p</f>
        <v>7592.25</v>
      </c>
      <c r="EY312" s="574">
        <f>($EX$4*$H312/3)+($EX$5*$H312/3)+($EX$6*$H312/3)</f>
        <v>979441.32334581763</v>
      </c>
      <c r="EZ312" s="588"/>
      <c r="FA312" s="588"/>
      <c r="FB312" s="588"/>
      <c r="FC312" s="588"/>
      <c r="FD312" s="588"/>
      <c r="FE312" s="588"/>
      <c r="FF312" s="588"/>
      <c r="FG312" s="588"/>
      <c r="FH312" s="588"/>
      <c r="FI312" s="576"/>
      <c r="FJ312" s="292">
        <f t="shared" si="1616"/>
        <v>1.0098794155405377</v>
      </c>
      <c r="FK312" s="287">
        <f>+(($T312+$U312)-($FS312+$FR312))/$FU312*1000</f>
        <v>0.30708450477322025</v>
      </c>
      <c r="FL312" s="287">
        <f t="shared" si="1617"/>
        <v>0.31011832020193514</v>
      </c>
      <c r="FM312" s="292">
        <f>($FR$9/100)*$F312*$K312</f>
        <v>101.23</v>
      </c>
      <c r="FN312" s="292">
        <f t="shared" si="1618"/>
        <v>150</v>
      </c>
      <c r="FO312" s="292">
        <f t="shared" si="1619"/>
        <v>2708.1326912787586</v>
      </c>
      <c r="FP312" s="292">
        <f t="shared" si="1620"/>
        <v>0</v>
      </c>
      <c r="FQ312" s="292">
        <f t="shared" si="1621"/>
        <v>21400</v>
      </c>
      <c r="FR312" s="292">
        <f>(($F312*$K312*($FR$9/100)/$FN$10)+($G312/COP_KM))*Ek</f>
        <v>2.0246</v>
      </c>
      <c r="FS312" s="292">
        <f>((($K312*$F312)-(($GB$9/3.6)*$FT312))+((1-$K312)*$F312))*Eg</f>
        <v>10021.944444444445</v>
      </c>
      <c r="FT312" s="293">
        <f t="shared" si="1415"/>
        <v>214</v>
      </c>
      <c r="FU312" s="436">
        <f>($FT$6*$FO312+$FS$6)+($FT$7*$FP312+$FS$7)+($FT$5*$FQ312+$FS$5)+($FT$4*$FN312+$FS$4)</f>
        <v>322487.6345639379</v>
      </c>
      <c r="FV312" s="292">
        <f t="shared" si="1622"/>
        <v>1.6054563523304803</v>
      </c>
      <c r="FW312" s="287">
        <f>+(($T312+$U312)-($GD312+$GE312))/$GI312*1000</f>
        <v>2.0262237600008657</v>
      </c>
      <c r="FX312" s="287">
        <f t="shared" si="1623"/>
        <v>3.2530138067363406</v>
      </c>
      <c r="FY312" s="292">
        <f>(($GE$9/100)*$F312*$K312)+($FY$8*$F312)</f>
        <v>4099.8150000000005</v>
      </c>
      <c r="FZ312" s="292">
        <f t="shared" si="1624"/>
        <v>2157</v>
      </c>
      <c r="GA312" s="292">
        <f t="shared" si="1625"/>
        <v>2708.1326912787586</v>
      </c>
      <c r="GB312" s="292">
        <f t="shared" si="1626"/>
        <v>0</v>
      </c>
      <c r="GC312" s="292">
        <f t="shared" si="1627"/>
        <v>10700</v>
      </c>
      <c r="GD312" s="292">
        <f>((((1-$FY$8)*$F312)/$FV$8)+($G312/COP_KM)+((($K312*$F312)/$GE$9)/$FZ$10))*Ek-($GH312*$FY$9*$FY$10/1000)</f>
        <v>282.18729199999996</v>
      </c>
      <c r="GE312" s="292">
        <f>(1-$FY$8)*$F312-(($GE$9/100)*$F312*$K312)</f>
        <v>6023.1850000000004</v>
      </c>
      <c r="GF312" s="293">
        <f>ROUND(($FY$8*$F312*1000)/($GB$8*277.77777778),0)</f>
        <v>2975</v>
      </c>
      <c r="GG312" s="407">
        <f>ROUND((($GE$9/100)*$F312*$K312*1000)/($GB$9*277.77777778),0)</f>
        <v>107</v>
      </c>
      <c r="GH312" s="407">
        <f t="shared" si="1628"/>
        <v>3082</v>
      </c>
      <c r="GI312" s="436">
        <f t="shared" si="1629"/>
        <v>1884109.634563938</v>
      </c>
      <c r="GJ312" s="186">
        <f>($F312+$G312)/($GP312+$GQ312)</f>
        <v>1</v>
      </c>
      <c r="GK312" s="287">
        <f t="shared" si="1424"/>
        <v>5.3885540959094307</v>
      </c>
      <c r="GL312" s="287">
        <f t="shared" si="1425"/>
        <v>5.3885540959094307</v>
      </c>
      <c r="GM312" s="186">
        <f t="shared" si="1630"/>
        <v>10123</v>
      </c>
      <c r="GN312" s="186">
        <f t="shared" si="1631"/>
        <v>2708.1326912787586</v>
      </c>
      <c r="GO312" s="186">
        <f t="shared" si="1632"/>
        <v>0</v>
      </c>
      <c r="GP312" s="186">
        <f t="shared" si="1633"/>
        <v>10123</v>
      </c>
      <c r="GQ312" s="186">
        <f t="shared" si="1634"/>
        <v>0</v>
      </c>
      <c r="GR312" s="436">
        <f>($GN312*$GQ$4+$GP$4)+($GO312*$GQ$5+$GP$5)</f>
        <v>1878611.5569823433</v>
      </c>
      <c r="GS312" s="186">
        <f t="shared" si="1635"/>
        <v>1</v>
      </c>
      <c r="GT312" s="287">
        <f t="shared" si="1432"/>
        <v>11.548390885091179</v>
      </c>
      <c r="GU312" s="287">
        <f t="shared" si="1433"/>
        <v>11.548390885091179</v>
      </c>
      <c r="GV312" s="186">
        <f t="shared" si="1636"/>
        <v>10123</v>
      </c>
      <c r="GW312" s="186">
        <f t="shared" si="1637"/>
        <v>2708.1326912787586</v>
      </c>
      <c r="GX312" s="186">
        <f t="shared" si="1638"/>
        <v>0</v>
      </c>
      <c r="GY312" s="186">
        <f t="shared" si="1639"/>
        <v>10123</v>
      </c>
      <c r="GZ312" s="186">
        <f t="shared" si="1640"/>
        <v>0</v>
      </c>
      <c r="HA312" s="436">
        <f>($GW312*$GZ$4+$GY$4)+($GZ$5*$GX312+$GY$5)</f>
        <v>876572.33814874256</v>
      </c>
      <c r="HB312" s="186">
        <f t="shared" si="1641"/>
        <v>1</v>
      </c>
      <c r="HC312" s="287">
        <f t="shared" si="1440"/>
        <v>10.24151975447228</v>
      </c>
      <c r="HD312" s="287">
        <f t="shared" si="1441"/>
        <v>10.24151975447228</v>
      </c>
      <c r="HE312" s="186">
        <f t="shared" si="1642"/>
        <v>10123</v>
      </c>
      <c r="HF312" s="186">
        <f t="shared" si="1643"/>
        <v>2708.1326912787586</v>
      </c>
      <c r="HG312" s="186">
        <f t="shared" si="1644"/>
        <v>0</v>
      </c>
      <c r="HH312" s="186">
        <f t="shared" si="1645"/>
        <v>10123</v>
      </c>
      <c r="HI312" s="186">
        <f>($G312/COP_KM)*Ek</f>
        <v>0</v>
      </c>
      <c r="HJ312" s="436">
        <f>($HF312*$HI$4+$HH$4)+($HH$5*$HG312+$HI$5)</f>
        <v>988427.52273943275</v>
      </c>
      <c r="HK312" s="186">
        <f>($F312+$G312)/($GP312+$GQ312)</f>
        <v>1</v>
      </c>
      <c r="HL312" s="287">
        <f t="shared" si="1446"/>
        <v>4.3786253765073315</v>
      </c>
      <c r="HM312" s="287">
        <f t="shared" si="1447"/>
        <v>4.3786253765073315</v>
      </c>
      <c r="HN312" s="186">
        <f t="shared" si="1646"/>
        <v>10123</v>
      </c>
      <c r="HO312" s="186">
        <f t="shared" si="1647"/>
        <v>2708.1326912787586</v>
      </c>
      <c r="HP312" s="186">
        <f t="shared" si="1648"/>
        <v>0</v>
      </c>
      <c r="HQ312" s="186">
        <f t="shared" si="1649"/>
        <v>10123</v>
      </c>
      <c r="HR312" s="186">
        <f>($G312/COP_KM)*Ek</f>
        <v>0</v>
      </c>
      <c r="HS312" s="468">
        <f>($HO312*$HR$4+$HQ$4)+($HR$5*$HO312+$HQ$5)</f>
        <v>2311912.7875869446</v>
      </c>
    </row>
    <row r="313" spans="1:227" s="109" customFormat="1" x14ac:dyDescent="0.3">
      <c r="A313" s="109" t="s">
        <v>368</v>
      </c>
      <c r="B313" s="105" t="s">
        <v>320</v>
      </c>
      <c r="C313" s="105" t="s">
        <v>322</v>
      </c>
      <c r="D313" s="136">
        <v>1140</v>
      </c>
      <c r="E313" s="128">
        <v>3738</v>
      </c>
      <c r="F313" s="128">
        <v>4342.5</v>
      </c>
      <c r="G313" s="128">
        <v>0</v>
      </c>
      <c r="H313" s="169">
        <f t="shared" si="1453"/>
        <v>1161.7174959871588</v>
      </c>
      <c r="I313" s="135">
        <f>$P$7*$P$10*$D313/1000</f>
        <v>1161.0899999999999</v>
      </c>
      <c r="J313" s="135"/>
      <c r="K313" s="133">
        <v>0.01</v>
      </c>
      <c r="L313" s="128">
        <f t="shared" si="1454"/>
        <v>3738</v>
      </c>
      <c r="M313" s="135" t="s">
        <v>335</v>
      </c>
      <c r="N313" s="375">
        <f t="shared" si="1336"/>
        <v>37.38000000000001</v>
      </c>
      <c r="O313" s="128" t="s">
        <v>513</v>
      </c>
      <c r="P313" s="128"/>
      <c r="Q313" s="397">
        <f>+(F313-G313)/F313</f>
        <v>1</v>
      </c>
      <c r="S313" s="285">
        <f t="shared" si="1553"/>
        <v>1</v>
      </c>
      <c r="T313" s="383">
        <f t="shared" si="1554"/>
        <v>0</v>
      </c>
      <c r="U313" s="384">
        <f t="shared" si="1555"/>
        <v>4342.5</v>
      </c>
      <c r="V313" s="436">
        <f>+$T$4+$H313*$U$4+$T$5+$J313*$U$5</f>
        <v>70585.874799357931</v>
      </c>
      <c r="W313" s="192"/>
      <c r="X313" s="286"/>
      <c r="Y313" s="286"/>
      <c r="Z313" s="286"/>
      <c r="AA313" s="69"/>
      <c r="AB313" s="69"/>
      <c r="AC313" s="69"/>
      <c r="AD313" s="69"/>
      <c r="AE313" s="69"/>
      <c r="AF313" s="69"/>
      <c r="AG313" s="69"/>
      <c r="AH313" s="462"/>
      <c r="AI313" s="299">
        <f t="shared" si="1556"/>
        <v>1.12459861312623</v>
      </c>
      <c r="AJ313" s="287">
        <f t="shared" si="1557"/>
        <v>1.3998896689400013</v>
      </c>
      <c r="AK313" s="287">
        <f t="shared" si="1558"/>
        <v>1.5743139802196628</v>
      </c>
      <c r="AL313" s="173">
        <f>IF($H313&lt;$AA$9,$F313,+$AA$9*$L313*(1+($H313-$AA$9)/$H313)/1000)</f>
        <v>715.42350259067348</v>
      </c>
      <c r="AM313" s="173">
        <f>IF($G313&lt;$AL313*(1-1/$AI$8),$G313,AL313*(1-1/$AI$8))</f>
        <v>0</v>
      </c>
      <c r="AN313" s="173">
        <f t="shared" si="1559"/>
        <v>536.56762694300505</v>
      </c>
      <c r="AO313" s="173">
        <f t="shared" si="1344"/>
        <v>276</v>
      </c>
      <c r="AP313" s="173">
        <f t="shared" si="1345"/>
        <v>394</v>
      </c>
      <c r="AQ313" s="173">
        <f>+IF($G313-AM313&gt;0,($G313-AM313)/$M313*1000,0)</f>
        <v>0</v>
      </c>
      <c r="AR313" s="287">
        <f>(+AL313/$AI$8+AL313/$AI$10+ABS(AN313)/$AI$9+AM313/$AI$10+($G313-AM313)/COP_KM)*Ek</f>
        <v>234.30119709844556</v>
      </c>
      <c r="AS313" s="287">
        <f t="shared" si="1560"/>
        <v>3627.0764974093263</v>
      </c>
      <c r="AT313" s="434">
        <f t="shared" si="1335"/>
        <v>343685.87479935796</v>
      </c>
      <c r="AU313" s="113"/>
      <c r="AV313" s="287"/>
      <c r="AW313" s="287"/>
      <c r="AX313" s="172"/>
      <c r="AY313" s="172"/>
      <c r="AZ313" s="172"/>
      <c r="BA313" s="172"/>
      <c r="BB313" s="287"/>
      <c r="BC313" s="287"/>
      <c r="BD313" s="287"/>
      <c r="BE313" s="297"/>
      <c r="BF313" s="148">
        <f t="shared" si="1561"/>
        <v>1</v>
      </c>
      <c r="BG313" s="287">
        <f t="shared" si="1650"/>
        <v>0</v>
      </c>
      <c r="BH313" s="287">
        <f t="shared" si="1562"/>
        <v>0</v>
      </c>
      <c r="BI313" s="172">
        <f>IF(($F313*(1-1/$BF$8))&gt;(1+$BI$9)*$G313,(1+$BI$9)/(1-1/$BF$8)*$G313,$F313)</f>
        <v>0</v>
      </c>
      <c r="BJ313" s="172">
        <f>IF($G313&lt;$F313*(1-1/$BF$8),$G313,$F313*(1-1/$BF$8))</f>
        <v>0</v>
      </c>
      <c r="BK313" s="287">
        <v>0</v>
      </c>
      <c r="BL313" s="173">
        <f t="shared" si="1563"/>
        <v>0</v>
      </c>
      <c r="BM313" s="173">
        <f t="shared" si="1564"/>
        <v>1161.7174959871588</v>
      </c>
      <c r="BN313" s="173">
        <f>+IF($G313-BJ313&gt;0,($G313-BL313)/$M313*1000,0)</f>
        <v>0</v>
      </c>
      <c r="BO313" s="173">
        <f>(+BI313/$BF$8+BI313/$BF$10+BJ313/$BF$10+($G313-BJ313)/COP_KM)*Ek</f>
        <v>0</v>
      </c>
      <c r="BP313" s="173">
        <f t="shared" si="1565"/>
        <v>4342.5</v>
      </c>
      <c r="BQ313" s="392">
        <f>IF(BL313=0,0,IF(BL313&lt;100,$BO$4+BL313*$BP$4,$BO$5+$BP$5*LN(BL313/6.96)))</f>
        <v>0</v>
      </c>
      <c r="BR313" s="430">
        <f>BQ313+IF(BL313&gt;0,$BO$6+$BP$6*BL313,0)+IF(BM313&gt;0,$T$4+$U$4*BM313,0)+IF(BN313&gt;0,$T$5+$U$5*BN313,0)</f>
        <v>60585.874799357938</v>
      </c>
      <c r="BS313" s="287">
        <f t="shared" si="1566"/>
        <v>3.5714285714285712</v>
      </c>
      <c r="BT313" s="287">
        <f t="shared" si="1567"/>
        <v>5.2377118782883256</v>
      </c>
      <c r="BU313" s="287">
        <f t="shared" si="1568"/>
        <v>18.706113851029734</v>
      </c>
      <c r="BV313" s="173">
        <f t="shared" si="1569"/>
        <v>4342.5</v>
      </c>
      <c r="BW313" s="173">
        <f t="shared" si="1570"/>
        <v>0</v>
      </c>
      <c r="BX313" s="173">
        <f t="shared" si="1571"/>
        <v>3474</v>
      </c>
      <c r="BY313" s="173">
        <f t="shared" si="1572"/>
        <v>2990.4</v>
      </c>
      <c r="BZ313" s="287">
        <f>((BV313/$BS$8)+(BV313/$BS$10)+ABS(BX313/$BS$9)+(BW313/$BS$10))*$G$4</f>
        <v>1215.9000000000001</v>
      </c>
      <c r="CA313" s="287">
        <v>0</v>
      </c>
      <c r="CB313" s="468">
        <f>IF($H313&lt;100,$BZ$4+$H313*$CA$4,$BZ$5+$CA$5*LN($H313/6.96))+$BZ$6+$H313*$CA$6+$BZ$7+$H313*$CA$7</f>
        <v>596940.05181166378</v>
      </c>
      <c r="CC313" s="148">
        <f t="shared" si="1573"/>
        <v>1</v>
      </c>
      <c r="CD313" s="287">
        <f t="shared" si="1574"/>
        <v>0</v>
      </c>
      <c r="CE313" s="287">
        <f t="shared" si="1575"/>
        <v>0</v>
      </c>
      <c r="CF313" s="172">
        <f>IF(($F313*(1-1/$CC$8))&gt;(1+$CF$9)*$G313,(1+$CF$9)/(1-1/$CC$8)*$G313,$F313)</f>
        <v>0</v>
      </c>
      <c r="CG313" s="172">
        <f>IF($G313&lt;$F313*(1-1/$CC$8),$G313,$F313*(1-1/$CC$8))</f>
        <v>0</v>
      </c>
      <c r="CH313" s="287">
        <v>0</v>
      </c>
      <c r="CI313" s="173">
        <f t="shared" si="1576"/>
        <v>0</v>
      </c>
      <c r="CJ313" s="173">
        <f t="shared" si="1577"/>
        <v>1161.7174959871588</v>
      </c>
      <c r="CK313" s="173">
        <f>+IF($G313-CG313&gt;0,($G313-CI313)/$M313*1000,0)</f>
        <v>0</v>
      </c>
      <c r="CL313" s="287">
        <f>(+CF313/$CC$8+CF313/$CC$10+CG313/$CC$10+($G313-CG313)/COP_KM)*Ek</f>
        <v>0</v>
      </c>
      <c r="CM313" s="287">
        <f t="shared" si="1578"/>
        <v>4342.5</v>
      </c>
      <c r="CN313" s="392">
        <f>IF(CI313=0,0,IF(CI313&lt;100,$CL$4+CI313*$CM$4,$CL$5+$CM$5*LN(CI313/6.96)))</f>
        <v>0</v>
      </c>
      <c r="CO313" s="410">
        <f>CN313+IF(CI313&gt;0,$BO$6+$BP$6*CI313,0)+IF(CJ313&gt;0,$T$4+$U$4*CJ313,0)+IF(CK313&gt;0,$T$5+$U$5*CK313,0)</f>
        <v>60585.874799357938</v>
      </c>
      <c r="CP313" s="150">
        <f t="shared" si="1579"/>
        <v>3.0534351145038165</v>
      </c>
      <c r="CQ313" s="287">
        <f t="shared" si="1580"/>
        <v>5.1060093461712075</v>
      </c>
      <c r="CR313" s="287">
        <f t="shared" si="1581"/>
        <v>15.590868232583839</v>
      </c>
      <c r="CS313" s="172">
        <f t="shared" si="1582"/>
        <v>4342.5</v>
      </c>
      <c r="CT313" s="172">
        <f t="shared" si="1583"/>
        <v>0</v>
      </c>
      <c r="CU313" s="287">
        <f t="shared" si="1584"/>
        <v>3256.875</v>
      </c>
      <c r="CV313" s="173">
        <f t="shared" si="1585"/>
        <v>2803.5</v>
      </c>
      <c r="CW313" s="287">
        <f>((CS313/$CP$8)+(CS313/$CP$10)+ABS(CU313/$CP$9)+(CT313/$CP$10))*$G$4</f>
        <v>1422.16875</v>
      </c>
      <c r="CX313" s="287">
        <v>0</v>
      </c>
      <c r="CY313" s="468">
        <f>IF($H313&lt;100,$CW$4+$H313*$CX$4,$CW$5+$CX$5*LN($H313/6.96))+$CW$6+$H313*$CX$6+$CW$7+$H313*$CX$7</f>
        <v>571940.05181166378</v>
      </c>
      <c r="CZ313" s="150">
        <f t="shared" si="1586"/>
        <v>3.5714285714285712</v>
      </c>
      <c r="DA313" s="287">
        <f t="shared" si="1587"/>
        <v>5.4005591601686609</v>
      </c>
      <c r="DB313" s="287">
        <f t="shared" si="1588"/>
        <v>19.287711286316643</v>
      </c>
      <c r="DC313" s="172">
        <f t="shared" si="1589"/>
        <v>4342.5</v>
      </c>
      <c r="DD313" s="172">
        <f t="shared" si="1590"/>
        <v>0</v>
      </c>
      <c r="DE313" s="287">
        <f t="shared" si="1591"/>
        <v>3474</v>
      </c>
      <c r="DF313" s="173">
        <f t="shared" si="1592"/>
        <v>2990.4</v>
      </c>
      <c r="DG313" s="287">
        <f>((DC313/$CZ$8)+(DC313/$CZ$10)+ABS(DE313/$CZ$9)+(DD313/$CZ$10))*$G$4</f>
        <v>1215.9000000000001</v>
      </c>
      <c r="DH313" s="287">
        <v>0</v>
      </c>
      <c r="DI313" s="468">
        <f>IF($H313&lt;100,$DG$4+$H313*$DH$4,$DG$5+$DH$5*LN($H313/6.96))+$DG$6+$H313*$DH$6+$DG$7+$H313*$DH$7</f>
        <v>578940.05181166378</v>
      </c>
      <c r="DJ313" s="150">
        <f t="shared" si="1593"/>
        <v>3.0534351145038165</v>
      </c>
      <c r="DK313" s="287">
        <f t="shared" si="1594"/>
        <v>5.1510406447172787</v>
      </c>
      <c r="DL313" s="287">
        <f t="shared" si="1595"/>
        <v>15.728368380816118</v>
      </c>
      <c r="DM313" s="172">
        <f t="shared" si="1596"/>
        <v>4342.5</v>
      </c>
      <c r="DN313" s="172">
        <f t="shared" si="1597"/>
        <v>0</v>
      </c>
      <c r="DO313" s="287">
        <f t="shared" si="1598"/>
        <v>3256.875</v>
      </c>
      <c r="DP313" s="173">
        <f t="shared" si="1599"/>
        <v>2803.5</v>
      </c>
      <c r="DQ313" s="287">
        <f>((DM313/$DJ$8)+(DM313/$DJ$10)+ABS(DO313/$DJ$9)+(DN313/$DJ$10))*$G$4</f>
        <v>1422.16875</v>
      </c>
      <c r="DR313" s="287">
        <v>0</v>
      </c>
      <c r="DS313" s="436">
        <f>IF($H313&lt;100,$DQ$4+$H313*$DR$4,$DQ$5+$DR$5*LN($H313/6.96))+$DQ$6+$H313*$DR$6+$DQ$7+$H313*$DR$7</f>
        <v>566940.05181166378</v>
      </c>
      <c r="DT313" s="289">
        <f t="shared" si="1600"/>
        <v>6.3291139240506329</v>
      </c>
      <c r="DU313" s="287">
        <f t="shared" si="1601"/>
        <v>3.0323888555972283</v>
      </c>
      <c r="DV313" s="287">
        <f t="shared" si="1602"/>
        <v>19.192334529096382</v>
      </c>
      <c r="DW313" s="172">
        <f t="shared" si="1603"/>
        <v>4342.5</v>
      </c>
      <c r="DX313" s="172">
        <f t="shared" si="1604"/>
        <v>0</v>
      </c>
      <c r="DY313" s="287">
        <f t="shared" si="1605"/>
        <v>3908.25</v>
      </c>
      <c r="DZ313" s="287">
        <f t="shared" si="1393"/>
        <v>2233</v>
      </c>
      <c r="EA313" s="287">
        <f t="shared" si="1394"/>
        <v>3190</v>
      </c>
      <c r="EB313" s="173">
        <f t="shared" si="1606"/>
        <v>3364.2000000000003</v>
      </c>
      <c r="EC313" s="287">
        <f>((DW313/$DT$8)+(DW313/$DT$10)+ABS(DY313/$DT$9)+(DX313/$DT$10))*$G$4</f>
        <v>686.11500000000001</v>
      </c>
      <c r="ED313" s="287">
        <v>0</v>
      </c>
      <c r="EE313" s="436">
        <f t="shared" si="1607"/>
        <v>1205777.086685631</v>
      </c>
      <c r="EF313" s="290">
        <f t="shared" si="1608"/>
        <v>1.2307692307692308</v>
      </c>
      <c r="EG313" s="287">
        <f t="shared" si="1609"/>
        <v>5.6899866171119662</v>
      </c>
      <c r="EH313" s="287">
        <f t="shared" si="1610"/>
        <v>7.0030604518301125</v>
      </c>
      <c r="EI313" s="290">
        <f>$F313*$EG$9</f>
        <v>1085.625</v>
      </c>
      <c r="EJ313" s="290">
        <f>$H313*$EG$9</f>
        <v>290.42937399678971</v>
      </c>
      <c r="EK313" s="290">
        <f t="shared" si="1611"/>
        <v>1161.7174959871588</v>
      </c>
      <c r="EL313" s="290">
        <f>IF($H313*$EG$9&gt;$J313,0,$J313-$EJ313)</f>
        <v>0</v>
      </c>
      <c r="EM313" s="290">
        <f>(($EG$9*F313)/$EF$8+($G313/COP_KM))*Ek</f>
        <v>271.40625</v>
      </c>
      <c r="EN313" s="290">
        <f>((1-$EG$9)*$F313)*Eg</f>
        <v>3256.875</v>
      </c>
      <c r="EO313" s="436">
        <f>($EK313*$EN$4+$EM$4)+($EL313*$EN$5+$EM$5)+($EJ313*$EN$6+$EM$6)</f>
        <v>143096.7776886035</v>
      </c>
      <c r="EP313" s="291">
        <f t="shared" si="1612"/>
        <v>1.2307692307692308</v>
      </c>
      <c r="EQ313" s="287">
        <f>+(($T313+$U313)-(EX313+EW313))/EY313*1000</f>
        <v>1.9379032258064519</v>
      </c>
      <c r="ER313" s="287">
        <f t="shared" si="1613"/>
        <v>2.3851116625310178</v>
      </c>
      <c r="ES313" s="291">
        <f t="shared" si="1614"/>
        <v>4342.5</v>
      </c>
      <c r="ET313" s="291">
        <f>$H313*$EG$9</f>
        <v>290.42937399678971</v>
      </c>
      <c r="EU313" s="291">
        <f t="shared" si="1615"/>
        <v>1161.7174959871588</v>
      </c>
      <c r="EV313" s="291">
        <f>IF($H313*$EG$9&gt;$J313,0,$J313-$ET313)</f>
        <v>0</v>
      </c>
      <c r="EW313" s="291">
        <f>((($EG$9*$F313)/$EP$8)+($G313/COP_KM))*Ek</f>
        <v>271.40625</v>
      </c>
      <c r="EX313" s="291">
        <f>((1-$EG$9)*$F313)*Ebiom_p</f>
        <v>3256.875</v>
      </c>
      <c r="EY313" s="574">
        <f>($EX$4*$H313/3)+($EX$5*$H313/3)+($EX$6*$H313/3)</f>
        <v>420154.49438202241</v>
      </c>
      <c r="EZ313" s="588"/>
      <c r="FA313" s="588"/>
      <c r="FB313" s="588"/>
      <c r="FC313" s="588"/>
      <c r="FD313" s="588"/>
      <c r="FE313" s="588"/>
      <c r="FF313" s="588"/>
      <c r="FG313" s="588"/>
      <c r="FH313" s="588"/>
      <c r="FI313" s="576"/>
      <c r="FJ313" s="292">
        <f t="shared" si="1616"/>
        <v>1.0099015573052823</v>
      </c>
      <c r="FK313" s="287">
        <f>+(($T313+$U313)-($FS313+$FR313))/$FU313*1000</f>
        <v>0.29139875659785625</v>
      </c>
      <c r="FL313" s="287">
        <f t="shared" si="1617"/>
        <v>0.29428405808499791</v>
      </c>
      <c r="FM313" s="292">
        <f>($FR$9/100)*$F313*$K313</f>
        <v>43.425000000000004</v>
      </c>
      <c r="FN313" s="292">
        <f t="shared" si="1618"/>
        <v>64</v>
      </c>
      <c r="FO313" s="292">
        <f t="shared" si="1619"/>
        <v>1161.7174959871588</v>
      </c>
      <c r="FP313" s="292">
        <f t="shared" si="1620"/>
        <v>0</v>
      </c>
      <c r="FQ313" s="292">
        <f t="shared" si="1621"/>
        <v>9200</v>
      </c>
      <c r="FR313" s="292">
        <f>(($F313*$K313*($FR$9/100)/$FN$10)+($G313/COP_KM))*Ek</f>
        <v>0.86850000000000005</v>
      </c>
      <c r="FS313" s="292">
        <f>((($K313*$F313)-(($GB$9/3.6)*$FT313))+((1-$K313)*$F313))*Eg</f>
        <v>4299.0555555555557</v>
      </c>
      <c r="FT313" s="293">
        <f t="shared" si="1415"/>
        <v>92</v>
      </c>
      <c r="FU313" s="436">
        <f>($FT$6*$FO313+$FS$6)+($FT$7*$FP313+$FS$7)+($FT$5*$FQ313+$FS$5)+($FT$4*$FN313+$FS$4)</f>
        <v>146108.87479935793</v>
      </c>
      <c r="FV313" s="292">
        <f t="shared" si="1622"/>
        <v>1.6054389825288569</v>
      </c>
      <c r="FW313" s="287">
        <f>+(($T313+$U313)-($GD313+$GE313))/$GI313*1000</f>
        <v>2.007050250366424</v>
      </c>
      <c r="FX313" s="287">
        <f t="shared" si="1623"/>
        <v>3.2221967118325594</v>
      </c>
      <c r="FY313" s="292">
        <f>(($GE$9/100)*$F313*$K313)+($FY$8*$F313)</f>
        <v>1758.7125000000001</v>
      </c>
      <c r="FZ313" s="292">
        <f t="shared" si="1624"/>
        <v>925</v>
      </c>
      <c r="GA313" s="292">
        <f t="shared" si="1625"/>
        <v>1161.7174959871588</v>
      </c>
      <c r="GB313" s="292">
        <f t="shared" si="1626"/>
        <v>0</v>
      </c>
      <c r="GC313" s="292">
        <f t="shared" si="1627"/>
        <v>4600</v>
      </c>
      <c r="GD313" s="292">
        <f>((((1-$FY$8)*$F313)/$FV$8)+($G313/COP_KM)+((($K313*$F313)/$GE$9)/$FZ$10))*Ek-($GH313*$FY$9*$FY$10/1000)</f>
        <v>121.08017000000007</v>
      </c>
      <c r="GE313" s="292">
        <f>(1-$FY$8)*$F313-(($GE$9/100)*$F313*$K313)</f>
        <v>2583.7874999999999</v>
      </c>
      <c r="GF313" s="293">
        <f>ROUND(($FY$8*$F313*1000)/($GB$8*277.77777778),0)</f>
        <v>1276</v>
      </c>
      <c r="GG313" s="407">
        <f>ROUND((($GE$9/100)*$F313*$K313*1000)/($GB$9*277.77777778),0)</f>
        <v>46</v>
      </c>
      <c r="GH313" s="407">
        <f t="shared" si="1628"/>
        <v>1322</v>
      </c>
      <c r="GI313" s="436">
        <f t="shared" si="1629"/>
        <v>815939.87479935796</v>
      </c>
      <c r="GJ313" s="186">
        <f>($F313+$G313)/($GP313+$GQ313)</f>
        <v>1</v>
      </c>
      <c r="GK313" s="287">
        <f t="shared" si="1424"/>
        <v>5.3506405533827452</v>
      </c>
      <c r="GL313" s="287">
        <f t="shared" si="1425"/>
        <v>5.3506405533827452</v>
      </c>
      <c r="GM313" s="186">
        <f t="shared" si="1630"/>
        <v>4342.5</v>
      </c>
      <c r="GN313" s="186">
        <f t="shared" si="1631"/>
        <v>1161.7174959871588</v>
      </c>
      <c r="GO313" s="186">
        <f t="shared" si="1632"/>
        <v>0</v>
      </c>
      <c r="GP313" s="186">
        <f t="shared" si="1633"/>
        <v>4342.5</v>
      </c>
      <c r="GQ313" s="186">
        <f t="shared" si="1634"/>
        <v>0</v>
      </c>
      <c r="GR313" s="436">
        <f>($GN313*$GQ$4+$GP$4)+($GO313*$GQ$5+$GP$5)</f>
        <v>811585.07223113964</v>
      </c>
      <c r="GS313" s="186">
        <f t="shared" si="1635"/>
        <v>1</v>
      </c>
      <c r="GT313" s="287">
        <f t="shared" si="1432"/>
        <v>10.683652422599742</v>
      </c>
      <c r="GU313" s="287">
        <f t="shared" si="1433"/>
        <v>10.683652422599742</v>
      </c>
      <c r="GV313" s="186">
        <f t="shared" si="1636"/>
        <v>4342.5</v>
      </c>
      <c r="GW313" s="186">
        <f t="shared" si="1637"/>
        <v>1161.7174959871588</v>
      </c>
      <c r="GX313" s="186">
        <f t="shared" si="1638"/>
        <v>0</v>
      </c>
      <c r="GY313" s="186">
        <f t="shared" si="1639"/>
        <v>4342.5</v>
      </c>
      <c r="GZ313" s="186">
        <f t="shared" si="1640"/>
        <v>0</v>
      </c>
      <c r="HA313" s="436">
        <f>($GW313*$GZ$4+$GY$4)+($GZ$5*$GX313+$GY$5)</f>
        <v>406462.11878009629</v>
      </c>
      <c r="HB313" s="186">
        <f t="shared" si="1641"/>
        <v>1</v>
      </c>
      <c r="HC313" s="287">
        <f t="shared" si="1440"/>
        <v>9.0242516019897696</v>
      </c>
      <c r="HD313" s="287">
        <f t="shared" si="1441"/>
        <v>9.0242516019897696</v>
      </c>
      <c r="HE313" s="186">
        <f t="shared" si="1642"/>
        <v>4342.5</v>
      </c>
      <c r="HF313" s="186">
        <f t="shared" si="1643"/>
        <v>1161.7174959871588</v>
      </c>
      <c r="HG313" s="186">
        <f t="shared" si="1644"/>
        <v>0</v>
      </c>
      <c r="HH313" s="186">
        <f t="shared" si="1645"/>
        <v>4342.5</v>
      </c>
      <c r="HI313" s="186">
        <f>($G313/COP_KM)*Ek</f>
        <v>0</v>
      </c>
      <c r="HJ313" s="436">
        <f>($HF313*$HI$4+$HH$4)+($HH$5*$HG313+$HI$5)</f>
        <v>481203.33868378808</v>
      </c>
      <c r="HK313" s="186">
        <f>($F313+$G313)/($GP313+$GQ313)</f>
        <v>1</v>
      </c>
      <c r="HL313" s="287">
        <f t="shared" si="1446"/>
        <v>4.3535585978830653</v>
      </c>
      <c r="HM313" s="287">
        <f t="shared" si="1447"/>
        <v>4.3535585978830653</v>
      </c>
      <c r="HN313" s="186">
        <f t="shared" si="1646"/>
        <v>4342.5</v>
      </c>
      <c r="HO313" s="186">
        <f t="shared" si="1647"/>
        <v>1161.7174959871588</v>
      </c>
      <c r="HP313" s="186">
        <f t="shared" si="1648"/>
        <v>0</v>
      </c>
      <c r="HQ313" s="186">
        <f t="shared" si="1649"/>
        <v>4342.5</v>
      </c>
      <c r="HR313" s="186">
        <f>($G313/COP_KM)*Ek</f>
        <v>0</v>
      </c>
      <c r="HS313" s="468">
        <f>($HO313*$HR$4+$HQ$4)+($HR$5*$HO313+$HQ$5)</f>
        <v>997459.87158908509</v>
      </c>
    </row>
    <row r="314" spans="1:227" s="109" customFormat="1" x14ac:dyDescent="0.3">
      <c r="A314" s="109" t="s">
        <v>368</v>
      </c>
      <c r="B314" s="105" t="s">
        <v>320</v>
      </c>
      <c r="C314" s="105" t="s">
        <v>324</v>
      </c>
      <c r="D314" s="128">
        <v>750</v>
      </c>
      <c r="E314" s="128">
        <v>3738</v>
      </c>
      <c r="F314" s="564">
        <v>3266.5</v>
      </c>
      <c r="G314" s="128">
        <v>0</v>
      </c>
      <c r="H314" s="169">
        <f t="shared" si="1453"/>
        <v>873.86302835741037</v>
      </c>
      <c r="I314" s="128">
        <f>$P$8*$P$10*$D314/1000</f>
        <v>874.125</v>
      </c>
      <c r="J314" s="128"/>
      <c r="K314" s="563">
        <v>0.01</v>
      </c>
      <c r="L314" s="128">
        <f t="shared" si="1454"/>
        <v>3738</v>
      </c>
      <c r="M314" s="128" t="s">
        <v>335</v>
      </c>
      <c r="N314" s="375">
        <f t="shared" si="1336"/>
        <v>37.380000000000003</v>
      </c>
      <c r="O314" s="564" t="s">
        <v>513</v>
      </c>
      <c r="P314" s="564"/>
      <c r="Q314" s="397">
        <f>+(F314-G314)/F314</f>
        <v>1</v>
      </c>
      <c r="S314" s="285">
        <f t="shared" si="1553"/>
        <v>1</v>
      </c>
      <c r="T314" s="383">
        <f t="shared" si="1554"/>
        <v>0</v>
      </c>
      <c r="U314" s="384">
        <f t="shared" si="1555"/>
        <v>3266.5</v>
      </c>
      <c r="V314" s="436">
        <f>+$T$4+$H314*$U$4+$T$5+$J314*$U$5</f>
        <v>56193.151417870518</v>
      </c>
      <c r="W314" s="192"/>
      <c r="X314" s="286"/>
      <c r="Y314" s="286"/>
      <c r="Z314" s="286"/>
      <c r="AA314" s="69"/>
      <c r="AB314" s="69"/>
      <c r="AC314" s="69"/>
      <c r="AD314" s="69"/>
      <c r="AE314" s="69"/>
      <c r="AF314" s="69"/>
      <c r="AG314" s="69"/>
      <c r="AH314" s="462"/>
      <c r="AI314" s="299">
        <f t="shared" si="1556"/>
        <v>1.1697380389679044</v>
      </c>
      <c r="AJ314" s="287">
        <f t="shared" si="1557"/>
        <v>1.4499980154416785</v>
      </c>
      <c r="AK314" s="287">
        <f t="shared" si="1558"/>
        <v>1.6961178350901023</v>
      </c>
      <c r="AL314" s="173">
        <f>IF($H314&lt;$AA$9,$F314,+$AA$9*$L314*(1+($H314-$AA$9)/$H314)/1000)</f>
        <v>704.82441757232505</v>
      </c>
      <c r="AM314" s="173">
        <f>IF($G314&lt;$AL314*(1-1/$AI$8),$G314,AL314*(1-1/$AI$8))</f>
        <v>0</v>
      </c>
      <c r="AN314" s="173">
        <f t="shared" si="1559"/>
        <v>528.61831317924384</v>
      </c>
      <c r="AO314" s="173">
        <f t="shared" si="1344"/>
        <v>272</v>
      </c>
      <c r="AP314" s="173">
        <f t="shared" si="1345"/>
        <v>388</v>
      </c>
      <c r="AQ314" s="173">
        <f>+IF($G314-AM314&gt;0,($G314-AM314)/$M314*1000,0)</f>
        <v>0</v>
      </c>
      <c r="AR314" s="287">
        <f>(+AL314/$AI$8+AL314/$AI$10+ABS(AN314)/$AI$9+AM314/$AI$10+($G314-AM314)/COP_KM)*Ek</f>
        <v>230.82999675493645</v>
      </c>
      <c r="AS314" s="287">
        <f t="shared" si="1560"/>
        <v>2561.6755824276752</v>
      </c>
      <c r="AT314" s="434">
        <f t="shared" si="1335"/>
        <v>326893.15141787054</v>
      </c>
      <c r="AU314" s="113"/>
      <c r="AV314" s="287"/>
      <c r="AW314" s="287"/>
      <c r="AX314" s="172"/>
      <c r="AY314" s="172"/>
      <c r="AZ314" s="172"/>
      <c r="BA314" s="172"/>
      <c r="BB314" s="287"/>
      <c r="BC314" s="287"/>
      <c r="BD314" s="287"/>
      <c r="BE314" s="297"/>
      <c r="BF314" s="148">
        <f t="shared" si="1561"/>
        <v>1</v>
      </c>
      <c r="BG314" s="287">
        <f t="shared" si="1650"/>
        <v>0</v>
      </c>
      <c r="BH314" s="287">
        <f t="shared" si="1562"/>
        <v>0</v>
      </c>
      <c r="BI314" s="172">
        <f>IF(($F314*(1-1/$BF$8))&gt;(1+$BI$9)*$G314,(1+$BI$9)/(1-1/$BF$8)*$G314,$F314)</f>
        <v>0</v>
      </c>
      <c r="BJ314" s="172">
        <f>IF($G314&lt;$F314*(1-1/$BF$8),$G314,$F314*(1-1/$BF$8))</f>
        <v>0</v>
      </c>
      <c r="BK314" s="287">
        <v>0</v>
      </c>
      <c r="BL314" s="173">
        <f t="shared" si="1563"/>
        <v>0</v>
      </c>
      <c r="BM314" s="173">
        <f t="shared" si="1564"/>
        <v>873.86302835741037</v>
      </c>
      <c r="BN314" s="173">
        <f>+IF($G314-BJ314&gt;0,($G314-BL314)/$M314*1000,0)</f>
        <v>0</v>
      </c>
      <c r="BO314" s="173">
        <f>(+BI314/$BF$8+BI314/$BF$10+BJ314/$BF$10+($G314-BJ314)/COP_KM)*Ek</f>
        <v>0</v>
      </c>
      <c r="BP314" s="173">
        <f t="shared" si="1565"/>
        <v>3266.5</v>
      </c>
      <c r="BQ314" s="392">
        <f>IF(BL314=0,0,IF(BL314&lt;100,$BO$4+BL314*$BP$4,$BO$5+$BP$5*LN(BL314/6.96)))</f>
        <v>0</v>
      </c>
      <c r="BR314" s="430">
        <f>BQ314+IF(BL314&gt;0,$BO$6+$BP$6*BL314,0)+IF(BM314&gt;0,$T$4+$U$4*BM314,0)+IF(BN314&gt;0,$T$5+$U$5*BN314,0)</f>
        <v>46193.151417870518</v>
      </c>
      <c r="BS314" s="287">
        <f t="shared" si="1566"/>
        <v>3.5714285714285721</v>
      </c>
      <c r="BT314" s="287">
        <f t="shared" si="1567"/>
        <v>4.773380953716293</v>
      </c>
      <c r="BU314" s="287">
        <f t="shared" si="1568"/>
        <v>17.047789120415334</v>
      </c>
      <c r="BV314" s="173">
        <f t="shared" si="1569"/>
        <v>3266.5</v>
      </c>
      <c r="BW314" s="173">
        <f t="shared" si="1570"/>
        <v>0</v>
      </c>
      <c r="BX314" s="173">
        <f t="shared" si="1571"/>
        <v>2613.2000000000003</v>
      </c>
      <c r="BY314" s="173">
        <f t="shared" si="1572"/>
        <v>2990.4</v>
      </c>
      <c r="BZ314" s="287">
        <f>((BV314/$BS$8)+(BV314/$BS$10)+ABS(BX314/$BS$9)+(BW314/$BS$10))*$G$4</f>
        <v>914.61999999999989</v>
      </c>
      <c r="CA314" s="287">
        <v>0</v>
      </c>
      <c r="CB314" s="468">
        <f>IF($H314&lt;100,$BZ$4+$H314*$CA$4,$BZ$5+$CA$5*LN($H314/6.96))+$BZ$6+$H314*$CA$6+$BZ$7+$H314*$CA$7</f>
        <v>492707.3750878725</v>
      </c>
      <c r="CC314" s="148">
        <f t="shared" si="1573"/>
        <v>1</v>
      </c>
      <c r="CD314" s="287">
        <f t="shared" si="1574"/>
        <v>0</v>
      </c>
      <c r="CE314" s="287">
        <f t="shared" si="1575"/>
        <v>0</v>
      </c>
      <c r="CF314" s="172">
        <f>IF(($F314*(1-1/$CC$8))&gt;(1+$CF$9)*$G314,(1+$CF$9)/(1-1/$CC$8)*$G314,$F314)</f>
        <v>0</v>
      </c>
      <c r="CG314" s="172">
        <f>IF($G314&lt;$F314*(1-1/$CC$8),$G314,$F314*(1-1/$CC$8))</f>
        <v>0</v>
      </c>
      <c r="CH314" s="287">
        <v>0</v>
      </c>
      <c r="CI314" s="173">
        <f t="shared" si="1576"/>
        <v>0</v>
      </c>
      <c r="CJ314" s="173">
        <f t="shared" si="1577"/>
        <v>873.86302835741037</v>
      </c>
      <c r="CK314" s="173">
        <f>+IF($G314-CG314&gt;0,($G314-CI314)/$M314*1000,0)</f>
        <v>0</v>
      </c>
      <c r="CL314" s="287">
        <f>(+CF314/$CC$8+CF314/$CC$10+CG314/$CC$10+($G314-CG314)/COP_KM)*Ek</f>
        <v>0</v>
      </c>
      <c r="CM314" s="287">
        <f t="shared" si="1578"/>
        <v>3266.5</v>
      </c>
      <c r="CN314" s="392">
        <f>IF(CI314=0,0,IF(CI314&lt;100,$CL$4+CI314*$CM$4,$CL$5+$CM$5*LN(CI314/6.96)))</f>
        <v>0</v>
      </c>
      <c r="CO314" s="410">
        <f>CN314+IF(CI314&gt;0,$BO$6+$BP$6*CI314,0)+IF(CJ314&gt;0,$T$4+$U$4*CJ314,0)+IF(CK314&gt;0,$T$5+$U$5*CK314,0)</f>
        <v>46193.151417870518</v>
      </c>
      <c r="CP314" s="150">
        <f t="shared" si="1579"/>
        <v>3.053435114503817</v>
      </c>
      <c r="CQ314" s="287">
        <f t="shared" si="1580"/>
        <v>4.6967855693686289</v>
      </c>
      <c r="CR314" s="287">
        <f t="shared" si="1581"/>
        <v>14.341329982804975</v>
      </c>
      <c r="CS314" s="172">
        <f t="shared" si="1582"/>
        <v>3266.5</v>
      </c>
      <c r="CT314" s="172">
        <f t="shared" si="1583"/>
        <v>0</v>
      </c>
      <c r="CU314" s="287">
        <f t="shared" si="1584"/>
        <v>2449.875</v>
      </c>
      <c r="CV314" s="173">
        <f t="shared" si="1585"/>
        <v>2803.5</v>
      </c>
      <c r="CW314" s="287">
        <f>((CS314/$CP$8)+(CS314/$CP$10)+ABS(CU314/$CP$9)+(CT314/$CP$10))*$G$4</f>
        <v>1069.7787499999999</v>
      </c>
      <c r="CX314" s="287">
        <v>0</v>
      </c>
      <c r="CY314" s="468">
        <f>IF($H314&lt;100,$CW$4+$H314*$CX$4,$CW$5+$CX$5*LN($H314/6.96))+$CW$6+$H314*$CX$6+$CW$7+$H314*$CX$7</f>
        <v>467707.3750878725</v>
      </c>
      <c r="CZ314" s="150">
        <f t="shared" si="1586"/>
        <v>3.5714285714285721</v>
      </c>
      <c r="DA314" s="287">
        <f t="shared" si="1587"/>
        <v>4.9543784727689273</v>
      </c>
      <c r="DB314" s="287">
        <f t="shared" si="1588"/>
        <v>17.694208831317599</v>
      </c>
      <c r="DC314" s="172">
        <f t="shared" si="1589"/>
        <v>3266.5</v>
      </c>
      <c r="DD314" s="172">
        <f t="shared" si="1590"/>
        <v>0</v>
      </c>
      <c r="DE314" s="287">
        <f t="shared" si="1591"/>
        <v>2613.2000000000003</v>
      </c>
      <c r="DF314" s="173">
        <f t="shared" si="1592"/>
        <v>2990.4</v>
      </c>
      <c r="DG314" s="287">
        <f>((DC314/$CZ$8)+(DC314/$CZ$10)+ABS(DE314/$CZ$9)+(DD314/$CZ$10))*$G$4</f>
        <v>914.61999999999989</v>
      </c>
      <c r="DH314" s="287">
        <v>0</v>
      </c>
      <c r="DI314" s="468">
        <f>IF($H314&lt;100,$DG$4+$H314*$DH$4,$DG$5+$DH$5*LN($H314/6.96))+$DG$6+$H314*$DH$6+$DG$7+$H314*$DH$7</f>
        <v>474707.3750878725</v>
      </c>
      <c r="DJ314" s="150">
        <f t="shared" si="1593"/>
        <v>3.053435114503817</v>
      </c>
      <c r="DK314" s="287">
        <f t="shared" si="1594"/>
        <v>4.7475388728844488</v>
      </c>
      <c r="DL314" s="287">
        <f t="shared" si="1595"/>
        <v>14.496301901937249</v>
      </c>
      <c r="DM314" s="172">
        <f t="shared" si="1596"/>
        <v>3266.5</v>
      </c>
      <c r="DN314" s="172">
        <f t="shared" si="1597"/>
        <v>0</v>
      </c>
      <c r="DO314" s="287">
        <f t="shared" si="1598"/>
        <v>2449.875</v>
      </c>
      <c r="DP314" s="173">
        <f t="shared" si="1599"/>
        <v>2803.5</v>
      </c>
      <c r="DQ314" s="287">
        <f>((DM314/$DJ$8)+(DM314/$DJ$10)+ABS(DO314/$DJ$9)+(DN314/$DJ$10))*$G$4</f>
        <v>1069.7787499999999</v>
      </c>
      <c r="DR314" s="287">
        <v>0</v>
      </c>
      <c r="DS314" s="436">
        <f>IF($H314&lt;100,$DQ$4+$H314*$DR$4,$DQ$5+$DR$5*LN($H314/6.96))+$DQ$6+$H314*$DR$6+$DQ$7+$H314*$DR$7</f>
        <v>462707.3750878725</v>
      </c>
      <c r="DT314" s="289">
        <f t="shared" si="1600"/>
        <v>6.3291139240506329</v>
      </c>
      <c r="DU314" s="287">
        <f t="shared" si="1601"/>
        <v>2.8789885502510804</v>
      </c>
      <c r="DV314" s="287">
        <f t="shared" si="1602"/>
        <v>18.221446520576457</v>
      </c>
      <c r="DW314" s="172">
        <f t="shared" si="1603"/>
        <v>3266.5</v>
      </c>
      <c r="DX314" s="172">
        <f t="shared" si="1604"/>
        <v>0</v>
      </c>
      <c r="DY314" s="287">
        <f t="shared" si="1605"/>
        <v>2939.85</v>
      </c>
      <c r="DZ314" s="287">
        <f t="shared" si="1393"/>
        <v>1680</v>
      </c>
      <c r="EA314" s="287">
        <f t="shared" si="1394"/>
        <v>2400</v>
      </c>
      <c r="EB314" s="173">
        <f t="shared" si="1606"/>
        <v>3364.2</v>
      </c>
      <c r="EC314" s="287">
        <f>((DW314/$DT$8)+(DW314/$DT$10)+ABS(DY314/$DT$9)+(DX314/$DT$10))*$G$4</f>
        <v>516.10699999999997</v>
      </c>
      <c r="ED314" s="287">
        <v>0</v>
      </c>
      <c r="EE314" s="436">
        <f t="shared" si="1607"/>
        <v>955333.08034869912</v>
      </c>
      <c r="EF314" s="290">
        <f t="shared" si="1608"/>
        <v>1.2307692307692308</v>
      </c>
      <c r="EG314" s="287">
        <f t="shared" si="1609"/>
        <v>5.4786159929762732</v>
      </c>
      <c r="EH314" s="287">
        <f t="shared" si="1610"/>
        <v>6.7429119913554132</v>
      </c>
      <c r="EI314" s="290">
        <f>$F314*$EG$9</f>
        <v>816.625</v>
      </c>
      <c r="EJ314" s="290">
        <f>$H314*$EG$9</f>
        <v>218.46575708935259</v>
      </c>
      <c r="EK314" s="290">
        <f t="shared" si="1611"/>
        <v>873.86302835741037</v>
      </c>
      <c r="EL314" s="290">
        <f>IF($H314*$EG$9&gt;$J314,0,$J314-$EJ314)</f>
        <v>0</v>
      </c>
      <c r="EM314" s="290">
        <f>(($EG$9*F314)/$EF$8+($G314/COP_KM))*Ek</f>
        <v>204.15625</v>
      </c>
      <c r="EN314" s="290">
        <f>((1-$EG$9)*$F314)*Eg</f>
        <v>2449.875</v>
      </c>
      <c r="EO314" s="436">
        <f>($EK314*$EN$4+$EM$4)+($EL314*$EN$5+$EM$5)+($EJ314*$EN$6+$EM$6)</f>
        <v>111792.60433386838</v>
      </c>
      <c r="EP314" s="291">
        <f t="shared" si="1612"/>
        <v>1.2307692307692308</v>
      </c>
      <c r="EQ314" s="287">
        <f>+(($T314+$U314)-(EX314+EW314))/EY314*1000</f>
        <v>1.9379032258064517</v>
      </c>
      <c r="ER314" s="287">
        <f t="shared" si="1613"/>
        <v>2.3851116625310178</v>
      </c>
      <c r="ES314" s="291">
        <f t="shared" si="1614"/>
        <v>3266.5</v>
      </c>
      <c r="ET314" s="291">
        <f>$H314*$EG$9</f>
        <v>218.46575708935259</v>
      </c>
      <c r="EU314" s="291">
        <f t="shared" si="1615"/>
        <v>873.86302835741037</v>
      </c>
      <c r="EV314" s="291">
        <f>IF($H314*$EG$9&gt;$J314,0,$J314-$ET314)</f>
        <v>0</v>
      </c>
      <c r="EW314" s="291">
        <f>((($EG$9*$F314)/$EP$8)+($G314/COP_KM))*Ek</f>
        <v>204.15625</v>
      </c>
      <c r="EX314" s="291">
        <f>((1-$EG$9)*$F314)*Ebiom_p</f>
        <v>2449.875</v>
      </c>
      <c r="EY314" s="574">
        <f>($EX$4*$H314/3)+($EX$5*$H314/3)+($EX$6*$H314/3)</f>
        <v>316047.12858926342</v>
      </c>
      <c r="EZ314" s="588"/>
      <c r="FA314" s="588"/>
      <c r="FB314" s="588"/>
      <c r="FC314" s="588"/>
      <c r="FD314" s="588"/>
      <c r="FE314" s="588"/>
      <c r="FF314" s="588"/>
      <c r="FG314" s="588"/>
      <c r="FH314" s="588"/>
      <c r="FI314" s="576"/>
      <c r="FJ314" s="292">
        <f t="shared" si="1616"/>
        <v>1.0098714925515242</v>
      </c>
      <c r="FK314" s="287">
        <f>+(($T314+$U314)-($FS314+$FR314))/$FU314*1000</f>
        <v>0.28214432054397715</v>
      </c>
      <c r="FL314" s="287">
        <f t="shared" si="1617"/>
        <v>0.28492950610268186</v>
      </c>
      <c r="FM314" s="292">
        <f>($FR$9/100)*$F314*$K314</f>
        <v>32.664999999999999</v>
      </c>
      <c r="FN314" s="292">
        <f t="shared" si="1618"/>
        <v>48</v>
      </c>
      <c r="FO314" s="292">
        <f t="shared" si="1619"/>
        <v>873.86302835741037</v>
      </c>
      <c r="FP314" s="292">
        <f t="shared" si="1620"/>
        <v>0</v>
      </c>
      <c r="FQ314" s="292">
        <f t="shared" si="1621"/>
        <v>6900</v>
      </c>
      <c r="FR314" s="292">
        <f>(($F314*$K314*($FR$9/100)/$FN$10)+($G314/COP_KM))*Ek</f>
        <v>0.65329999999999999</v>
      </c>
      <c r="FS314" s="292">
        <f>((($K314*$F314)-(($GB$9/3.6)*$FT314))+((1-$K314)*$F314))*Eg</f>
        <v>3233.9166666666665</v>
      </c>
      <c r="FT314" s="293">
        <f t="shared" si="1415"/>
        <v>69</v>
      </c>
      <c r="FU314" s="436">
        <f>($FT$6*$FO314+$FS$6)+($FT$7*$FP314+$FS$7)+($FT$5*$FQ314+$FS$5)+($FT$4*$FN314+$FS$4)</f>
        <v>113169.15141787051</v>
      </c>
      <c r="FV314" s="292">
        <f t="shared" si="1622"/>
        <v>1.6055750512513665</v>
      </c>
      <c r="FW314" s="287">
        <f>+(($T314+$U314)-($GD314+$GE314))/$GI314*1000</f>
        <v>1.9926411838471965</v>
      </c>
      <c r="FX314" s="287">
        <f t="shared" si="1623"/>
        <v>3.1993349708810461</v>
      </c>
      <c r="FY314" s="292">
        <f>(($GE$9/100)*$F314*$K314)+($FY$8*$F314)</f>
        <v>1322.9325000000001</v>
      </c>
      <c r="FZ314" s="292">
        <f t="shared" si="1624"/>
        <v>697</v>
      </c>
      <c r="GA314" s="292">
        <f t="shared" si="1625"/>
        <v>873.86302835741037</v>
      </c>
      <c r="GB314" s="292">
        <f t="shared" si="1626"/>
        <v>0</v>
      </c>
      <c r="GC314" s="292">
        <f t="shared" si="1627"/>
        <v>3500</v>
      </c>
      <c r="GD314" s="292">
        <f>((((1-$FY$8)*$F314)/$FV$8)+($G314/COP_KM)+((($K314*$F314)/$GE$9)/$FZ$10))*Ek-($GH314*$FY$9*$FY$10/1000)</f>
        <v>90.906065999999953</v>
      </c>
      <c r="GE314" s="292">
        <f>(1-$FY$8)*$F314-(($GE$9/100)*$F314*$K314)</f>
        <v>1943.5674999999999</v>
      </c>
      <c r="GF314" s="293">
        <f>ROUND(($FY$8*$F314*1000)/($GB$8*277.77777778),0)</f>
        <v>960</v>
      </c>
      <c r="GG314" s="407">
        <f>ROUND((($GE$9/100)*$F314*$K314*1000)/($GB$9*277.77777778),0)</f>
        <v>35</v>
      </c>
      <c r="GH314" s="407">
        <f t="shared" si="1628"/>
        <v>995</v>
      </c>
      <c r="GI314" s="436">
        <f t="shared" si="1629"/>
        <v>618288.15141787054</v>
      </c>
      <c r="GJ314" s="186">
        <f>($F314+$G314)/($GP314+$GQ314)</f>
        <v>1</v>
      </c>
      <c r="GK314" s="287">
        <f t="shared" si="1424"/>
        <v>5.3290112667020191</v>
      </c>
      <c r="GL314" s="287">
        <f t="shared" si="1425"/>
        <v>5.3290112667020191</v>
      </c>
      <c r="GM314" s="186">
        <f t="shared" si="1630"/>
        <v>3266.5</v>
      </c>
      <c r="GN314" s="186">
        <f t="shared" si="1631"/>
        <v>873.86302835741037</v>
      </c>
      <c r="GO314" s="186">
        <f t="shared" si="1632"/>
        <v>0</v>
      </c>
      <c r="GP314" s="186">
        <f t="shared" si="1633"/>
        <v>3266.5</v>
      </c>
      <c r="GQ314" s="186">
        <f t="shared" si="1634"/>
        <v>0</v>
      </c>
      <c r="GR314" s="436">
        <f>($GN314*$GQ$4+$GP$4)+($GO314*$GQ$5+$GP$5)</f>
        <v>612965.48956661311</v>
      </c>
      <c r="GS314" s="186">
        <f t="shared" si="1635"/>
        <v>1</v>
      </c>
      <c r="GT314" s="287">
        <f t="shared" si="1432"/>
        <v>10.241277133329431</v>
      </c>
      <c r="GU314" s="287">
        <f t="shared" si="1433"/>
        <v>10.241277133329431</v>
      </c>
      <c r="GV314" s="186">
        <f t="shared" si="1636"/>
        <v>3266.5</v>
      </c>
      <c r="GW314" s="186">
        <f t="shared" si="1637"/>
        <v>873.86302835741037</v>
      </c>
      <c r="GX314" s="186">
        <f t="shared" si="1638"/>
        <v>0</v>
      </c>
      <c r="GY314" s="186">
        <f t="shared" si="1639"/>
        <v>3266.5</v>
      </c>
      <c r="GZ314" s="186">
        <f t="shared" si="1640"/>
        <v>0</v>
      </c>
      <c r="HA314" s="436">
        <f>($GW314*$GZ$4+$GY$4)+($GZ$5*$GX314+$GY$5)</f>
        <v>318954.36062065273</v>
      </c>
      <c r="HB314" s="186">
        <f t="shared" si="1641"/>
        <v>1</v>
      </c>
      <c r="HC314" s="287">
        <f t="shared" si="1440"/>
        <v>8.4452150174523606</v>
      </c>
      <c r="HD314" s="287">
        <f t="shared" si="1441"/>
        <v>8.4452150174523606</v>
      </c>
      <c r="HE314" s="186">
        <f t="shared" si="1642"/>
        <v>3266.5</v>
      </c>
      <c r="HF314" s="186">
        <f t="shared" si="1643"/>
        <v>873.86302835741037</v>
      </c>
      <c r="HG314" s="186">
        <f t="shared" si="1644"/>
        <v>0</v>
      </c>
      <c r="HH314" s="186">
        <f t="shared" si="1645"/>
        <v>3266.5</v>
      </c>
      <c r="HI314" s="186">
        <f>($G314/COP_KM)*Ek</f>
        <v>0</v>
      </c>
      <c r="HJ314" s="436">
        <f>($HF314*$HI$4+$HH$4)+($HH$5*$HG314+$HI$5)</f>
        <v>386787.07330123062</v>
      </c>
      <c r="HK314" s="186">
        <f>($F314+$G314)/($GP314+$GQ314)</f>
        <v>1</v>
      </c>
      <c r="HL314" s="287">
        <f t="shared" si="1446"/>
        <v>4.3392285809222422</v>
      </c>
      <c r="HM314" s="287">
        <f t="shared" si="1447"/>
        <v>4.3392285809222422</v>
      </c>
      <c r="HN314" s="186">
        <f t="shared" si="1646"/>
        <v>3266.5</v>
      </c>
      <c r="HO314" s="186">
        <f t="shared" si="1647"/>
        <v>873.86302835741037</v>
      </c>
      <c r="HP314" s="186">
        <f t="shared" si="1648"/>
        <v>0</v>
      </c>
      <c r="HQ314" s="186">
        <f t="shared" si="1649"/>
        <v>3266.5</v>
      </c>
      <c r="HR314" s="186">
        <f>($G314/COP_KM)*Ek</f>
        <v>0</v>
      </c>
      <c r="HS314" s="468">
        <f>($HO314*$HR$4+$HQ$4)+($HR$5*$HO314+$HQ$5)</f>
        <v>752783.57410379872</v>
      </c>
    </row>
    <row r="315" spans="1:227" x14ac:dyDescent="0.3">
      <c r="H315" s="72"/>
      <c r="I315" s="72"/>
      <c r="J315" s="72"/>
      <c r="L315" s="72"/>
      <c r="M315" s="72"/>
      <c r="N315" s="72"/>
    </row>
  </sheetData>
  <sheetProtection password="A9E4" sheet="1" objects="1" scenarios="1"/>
  <protectedRanges>
    <protectedRange sqref="DY9:DY10 GC3:HS10 GB9 FQ9:FZ9 G3:G8 DZ9:EE9 Q9:DX9 J3 J5:J10 L5:L10 N4:N10 O4:P6 P3 Q10:DW10 EK9:EY9 EG9:EH9 DZ10:FC10 Q3:EZ8 FA3:FD7 FD8:FD10 FE9:FO9 FE10:GB10 FE3:GB8" name="Aangenomen_variabelen"/>
  </protectedRanges>
  <conditionalFormatting sqref="CH16:CH26 CU16:CU26 DE16:DE26 DO16:DO26 DY16:EA26 CH27:CK302 CU27:CV302 DE27:DF302 DO27:DP302 DY27:EB302 Q15:Q304 AE15:AE304 AN16:AQ304 BK15:BN302 BX15:BY302 BB15:BB302 CI15:CK26 CV15:CV26 DF15:DF26 DP15:DP26 EB15:EB26 AN15 AQ15">
    <cfRule type="cellIs" dxfId="336" priority="372" operator="lessThan">
      <formula>0</formula>
    </cfRule>
  </conditionalFormatting>
  <conditionalFormatting sqref="X219:X230">
    <cfRule type="cellIs" dxfId="335" priority="370" operator="greaterThanOrEqual">
      <formula>2.4</formula>
    </cfRule>
    <cfRule type="cellIs" dxfId="334" priority="371" operator="greaterThanOrEqual">
      <formula>1</formula>
    </cfRule>
  </conditionalFormatting>
  <conditionalFormatting sqref="CH15">
    <cfRule type="cellIs" dxfId="333" priority="366" operator="lessThan">
      <formula>0</formula>
    </cfRule>
  </conditionalFormatting>
  <conditionalFormatting sqref="CU15">
    <cfRule type="cellIs" dxfId="332" priority="365" operator="lessThan">
      <formula>0</formula>
    </cfRule>
  </conditionalFormatting>
  <conditionalFormatting sqref="DE15">
    <cfRule type="cellIs" dxfId="331" priority="364" operator="lessThan">
      <formula>0</formula>
    </cfRule>
  </conditionalFormatting>
  <conditionalFormatting sqref="DY15">
    <cfRule type="cellIs" dxfId="330" priority="362" operator="lessThan">
      <formula>0</formula>
    </cfRule>
  </conditionalFormatting>
  <conditionalFormatting sqref="DO15">
    <cfRule type="cellIs" dxfId="329" priority="363" operator="lessThan">
      <formula>0</formula>
    </cfRule>
  </conditionalFormatting>
  <conditionalFormatting sqref="BY15:BY302 CV15:CV302 DF15:DF302 DP15:DP302 EB15:EB302">
    <cfRule type="cellIs" dxfId="328" priority="361" operator="greaterThan">
      <formula>4000</formula>
    </cfRule>
  </conditionalFormatting>
  <conditionalFormatting sqref="EH16:EH302 GL307:GL314 GU307:GU314 HD307:HD314 HM307:HM314">
    <cfRule type="cellIs" dxfId="327" priority="358" operator="greaterThanOrEqual">
      <formula>2</formula>
    </cfRule>
    <cfRule type="cellIs" dxfId="326" priority="359" operator="greaterThanOrEqual">
      <formula>1</formula>
    </cfRule>
    <cfRule type="cellIs" dxfId="325" priority="360" operator="greaterThanOrEqual">
      <formula>0</formula>
    </cfRule>
  </conditionalFormatting>
  <conditionalFormatting sqref="EH15">
    <cfRule type="cellIs" dxfId="324" priority="355" operator="greaterThanOrEqual">
      <formula>2</formula>
    </cfRule>
    <cfRule type="cellIs" dxfId="323" priority="356" operator="greaterThanOrEqual">
      <formula>1</formula>
    </cfRule>
    <cfRule type="cellIs" dxfId="322" priority="357" operator="greaterThanOrEqual">
      <formula>0</formula>
    </cfRule>
  </conditionalFormatting>
  <conditionalFormatting sqref="FL16">
    <cfRule type="cellIs" dxfId="321" priority="352" operator="greaterThanOrEqual">
      <formula>2</formula>
    </cfRule>
    <cfRule type="cellIs" dxfId="320" priority="353" operator="greaterThanOrEqual">
      <formula>1</formula>
    </cfRule>
    <cfRule type="cellIs" dxfId="319" priority="354" operator="greaterThanOrEqual">
      <formula>0</formula>
    </cfRule>
  </conditionalFormatting>
  <conditionalFormatting sqref="FL17:FL25">
    <cfRule type="cellIs" dxfId="318" priority="349" operator="greaterThanOrEqual">
      <formula>2</formula>
    </cfRule>
    <cfRule type="cellIs" dxfId="317" priority="350" operator="greaterThanOrEqual">
      <formula>1</formula>
    </cfRule>
    <cfRule type="cellIs" dxfId="316" priority="351" operator="greaterThanOrEqual">
      <formula>0</formula>
    </cfRule>
  </conditionalFormatting>
  <conditionalFormatting sqref="FL15">
    <cfRule type="cellIs" dxfId="315" priority="346" operator="greaterThanOrEqual">
      <formula>2</formula>
    </cfRule>
    <cfRule type="cellIs" dxfId="314" priority="347" operator="greaterThanOrEqual">
      <formula>1</formula>
    </cfRule>
    <cfRule type="cellIs" dxfId="313" priority="348" operator="greaterThanOrEqual">
      <formula>0</formula>
    </cfRule>
  </conditionalFormatting>
  <conditionalFormatting sqref="FL26">
    <cfRule type="cellIs" dxfId="312" priority="343" operator="greaterThanOrEqual">
      <formula>2</formula>
    </cfRule>
    <cfRule type="cellIs" dxfId="311" priority="344" operator="greaterThanOrEqual">
      <formula>1</formula>
    </cfRule>
    <cfRule type="cellIs" dxfId="310" priority="345" operator="greaterThanOrEqual">
      <formula>0</formula>
    </cfRule>
  </conditionalFormatting>
  <conditionalFormatting sqref="FL26">
    <cfRule type="cellIs" dxfId="309" priority="340" operator="greaterThanOrEqual">
      <formula>2</formula>
    </cfRule>
    <cfRule type="cellIs" dxfId="308" priority="341" operator="greaterThanOrEqual">
      <formula>1</formula>
    </cfRule>
    <cfRule type="cellIs" dxfId="307" priority="342" operator="greaterThanOrEqual">
      <formula>0</formula>
    </cfRule>
  </conditionalFormatting>
  <conditionalFormatting sqref="FL38 FL50 FL62 FL74 FL86 FL98 FL110 FL122 FL134 FL146 FL158 FL170 FL182 FL194 FL206 FL218 FL230 FL242 FL254 FL266 FL278 FL290 FL302">
    <cfRule type="cellIs" dxfId="306" priority="325" operator="greaterThanOrEqual">
      <formula>2</formula>
    </cfRule>
    <cfRule type="cellIs" dxfId="305" priority="326" operator="greaterThanOrEqual">
      <formula>1</formula>
    </cfRule>
    <cfRule type="cellIs" dxfId="304" priority="327" operator="greaterThanOrEqual">
      <formula>0</formula>
    </cfRule>
  </conditionalFormatting>
  <conditionalFormatting sqref="FL28 FL40 FL52 FL64 FL76 FL88 FL100 FL112 FL124 FL136 FL148 FL160 FL172 FL184 FL196 FL208 FL220 FL232 FL244 FL256 FL268 FL280 FL292">
    <cfRule type="cellIs" dxfId="303" priority="337" operator="greaterThanOrEqual">
      <formula>2</formula>
    </cfRule>
    <cfRule type="cellIs" dxfId="302" priority="338" operator="greaterThanOrEqual">
      <formula>1</formula>
    </cfRule>
    <cfRule type="cellIs" dxfId="301" priority="339" operator="greaterThanOrEqual">
      <formula>0</formula>
    </cfRule>
  </conditionalFormatting>
  <conditionalFormatting sqref="FL29:FL37 FL41:FL49 FL53:FL61 FL65:FL73 FL77:FL85 FL89:FL97 FL101:FL109 FL113:FL121 FL125:FL133 FL137:FL145 FL149:FL157 FL161:FL169 FL173:FL181 FL185:FL193 FL197:FL205 FL209:FL217 FL221:FL229 FL233:FL241 FL245:FL253 FL257:FL265 FL269:FL277 FL281:FL289 FL293:FL301">
    <cfRule type="cellIs" dxfId="300" priority="334" operator="greaterThanOrEqual">
      <formula>2</formula>
    </cfRule>
    <cfRule type="cellIs" dxfId="299" priority="335" operator="greaterThanOrEqual">
      <formula>1</formula>
    </cfRule>
    <cfRule type="cellIs" dxfId="298" priority="336" operator="greaterThanOrEqual">
      <formula>0</formula>
    </cfRule>
  </conditionalFormatting>
  <conditionalFormatting sqref="FL27 FL39 FL51 FL63 FL75 FL87 FL99 FL111 FL123 FL135 FL147 FL159 FL171 FL183 FL195 FL207 FL219 FL231 FL243 FL255 FL267 FL279 FL291">
    <cfRule type="cellIs" dxfId="297" priority="331" operator="greaterThanOrEqual">
      <formula>2</formula>
    </cfRule>
    <cfRule type="cellIs" dxfId="296" priority="332" operator="greaterThanOrEqual">
      <formula>1</formula>
    </cfRule>
    <cfRule type="cellIs" dxfId="295" priority="333" operator="greaterThanOrEqual">
      <formula>0</formula>
    </cfRule>
  </conditionalFormatting>
  <conditionalFormatting sqref="FL38 FL50 FL62 FL74 FL86 FL98 FL110 FL122 FL134 FL146 FL158 FL170 FL182 FL194 FL206 FL218 FL230 FL242 FL254 FL266 FL278 FL290 FL302">
    <cfRule type="cellIs" dxfId="294" priority="328" operator="greaterThanOrEqual">
      <formula>2</formula>
    </cfRule>
    <cfRule type="cellIs" dxfId="293" priority="329" operator="greaterThanOrEqual">
      <formula>1</formula>
    </cfRule>
    <cfRule type="cellIs" dxfId="292" priority="330" operator="greaterThanOrEqual">
      <formula>0</formula>
    </cfRule>
  </conditionalFormatting>
  <conditionalFormatting sqref="FX16">
    <cfRule type="cellIs" dxfId="291" priority="322" operator="greaterThanOrEqual">
      <formula>2</formula>
    </cfRule>
    <cfRule type="cellIs" dxfId="290" priority="323" operator="greaterThanOrEqual">
      <formula>1</formula>
    </cfRule>
    <cfRule type="cellIs" dxfId="289" priority="324" operator="greaterThanOrEqual">
      <formula>0</formula>
    </cfRule>
  </conditionalFormatting>
  <conditionalFormatting sqref="FX17:FX25">
    <cfRule type="cellIs" dxfId="288" priority="319" operator="greaterThanOrEqual">
      <formula>2</formula>
    </cfRule>
    <cfRule type="cellIs" dxfId="287" priority="320" operator="greaterThanOrEqual">
      <formula>1</formula>
    </cfRule>
    <cfRule type="cellIs" dxfId="286" priority="321" operator="greaterThanOrEqual">
      <formula>0</formula>
    </cfRule>
  </conditionalFormatting>
  <conditionalFormatting sqref="FX15">
    <cfRule type="cellIs" dxfId="285" priority="316" operator="greaterThanOrEqual">
      <formula>2</formula>
    </cfRule>
    <cfRule type="cellIs" dxfId="284" priority="317" operator="greaterThanOrEqual">
      <formula>1</formula>
    </cfRule>
    <cfRule type="cellIs" dxfId="283" priority="318" operator="greaterThanOrEqual">
      <formula>0</formula>
    </cfRule>
  </conditionalFormatting>
  <conditionalFormatting sqref="FX26">
    <cfRule type="cellIs" dxfId="282" priority="313" operator="greaterThanOrEqual">
      <formula>2</formula>
    </cfRule>
    <cfRule type="cellIs" dxfId="281" priority="314" operator="greaterThanOrEqual">
      <formula>1</formula>
    </cfRule>
    <cfRule type="cellIs" dxfId="280" priority="315" operator="greaterThanOrEqual">
      <formula>0</formula>
    </cfRule>
  </conditionalFormatting>
  <conditionalFormatting sqref="FX26">
    <cfRule type="cellIs" dxfId="279" priority="310" operator="greaterThanOrEqual">
      <formula>2</formula>
    </cfRule>
    <cfRule type="cellIs" dxfId="278" priority="311" operator="greaterThanOrEqual">
      <formula>1</formula>
    </cfRule>
    <cfRule type="cellIs" dxfId="277" priority="312" operator="greaterThanOrEqual">
      <formula>0</formula>
    </cfRule>
  </conditionalFormatting>
  <conditionalFormatting sqref="FX38 FX50 FX62 FX74 FX86 FX98 FX110 FX122 FX134 FX146 FX158 FX170 FX182 FX194 FX206 FX218 FX230 FX242 FX254 FX266 FX278 FX290 FX302">
    <cfRule type="cellIs" dxfId="276" priority="295" operator="greaterThanOrEqual">
      <formula>2</formula>
    </cfRule>
    <cfRule type="cellIs" dxfId="275" priority="296" operator="greaterThanOrEqual">
      <formula>1</formula>
    </cfRule>
    <cfRule type="cellIs" dxfId="274" priority="297" operator="greaterThanOrEqual">
      <formula>0</formula>
    </cfRule>
  </conditionalFormatting>
  <conditionalFormatting sqref="FX28 FX40 FX52 FX64 FX76 FX88 FX100 FX112 FX124 FX136 FX148 FX160 FX172 FX184 FX196 FX208 FX220 FX232 FX244 FX256 FX268 FX280 FX292">
    <cfRule type="cellIs" dxfId="273" priority="307" operator="greaterThanOrEqual">
      <formula>2</formula>
    </cfRule>
    <cfRule type="cellIs" dxfId="272" priority="308" operator="greaterThanOrEqual">
      <formula>1</formula>
    </cfRule>
    <cfRule type="cellIs" dxfId="271" priority="309" operator="greaterThanOrEqual">
      <formula>0</formula>
    </cfRule>
  </conditionalFormatting>
  <conditionalFormatting sqref="FX29:FX37 FX41:FX49 FX53:FX61 FX65:FX73 FX77:FX85 FX89:FX97 FX101:FX109 FX113:FX121 FX125:FX133 FX137:FX145 FX149:FX157 FX161:FX169 FX173:FX181 FX185:FX193 FX197:FX205 FX209:FX217 FX221:FX229 FX233:FX241 FX245:FX253 FX257:FX265 FX269:FX277 FX281:FX289 FX293:FX301">
    <cfRule type="cellIs" dxfId="270" priority="304" operator="greaterThanOrEqual">
      <formula>2</formula>
    </cfRule>
    <cfRule type="cellIs" dxfId="269" priority="305" operator="greaterThanOrEqual">
      <formula>1</formula>
    </cfRule>
    <cfRule type="cellIs" dxfId="268" priority="306" operator="greaterThanOrEqual">
      <formula>0</formula>
    </cfRule>
  </conditionalFormatting>
  <conditionalFormatting sqref="FX27 FX39 FX51 FX63 FX75 FX87 FX99 FX111 FX123 FX135 FX147 FX159 FX171 FX183 FX195 FX207 FX219 FX231 FX243 FX255 FX267 FX279 FX291">
    <cfRule type="cellIs" dxfId="267" priority="301" operator="greaterThanOrEqual">
      <formula>2</formula>
    </cfRule>
    <cfRule type="cellIs" dxfId="266" priority="302" operator="greaterThanOrEqual">
      <formula>1</formula>
    </cfRule>
    <cfRule type="cellIs" dxfId="265" priority="303" operator="greaterThanOrEqual">
      <formula>0</formula>
    </cfRule>
  </conditionalFormatting>
  <conditionalFormatting sqref="FX38 FX50 FX62 FX74 FX86 FX98 FX110 FX122 FX134 FX146 FX158 FX170 FX182 FX194 FX206 FX218 FX230 FX242 FX254 FX266 FX278 FX290 FX302">
    <cfRule type="cellIs" dxfId="264" priority="298" operator="greaterThanOrEqual">
      <formula>2</formula>
    </cfRule>
    <cfRule type="cellIs" dxfId="263" priority="299" operator="greaterThanOrEqual">
      <formula>1</formula>
    </cfRule>
    <cfRule type="cellIs" dxfId="262" priority="300" operator="greaterThanOrEqual">
      <formula>0</formula>
    </cfRule>
  </conditionalFormatting>
  <conditionalFormatting sqref="Q307 AE307 AN307:AQ307 BK307:BN307 BX307:BY307 BB307 CH307:CK307 CU307:CV307 DE307:DF307 DO307:DP307 DY307:EB307">
    <cfRule type="cellIs" dxfId="261" priority="294" operator="lessThan">
      <formula>0</formula>
    </cfRule>
  </conditionalFormatting>
  <conditionalFormatting sqref="AV307:AW307 BH307 AK307">
    <cfRule type="cellIs" dxfId="260" priority="291" operator="greaterThanOrEqual">
      <formula>2</formula>
    </cfRule>
    <cfRule type="cellIs" dxfId="259" priority="292" operator="greaterThanOrEqual">
      <formula>1</formula>
    </cfRule>
    <cfRule type="cellIs" dxfId="258" priority="293" operator="greaterThanOrEqual">
      <formula>0</formula>
    </cfRule>
  </conditionalFormatting>
  <conditionalFormatting sqref="CE307">
    <cfRule type="cellIs" dxfId="257" priority="288" operator="greaterThanOrEqual">
      <formula>2</formula>
    </cfRule>
    <cfRule type="cellIs" dxfId="256" priority="289" operator="greaterThanOrEqual">
      <formula>1</formula>
    </cfRule>
    <cfRule type="cellIs" dxfId="255" priority="290" operator="greaterThanOrEqual">
      <formula>0</formula>
    </cfRule>
  </conditionalFormatting>
  <conditionalFormatting sqref="BY307 CV307 DF307 DP307 EB307">
    <cfRule type="cellIs" dxfId="254" priority="287" operator="greaterThan">
      <formula>4000</formula>
    </cfRule>
  </conditionalFormatting>
  <conditionalFormatting sqref="Q309 AE309 AN309:AQ309 BK309:BN309 BX309:BY309 BB309 CH309:CK309 CU309:CV309 DE309:DF309 DO309:DP309 DY309:EB309">
    <cfRule type="cellIs" dxfId="253" priority="286" operator="lessThan">
      <formula>0</formula>
    </cfRule>
  </conditionalFormatting>
  <conditionalFormatting sqref="AV309:AW309 BH309 AK309">
    <cfRule type="cellIs" dxfId="252" priority="283" operator="greaterThanOrEqual">
      <formula>2</formula>
    </cfRule>
    <cfRule type="cellIs" dxfId="251" priority="284" operator="greaterThanOrEqual">
      <formula>1</formula>
    </cfRule>
    <cfRule type="cellIs" dxfId="250" priority="285" operator="greaterThanOrEqual">
      <formula>0</formula>
    </cfRule>
  </conditionalFormatting>
  <conditionalFormatting sqref="CE309">
    <cfRule type="cellIs" dxfId="249" priority="280" operator="greaterThanOrEqual">
      <formula>2</formula>
    </cfRule>
    <cfRule type="cellIs" dxfId="248" priority="281" operator="greaterThanOrEqual">
      <formula>1</formula>
    </cfRule>
    <cfRule type="cellIs" dxfId="247" priority="282" operator="greaterThanOrEqual">
      <formula>0</formula>
    </cfRule>
  </conditionalFormatting>
  <conditionalFormatting sqref="BY309 CV309 DF309 DP309 EB309">
    <cfRule type="cellIs" dxfId="246" priority="279" operator="greaterThan">
      <formula>4000</formula>
    </cfRule>
  </conditionalFormatting>
  <conditionalFormatting sqref="Q311 AE311 AN311:AQ311 BK311:BN311 BX311:BY311 BB311 CH311:CK311 CU311:CV311 DE311:DF311 DO311:DP311 DY311:EB311">
    <cfRule type="cellIs" dxfId="245" priority="278" operator="lessThan">
      <formula>0</formula>
    </cfRule>
  </conditionalFormatting>
  <conditionalFormatting sqref="AV311:AW311 BH311 AK311">
    <cfRule type="cellIs" dxfId="244" priority="275" operator="greaterThanOrEqual">
      <formula>2</formula>
    </cfRule>
    <cfRule type="cellIs" dxfId="243" priority="276" operator="greaterThanOrEqual">
      <formula>1</formula>
    </cfRule>
    <cfRule type="cellIs" dxfId="242" priority="277" operator="greaterThanOrEqual">
      <formula>0</formula>
    </cfRule>
  </conditionalFormatting>
  <conditionalFormatting sqref="CE311">
    <cfRule type="cellIs" dxfId="241" priority="272" operator="greaterThanOrEqual">
      <formula>2</formula>
    </cfRule>
    <cfRule type="cellIs" dxfId="240" priority="273" operator="greaterThanOrEqual">
      <formula>1</formula>
    </cfRule>
    <cfRule type="cellIs" dxfId="239" priority="274" operator="greaterThanOrEqual">
      <formula>0</formula>
    </cfRule>
  </conditionalFormatting>
  <conditionalFormatting sqref="BY311 CV311 DF311 DP311 EB311">
    <cfRule type="cellIs" dxfId="238" priority="271" operator="greaterThan">
      <formula>4000</formula>
    </cfRule>
  </conditionalFormatting>
  <conditionalFormatting sqref="Q312 AE312 AN312:AQ312 BK312:BN312 BX312:BY312 BB312 CH312:CK312 CU312:CV312 DE312:DF312 DO312:DP312 DY312:EB312">
    <cfRule type="cellIs" dxfId="237" priority="270" operator="lessThan">
      <formula>0</formula>
    </cfRule>
  </conditionalFormatting>
  <conditionalFormatting sqref="AV312:AW312 BH312 AK312">
    <cfRule type="cellIs" dxfId="236" priority="267" operator="greaterThanOrEqual">
      <formula>2</formula>
    </cfRule>
    <cfRule type="cellIs" dxfId="235" priority="268" operator="greaterThanOrEqual">
      <formula>1</formula>
    </cfRule>
    <cfRule type="cellIs" dxfId="234" priority="269" operator="greaterThanOrEqual">
      <formula>0</formula>
    </cfRule>
  </conditionalFormatting>
  <conditionalFormatting sqref="CE312">
    <cfRule type="cellIs" dxfId="233" priority="264" operator="greaterThanOrEqual">
      <formula>2</formula>
    </cfRule>
    <cfRule type="cellIs" dxfId="232" priority="265" operator="greaterThanOrEqual">
      <formula>1</formula>
    </cfRule>
    <cfRule type="cellIs" dxfId="231" priority="266" operator="greaterThanOrEqual">
      <formula>0</formula>
    </cfRule>
  </conditionalFormatting>
  <conditionalFormatting sqref="BY312 CV312 DF312 DP312 EB312">
    <cfRule type="cellIs" dxfId="230" priority="263" operator="greaterThan">
      <formula>4000</formula>
    </cfRule>
  </conditionalFormatting>
  <conditionalFormatting sqref="Q313 AE313 AN313:AQ313 BK313:BN313 BX313:BY313 BB313 CH313:CK313 CU313:CV313 DE313:DF313 DO313:DP313 DY313:EB313">
    <cfRule type="cellIs" dxfId="229" priority="262" operator="lessThan">
      <formula>0</formula>
    </cfRule>
  </conditionalFormatting>
  <conditionalFormatting sqref="AV313:AW313 BH313 AK313">
    <cfRule type="cellIs" dxfId="228" priority="259" operator="greaterThanOrEqual">
      <formula>2</formula>
    </cfRule>
    <cfRule type="cellIs" dxfId="227" priority="260" operator="greaterThanOrEqual">
      <formula>1</formula>
    </cfRule>
    <cfRule type="cellIs" dxfId="226" priority="261" operator="greaterThanOrEqual">
      <formula>0</formula>
    </cfRule>
  </conditionalFormatting>
  <conditionalFormatting sqref="CE313">
    <cfRule type="cellIs" dxfId="225" priority="256" operator="greaterThanOrEqual">
      <formula>2</formula>
    </cfRule>
    <cfRule type="cellIs" dxfId="224" priority="257" operator="greaterThanOrEqual">
      <formula>1</formula>
    </cfRule>
    <cfRule type="cellIs" dxfId="223" priority="258" operator="greaterThanOrEqual">
      <formula>0</formula>
    </cfRule>
  </conditionalFormatting>
  <conditionalFormatting sqref="BY313 CV313 DF313 DP313 EB313">
    <cfRule type="cellIs" dxfId="222" priority="255" operator="greaterThan">
      <formula>4000</formula>
    </cfRule>
  </conditionalFormatting>
  <conditionalFormatting sqref="Q314 AE314 AN314:AQ314 BK314:BN314 BX314:BY314 BB314 CH314:CK314 CU314:CV314 DE314:DF314 DO314:DP314 DY314:EB314">
    <cfRule type="cellIs" dxfId="221" priority="254" operator="lessThan">
      <formula>0</formula>
    </cfRule>
  </conditionalFormatting>
  <conditionalFormatting sqref="AV314:AW314 BH314 AK314">
    <cfRule type="cellIs" dxfId="220" priority="251" operator="greaterThanOrEqual">
      <formula>2</formula>
    </cfRule>
    <cfRule type="cellIs" dxfId="219" priority="252" operator="greaterThanOrEqual">
      <formula>1</formula>
    </cfRule>
    <cfRule type="cellIs" dxfId="218" priority="253" operator="greaterThanOrEqual">
      <formula>0</formula>
    </cfRule>
  </conditionalFormatting>
  <conditionalFormatting sqref="CE314">
    <cfRule type="cellIs" dxfId="217" priority="248" operator="greaterThanOrEqual">
      <formula>2</formula>
    </cfRule>
    <cfRule type="cellIs" dxfId="216" priority="249" operator="greaterThanOrEqual">
      <formula>1</formula>
    </cfRule>
    <cfRule type="cellIs" dxfId="215" priority="250" operator="greaterThanOrEqual">
      <formula>0</formula>
    </cfRule>
  </conditionalFormatting>
  <conditionalFormatting sqref="BY314 CV314 DF314 DP314 EB314">
    <cfRule type="cellIs" dxfId="214" priority="247" operator="greaterThan">
      <formula>4000</formula>
    </cfRule>
  </conditionalFormatting>
  <conditionalFormatting sqref="Z219:Z230 AK14:AK302 AW219:AW230 BH15:BH302 BU15:BU302 CE15:CE302 CR15:CR302 DB15:DB302 DL15:DL302 DV15:DV302 EH15:EH302 ER15:ER302 FL15:FL302 FX15:FX302 GL307:GL314 GU307:GU314 HD307:HD314 HM307:HM314">
    <cfRule type="cellIs" dxfId="213" priority="246" operator="greaterThan">
      <formula>5</formula>
    </cfRule>
    <cfRule type="cellIs" dxfId="212" priority="367" operator="greaterThanOrEqual">
      <formula>2</formula>
    </cfRule>
    <cfRule type="cellIs" dxfId="211" priority="368" operator="greaterThanOrEqual">
      <formula>1</formula>
    </cfRule>
    <cfRule type="cellIs" dxfId="210" priority="369" operator="greaterThanOrEqual">
      <formula>0</formula>
    </cfRule>
  </conditionalFormatting>
  <conditionalFormatting sqref="GL16">
    <cfRule type="cellIs" dxfId="209" priority="240" operator="greaterThanOrEqual">
      <formula>2</formula>
    </cfRule>
    <cfRule type="cellIs" dxfId="208" priority="241" operator="greaterThanOrEqual">
      <formula>1</formula>
    </cfRule>
    <cfRule type="cellIs" dxfId="207" priority="242" operator="greaterThanOrEqual">
      <formula>0</formula>
    </cfRule>
  </conditionalFormatting>
  <conditionalFormatting sqref="GL17:GL25">
    <cfRule type="cellIs" dxfId="206" priority="237" operator="greaterThanOrEqual">
      <formula>2</formula>
    </cfRule>
    <cfRule type="cellIs" dxfId="205" priority="238" operator="greaterThanOrEqual">
      <formula>1</formula>
    </cfRule>
    <cfRule type="cellIs" dxfId="204" priority="239" operator="greaterThanOrEqual">
      <formula>0</formula>
    </cfRule>
  </conditionalFormatting>
  <conditionalFormatting sqref="GL15">
    <cfRule type="cellIs" dxfId="203" priority="234" operator="greaterThanOrEqual">
      <formula>2</formula>
    </cfRule>
    <cfRule type="cellIs" dxfId="202" priority="235" operator="greaterThanOrEqual">
      <formula>1</formula>
    </cfRule>
    <cfRule type="cellIs" dxfId="201" priority="236" operator="greaterThanOrEqual">
      <formula>0</formula>
    </cfRule>
  </conditionalFormatting>
  <conditionalFormatting sqref="GL26">
    <cfRule type="cellIs" dxfId="200" priority="231" operator="greaterThanOrEqual">
      <formula>2</formula>
    </cfRule>
    <cfRule type="cellIs" dxfId="199" priority="232" operator="greaterThanOrEqual">
      <formula>1</formula>
    </cfRule>
    <cfRule type="cellIs" dxfId="198" priority="233" operator="greaterThanOrEqual">
      <formula>0</formula>
    </cfRule>
  </conditionalFormatting>
  <conditionalFormatting sqref="GL26">
    <cfRule type="cellIs" dxfId="197" priority="228" operator="greaterThanOrEqual">
      <formula>2</formula>
    </cfRule>
    <cfRule type="cellIs" dxfId="196" priority="229" operator="greaterThanOrEqual">
      <formula>1</formula>
    </cfRule>
    <cfRule type="cellIs" dxfId="195" priority="230" operator="greaterThanOrEqual">
      <formula>0</formula>
    </cfRule>
  </conditionalFormatting>
  <conditionalFormatting sqref="GL38 GL50 GL62 GL74 GL86 GL98 GL110 GL122 GL134 GL146 GL158 GL170 GL182 GL194 GL206 GL218 GL230 GL242 GL254 GL266 GL278 GL290 GL302">
    <cfRule type="cellIs" dxfId="194" priority="213" operator="greaterThanOrEqual">
      <formula>2</formula>
    </cfRule>
    <cfRule type="cellIs" dxfId="193" priority="214" operator="greaterThanOrEqual">
      <formula>1</formula>
    </cfRule>
    <cfRule type="cellIs" dxfId="192" priority="215" operator="greaterThanOrEqual">
      <formula>0</formula>
    </cfRule>
  </conditionalFormatting>
  <conditionalFormatting sqref="GL28 GL40 GL52 GL64 GL76 GL88 GL100 GL112 GL124 GL136 GL148 GL160 GL172 GL184 GL196 GL208 GL220 GL232 GL244 GL256 GL268 GL280 GL292">
    <cfRule type="cellIs" dxfId="191" priority="225" operator="greaterThanOrEqual">
      <formula>2</formula>
    </cfRule>
    <cfRule type="cellIs" dxfId="190" priority="226" operator="greaterThanOrEqual">
      <formula>1</formula>
    </cfRule>
    <cfRule type="cellIs" dxfId="189" priority="227" operator="greaterThanOrEqual">
      <formula>0</formula>
    </cfRule>
  </conditionalFormatting>
  <conditionalFormatting sqref="GL29:GL37 GL41:GL49 GL53:GL61 GL65:GL73 GL77:GL85 GL89:GL97 GL101:GL109 GL113:GL121 GL125:GL133 GL137:GL145 GL149:GL157 GL161:GL169 GL173:GL181 GL185:GL193 GL197:GL205 GL209:GL217 GL221:GL229 GL233:GL241 GL245:GL253 GL257:GL265 GL269:GL277 GL281:GL289 GL293:GL301">
    <cfRule type="cellIs" dxfId="188" priority="222" operator="greaterThanOrEqual">
      <formula>2</formula>
    </cfRule>
    <cfRule type="cellIs" dxfId="187" priority="223" operator="greaterThanOrEqual">
      <formula>1</formula>
    </cfRule>
    <cfRule type="cellIs" dxfId="186" priority="224" operator="greaterThanOrEqual">
      <formula>0</formula>
    </cfRule>
  </conditionalFormatting>
  <conditionalFormatting sqref="GL27 GL39 GL51 GL63 GL75 GL87 GL99 GL111 GL123 GL135 GL147 GL159 GL171 GL183 GL195 GL207 GL219 GL231 GL243 GL255 GL267 GL279 GL291">
    <cfRule type="cellIs" dxfId="185" priority="219" operator="greaterThanOrEqual">
      <formula>2</formula>
    </cfRule>
    <cfRule type="cellIs" dxfId="184" priority="220" operator="greaterThanOrEqual">
      <formula>1</formula>
    </cfRule>
    <cfRule type="cellIs" dxfId="183" priority="221" operator="greaterThanOrEqual">
      <formula>0</formula>
    </cfRule>
  </conditionalFormatting>
  <conditionalFormatting sqref="GL38 GL50 GL62 GL74 GL86 GL98 GL110 GL122 GL134 GL146 GL158 GL170 GL182 GL194 GL206 GL218 GL230 GL242 GL254 GL266 GL278 GL290 GL302">
    <cfRule type="cellIs" dxfId="182" priority="216" operator="greaterThanOrEqual">
      <formula>2</formula>
    </cfRule>
    <cfRule type="cellIs" dxfId="181" priority="217" operator="greaterThanOrEqual">
      <formula>1</formula>
    </cfRule>
    <cfRule type="cellIs" dxfId="180" priority="218" operator="greaterThanOrEqual">
      <formula>0</formula>
    </cfRule>
  </conditionalFormatting>
  <conditionalFormatting sqref="GL15:GL302">
    <cfRule type="cellIs" dxfId="179" priority="212" operator="greaterThan">
      <formula>5</formula>
    </cfRule>
    <cfRule type="cellIs" dxfId="178" priority="243" operator="greaterThanOrEqual">
      <formula>2</formula>
    </cfRule>
    <cfRule type="cellIs" dxfId="177" priority="244" operator="greaterThanOrEqual">
      <formula>1</formula>
    </cfRule>
    <cfRule type="cellIs" dxfId="176" priority="245" operator="greaterThanOrEqual">
      <formula>0</formula>
    </cfRule>
  </conditionalFormatting>
  <conditionalFormatting sqref="GU16">
    <cfRule type="cellIs" dxfId="175" priority="206" operator="greaterThanOrEqual">
      <formula>2</formula>
    </cfRule>
    <cfRule type="cellIs" dxfId="174" priority="207" operator="greaterThanOrEqual">
      <formula>1</formula>
    </cfRule>
    <cfRule type="cellIs" dxfId="173" priority="208" operator="greaterThanOrEqual">
      <formula>0</formula>
    </cfRule>
  </conditionalFormatting>
  <conditionalFormatting sqref="GU17:GU25">
    <cfRule type="cellIs" dxfId="172" priority="203" operator="greaterThanOrEqual">
      <formula>2</formula>
    </cfRule>
    <cfRule type="cellIs" dxfId="171" priority="204" operator="greaterThanOrEqual">
      <formula>1</formula>
    </cfRule>
    <cfRule type="cellIs" dxfId="170" priority="205" operator="greaterThanOrEqual">
      <formula>0</formula>
    </cfRule>
  </conditionalFormatting>
  <conditionalFormatting sqref="GU15">
    <cfRule type="cellIs" dxfId="169" priority="200" operator="greaterThanOrEqual">
      <formula>2</formula>
    </cfRule>
    <cfRule type="cellIs" dxfId="168" priority="201" operator="greaterThanOrEqual">
      <formula>1</formula>
    </cfRule>
    <cfRule type="cellIs" dxfId="167" priority="202" operator="greaterThanOrEqual">
      <formula>0</formula>
    </cfRule>
  </conditionalFormatting>
  <conditionalFormatting sqref="GU26">
    <cfRule type="cellIs" dxfId="166" priority="197" operator="greaterThanOrEqual">
      <formula>2</formula>
    </cfRule>
    <cfRule type="cellIs" dxfId="165" priority="198" operator="greaterThanOrEqual">
      <formula>1</formula>
    </cfRule>
    <cfRule type="cellIs" dxfId="164" priority="199" operator="greaterThanOrEqual">
      <formula>0</formula>
    </cfRule>
  </conditionalFormatting>
  <conditionalFormatting sqref="GU26">
    <cfRule type="cellIs" dxfId="163" priority="194" operator="greaterThanOrEqual">
      <formula>2</formula>
    </cfRule>
    <cfRule type="cellIs" dxfId="162" priority="195" operator="greaterThanOrEqual">
      <formula>1</formula>
    </cfRule>
    <cfRule type="cellIs" dxfId="161" priority="196" operator="greaterThanOrEqual">
      <formula>0</formula>
    </cfRule>
  </conditionalFormatting>
  <conditionalFormatting sqref="GU38 GU50 GU62 GU74 GU86 GU98 GU110 GU122 GU134 GU146 GU158 GU170 GU182 GU194 GU206 GU218 GU230 GU242 GU254 GU266 GU278 GU290 GU302">
    <cfRule type="cellIs" dxfId="160" priority="179" operator="greaterThanOrEqual">
      <formula>2</formula>
    </cfRule>
    <cfRule type="cellIs" dxfId="159" priority="180" operator="greaterThanOrEqual">
      <formula>1</formula>
    </cfRule>
    <cfRule type="cellIs" dxfId="158" priority="181" operator="greaterThanOrEqual">
      <formula>0</formula>
    </cfRule>
  </conditionalFormatting>
  <conditionalFormatting sqref="GU28 GU40 GU52 GU64 GU76 GU88 GU100 GU112 GU124 GU136 GU148 GU160 GU172 GU184 GU196 GU208 GU220 GU232 GU244 GU256 GU268 GU280 GU292">
    <cfRule type="cellIs" dxfId="157" priority="191" operator="greaterThanOrEqual">
      <formula>2</formula>
    </cfRule>
    <cfRule type="cellIs" dxfId="156" priority="192" operator="greaterThanOrEqual">
      <formula>1</formula>
    </cfRule>
    <cfRule type="cellIs" dxfId="155" priority="193" operator="greaterThanOrEqual">
      <formula>0</formula>
    </cfRule>
  </conditionalFormatting>
  <conditionalFormatting sqref="GU29:GU37 GU41:GU49 GU53:GU61 GU65:GU73 GU77:GU85 GU89:GU97 GU101:GU109 GU113:GU121 GU125:GU133 GU137:GU145 GU149:GU157 GU161:GU169 GU173:GU181 GU185:GU193 GU197:GU205 GU209:GU217 GU221:GU229 GU233:GU241 GU245:GU253 GU257:GU265 GU269:GU277 GU281:GU289 GU293:GU301">
    <cfRule type="cellIs" dxfId="154" priority="188" operator="greaterThanOrEqual">
      <formula>2</formula>
    </cfRule>
    <cfRule type="cellIs" dxfId="153" priority="189" operator="greaterThanOrEqual">
      <formula>1</formula>
    </cfRule>
    <cfRule type="cellIs" dxfId="152" priority="190" operator="greaterThanOrEqual">
      <formula>0</formula>
    </cfRule>
  </conditionalFormatting>
  <conditionalFormatting sqref="GU27 GU39 GU51 GU63 GU75 GU87 GU99 GU111 GU123 GU135 GU147 GU159 GU171 GU183 GU195 GU207 GU219 GU231 GU243 GU255 GU267 GU279 GU291">
    <cfRule type="cellIs" dxfId="151" priority="185" operator="greaterThanOrEqual">
      <formula>2</formula>
    </cfRule>
    <cfRule type="cellIs" dxfId="150" priority="186" operator="greaterThanOrEqual">
      <formula>1</formula>
    </cfRule>
    <cfRule type="cellIs" dxfId="149" priority="187" operator="greaterThanOrEqual">
      <formula>0</formula>
    </cfRule>
  </conditionalFormatting>
  <conditionalFormatting sqref="GU38 GU50 GU62 GU74 GU86 GU98 GU110 GU122 GU134 GU146 GU158 GU170 GU182 GU194 GU206 GU218 GU230 GU242 GU254 GU266 GU278 GU290 GU302">
    <cfRule type="cellIs" dxfId="148" priority="182" operator="greaterThanOrEqual">
      <formula>2</formula>
    </cfRule>
    <cfRule type="cellIs" dxfId="147" priority="183" operator="greaterThanOrEqual">
      <formula>1</formula>
    </cfRule>
    <cfRule type="cellIs" dxfId="146" priority="184" operator="greaterThanOrEqual">
      <formula>0</formula>
    </cfRule>
  </conditionalFormatting>
  <conditionalFormatting sqref="GU15:GU302">
    <cfRule type="cellIs" dxfId="145" priority="178" operator="greaterThan">
      <formula>5</formula>
    </cfRule>
    <cfRule type="cellIs" dxfId="144" priority="209" operator="greaterThanOrEqual">
      <formula>2</formula>
    </cfRule>
    <cfRule type="cellIs" dxfId="143" priority="210" operator="greaterThanOrEqual">
      <formula>1</formula>
    </cfRule>
    <cfRule type="cellIs" dxfId="142" priority="211" operator="greaterThanOrEqual">
      <formula>0</formula>
    </cfRule>
  </conditionalFormatting>
  <conditionalFormatting sqref="HD16">
    <cfRule type="cellIs" dxfId="141" priority="172" operator="greaterThanOrEqual">
      <formula>2</formula>
    </cfRule>
    <cfRule type="cellIs" dxfId="140" priority="173" operator="greaterThanOrEqual">
      <formula>1</formula>
    </cfRule>
    <cfRule type="cellIs" dxfId="139" priority="174" operator="greaterThanOrEqual">
      <formula>0</formula>
    </cfRule>
  </conditionalFormatting>
  <conditionalFormatting sqref="HD17:HD25">
    <cfRule type="cellIs" dxfId="138" priority="169" operator="greaterThanOrEqual">
      <formula>2</formula>
    </cfRule>
    <cfRule type="cellIs" dxfId="137" priority="170" operator="greaterThanOrEqual">
      <formula>1</formula>
    </cfRule>
    <cfRule type="cellIs" dxfId="136" priority="171" operator="greaterThanOrEqual">
      <formula>0</formula>
    </cfRule>
  </conditionalFormatting>
  <conditionalFormatting sqref="HD15">
    <cfRule type="cellIs" dxfId="135" priority="166" operator="greaterThanOrEqual">
      <formula>2</formula>
    </cfRule>
    <cfRule type="cellIs" dxfId="134" priority="167" operator="greaterThanOrEqual">
      <formula>1</formula>
    </cfRule>
    <cfRule type="cellIs" dxfId="133" priority="168" operator="greaterThanOrEqual">
      <formula>0</formula>
    </cfRule>
  </conditionalFormatting>
  <conditionalFormatting sqref="HD26">
    <cfRule type="cellIs" dxfId="132" priority="163" operator="greaterThanOrEqual">
      <formula>2</formula>
    </cfRule>
    <cfRule type="cellIs" dxfId="131" priority="164" operator="greaterThanOrEqual">
      <formula>1</formula>
    </cfRule>
    <cfRule type="cellIs" dxfId="130" priority="165" operator="greaterThanOrEqual">
      <formula>0</formula>
    </cfRule>
  </conditionalFormatting>
  <conditionalFormatting sqref="HD26">
    <cfRule type="cellIs" dxfId="129" priority="160" operator="greaterThanOrEqual">
      <formula>2</formula>
    </cfRule>
    <cfRule type="cellIs" dxfId="128" priority="161" operator="greaterThanOrEqual">
      <formula>1</formula>
    </cfRule>
    <cfRule type="cellIs" dxfId="127" priority="162" operator="greaterThanOrEqual">
      <formula>0</formula>
    </cfRule>
  </conditionalFormatting>
  <conditionalFormatting sqref="HD38 HD50 HD62 HD74 HD86 HD98 HD110 HD122 HD134 HD146 HD158 HD170 HD182 HD194 HD206 HD218 HD230 HD242 HD254 HD266 HD278 HD290 HD302">
    <cfRule type="cellIs" dxfId="126" priority="145" operator="greaterThanOrEqual">
      <formula>2</formula>
    </cfRule>
    <cfRule type="cellIs" dxfId="125" priority="146" operator="greaterThanOrEqual">
      <formula>1</formula>
    </cfRule>
    <cfRule type="cellIs" dxfId="124" priority="147" operator="greaterThanOrEqual">
      <formula>0</formula>
    </cfRule>
  </conditionalFormatting>
  <conditionalFormatting sqref="HD28 HD40 HD52 HD64 HD76 HD88 HD100 HD112 HD124 HD136 HD148 HD160 HD172 HD184 HD196 HD208 HD220 HD232 HD244 HD256 HD268 HD280 HD292">
    <cfRule type="cellIs" dxfId="123" priority="157" operator="greaterThanOrEqual">
      <formula>2</formula>
    </cfRule>
    <cfRule type="cellIs" dxfId="122" priority="158" operator="greaterThanOrEqual">
      <formula>1</formula>
    </cfRule>
    <cfRule type="cellIs" dxfId="121" priority="159" operator="greaterThanOrEqual">
      <formula>0</formula>
    </cfRule>
  </conditionalFormatting>
  <conditionalFormatting sqref="HD29:HD37 HD41:HD49 HD53:HD61 HD65:HD73 HD77:HD85 HD89:HD97 HD101:HD109 HD113:HD121 HD125:HD133 HD137:HD145 HD149:HD157 HD161:HD169 HD173:HD181 HD185:HD193 HD197:HD205 HD209:HD217 HD221:HD229 HD233:HD241 HD245:HD253 HD257:HD265 HD269:HD277 HD281:HD289 HD293:HD301">
    <cfRule type="cellIs" dxfId="120" priority="154" operator="greaterThanOrEqual">
      <formula>2</formula>
    </cfRule>
    <cfRule type="cellIs" dxfId="119" priority="155" operator="greaterThanOrEqual">
      <formula>1</formula>
    </cfRule>
    <cfRule type="cellIs" dxfId="118" priority="156" operator="greaterThanOrEqual">
      <formula>0</formula>
    </cfRule>
  </conditionalFormatting>
  <conditionalFormatting sqref="HD27 HD39 HD51 HD63 HD75 HD87 HD99 HD111 HD123 HD135 HD147 HD159 HD171 HD183 HD195 HD207 HD219 HD231 HD243 HD255 HD267 HD279 HD291">
    <cfRule type="cellIs" dxfId="117" priority="151" operator="greaterThanOrEqual">
      <formula>2</formula>
    </cfRule>
    <cfRule type="cellIs" dxfId="116" priority="152" operator="greaterThanOrEqual">
      <formula>1</formula>
    </cfRule>
    <cfRule type="cellIs" dxfId="115" priority="153" operator="greaterThanOrEqual">
      <formula>0</formula>
    </cfRule>
  </conditionalFormatting>
  <conditionalFormatting sqref="HD38 HD50 HD62 HD74 HD86 HD98 HD110 HD122 HD134 HD146 HD158 HD170 HD182 HD194 HD206 HD218 HD230 HD242 HD254 HD266 HD278 HD290 HD302">
    <cfRule type="cellIs" dxfId="114" priority="148" operator="greaterThanOrEqual">
      <formula>2</formula>
    </cfRule>
    <cfRule type="cellIs" dxfId="113" priority="149" operator="greaterThanOrEqual">
      <formula>1</formula>
    </cfRule>
    <cfRule type="cellIs" dxfId="112" priority="150" operator="greaterThanOrEqual">
      <formula>0</formula>
    </cfRule>
  </conditionalFormatting>
  <conditionalFormatting sqref="HD15:HD302">
    <cfRule type="cellIs" dxfId="111" priority="144" operator="greaterThan">
      <formula>5</formula>
    </cfRule>
    <cfRule type="cellIs" dxfId="110" priority="175" operator="greaterThanOrEqual">
      <formula>2</formula>
    </cfRule>
    <cfRule type="cellIs" dxfId="109" priority="176" operator="greaterThanOrEqual">
      <formula>1</formula>
    </cfRule>
    <cfRule type="cellIs" dxfId="108" priority="177" operator="greaterThanOrEqual">
      <formula>0</formula>
    </cfRule>
  </conditionalFormatting>
  <conditionalFormatting sqref="HM16">
    <cfRule type="cellIs" dxfId="107" priority="138" operator="greaterThanOrEqual">
      <formula>2</formula>
    </cfRule>
    <cfRule type="cellIs" dxfId="106" priority="139" operator="greaterThanOrEqual">
      <formula>1</formula>
    </cfRule>
    <cfRule type="cellIs" dxfId="105" priority="140" operator="greaterThanOrEqual">
      <formula>0</formula>
    </cfRule>
  </conditionalFormatting>
  <conditionalFormatting sqref="HM17:HM25">
    <cfRule type="cellIs" dxfId="104" priority="135" operator="greaterThanOrEqual">
      <formula>2</formula>
    </cfRule>
    <cfRule type="cellIs" dxfId="103" priority="136" operator="greaterThanOrEqual">
      <formula>1</formula>
    </cfRule>
    <cfRule type="cellIs" dxfId="102" priority="137" operator="greaterThanOrEqual">
      <formula>0</formula>
    </cfRule>
  </conditionalFormatting>
  <conditionalFormatting sqref="HM15">
    <cfRule type="cellIs" dxfId="101" priority="132" operator="greaterThanOrEqual">
      <formula>2</formula>
    </cfRule>
    <cfRule type="cellIs" dxfId="100" priority="133" operator="greaterThanOrEqual">
      <formula>1</formula>
    </cfRule>
    <cfRule type="cellIs" dxfId="99" priority="134" operator="greaterThanOrEqual">
      <formula>0</formula>
    </cfRule>
  </conditionalFormatting>
  <conditionalFormatting sqref="HM26">
    <cfRule type="cellIs" dxfId="98" priority="129" operator="greaterThanOrEqual">
      <formula>2</formula>
    </cfRule>
    <cfRule type="cellIs" dxfId="97" priority="130" operator="greaterThanOrEqual">
      <formula>1</formula>
    </cfRule>
    <cfRule type="cellIs" dxfId="96" priority="131" operator="greaterThanOrEqual">
      <formula>0</formula>
    </cfRule>
  </conditionalFormatting>
  <conditionalFormatting sqref="HM26">
    <cfRule type="cellIs" dxfId="95" priority="126" operator="greaterThanOrEqual">
      <formula>2</formula>
    </cfRule>
    <cfRule type="cellIs" dxfId="94" priority="127" operator="greaterThanOrEqual">
      <formula>1</formula>
    </cfRule>
    <cfRule type="cellIs" dxfId="93" priority="128" operator="greaterThanOrEqual">
      <formula>0</formula>
    </cfRule>
  </conditionalFormatting>
  <conditionalFormatting sqref="HM38 HM50 HM62 HM74 HM86 HM98 HM110 HM122 HM134 HM146 HM158 HM170 HM182 HM194 HM206 HM218 HM230 HM242 HM254 HM266 HM278 HM290 HM302">
    <cfRule type="cellIs" dxfId="92" priority="111" operator="greaterThanOrEqual">
      <formula>2</formula>
    </cfRule>
    <cfRule type="cellIs" dxfId="91" priority="112" operator="greaterThanOrEqual">
      <formula>1</formula>
    </cfRule>
    <cfRule type="cellIs" dxfId="90" priority="113" operator="greaterThanOrEqual">
      <formula>0</formula>
    </cfRule>
  </conditionalFormatting>
  <conditionalFormatting sqref="HM28 HM40 HM52 HM64 HM76 HM88 HM100 HM112 HM124 HM136 HM148 HM160 HM172 HM184 HM196 HM208 HM220 HM232 HM244 HM256 HM268 HM280 HM292">
    <cfRule type="cellIs" dxfId="89" priority="123" operator="greaterThanOrEqual">
      <formula>2</formula>
    </cfRule>
    <cfRule type="cellIs" dxfId="88" priority="124" operator="greaterThanOrEqual">
      <formula>1</formula>
    </cfRule>
    <cfRule type="cellIs" dxfId="87" priority="125" operator="greaterThanOrEqual">
      <formula>0</formula>
    </cfRule>
  </conditionalFormatting>
  <conditionalFormatting sqref="HM29:HM37 HM41:HM49 HM53:HM61 HM65:HM73 HM77:HM85 HM89:HM97 HM101:HM109 HM113:HM121 HM125:HM133 HM137:HM145 HM149:HM157 HM161:HM169 HM173:HM181 HM185:HM193 HM197:HM205 HM209:HM217 HM221:HM229 HM233:HM241 HM245:HM253 HM257:HM265 HM269:HM277 HM281:HM289 HM293:HM301">
    <cfRule type="cellIs" dxfId="86" priority="120" operator="greaterThanOrEqual">
      <formula>2</formula>
    </cfRule>
    <cfRule type="cellIs" dxfId="85" priority="121" operator="greaterThanOrEqual">
      <formula>1</formula>
    </cfRule>
    <cfRule type="cellIs" dxfId="84" priority="122" operator="greaterThanOrEqual">
      <formula>0</formula>
    </cfRule>
  </conditionalFormatting>
  <conditionalFormatting sqref="HM27 HM39 HM51 HM63 HM75 HM87 HM99 HM111 HM123 HM135 HM147 HM159 HM171 HM183 HM195 HM207 HM219 HM231 HM243 HM255 HM267 HM279 HM291">
    <cfRule type="cellIs" dxfId="83" priority="117" operator="greaterThanOrEqual">
      <formula>2</formula>
    </cfRule>
    <cfRule type="cellIs" dxfId="82" priority="118" operator="greaterThanOrEqual">
      <formula>1</formula>
    </cfRule>
    <cfRule type="cellIs" dxfId="81" priority="119" operator="greaterThanOrEqual">
      <formula>0</formula>
    </cfRule>
  </conditionalFormatting>
  <conditionalFormatting sqref="HM38 HM50 HM62 HM74 HM86 HM98 HM110 HM122 HM134 HM146 HM158 HM170 HM182 HM194 HM206 HM218 HM230 HM242 HM254 HM266 HM278 HM290 HM302">
    <cfRule type="cellIs" dxfId="80" priority="114" operator="greaterThanOrEqual">
      <formula>2</formula>
    </cfRule>
    <cfRule type="cellIs" dxfId="79" priority="115" operator="greaterThanOrEqual">
      <formula>1</formula>
    </cfRule>
    <cfRule type="cellIs" dxfId="78" priority="116" operator="greaterThanOrEqual">
      <formula>0</formula>
    </cfRule>
  </conditionalFormatting>
  <conditionalFormatting sqref="HM15:HM302">
    <cfRule type="cellIs" dxfId="77" priority="110" operator="greaterThan">
      <formula>5</formula>
    </cfRule>
    <cfRule type="cellIs" dxfId="76" priority="141" operator="greaterThanOrEqual">
      <formula>2</formula>
    </cfRule>
    <cfRule type="cellIs" dxfId="75" priority="142" operator="greaterThanOrEqual">
      <formula>1</formula>
    </cfRule>
    <cfRule type="cellIs" dxfId="74" priority="143" operator="greaterThanOrEqual">
      <formula>0</formula>
    </cfRule>
  </conditionalFormatting>
  <conditionalFormatting sqref="FX307:FX314">
    <cfRule type="cellIs" dxfId="73" priority="70" operator="greaterThan">
      <formula>5</formula>
    </cfRule>
    <cfRule type="cellIs" dxfId="72" priority="71" operator="greaterThanOrEqual">
      <formula>2</formula>
    </cfRule>
    <cfRule type="cellIs" dxfId="71" priority="72" operator="greaterThanOrEqual">
      <formula>1</formula>
    </cfRule>
    <cfRule type="cellIs" dxfId="70" priority="73" operator="greaterThanOrEqual">
      <formula>0</formula>
    </cfRule>
  </conditionalFormatting>
  <conditionalFormatting sqref="BU307:BU314">
    <cfRule type="cellIs" dxfId="69" priority="106" operator="greaterThan">
      <formula>5</formula>
    </cfRule>
    <cfRule type="cellIs" dxfId="68" priority="107" operator="greaterThanOrEqual">
      <formula>2</formula>
    </cfRule>
    <cfRule type="cellIs" dxfId="67" priority="108" operator="greaterThanOrEqual">
      <formula>1</formula>
    </cfRule>
    <cfRule type="cellIs" dxfId="66" priority="109" operator="greaterThanOrEqual">
      <formula>0</formula>
    </cfRule>
  </conditionalFormatting>
  <conditionalFormatting sqref="BS307:BS314">
    <cfRule type="cellIs" dxfId="65" priority="102" operator="greaterThan">
      <formula>5</formula>
    </cfRule>
    <cfRule type="cellIs" dxfId="64" priority="103" operator="greaterThanOrEqual">
      <formula>2</formula>
    </cfRule>
    <cfRule type="cellIs" dxfId="63" priority="104" operator="greaterThanOrEqual">
      <formula>1</formula>
    </cfRule>
    <cfRule type="cellIs" dxfId="62" priority="105" operator="greaterThanOrEqual">
      <formula>0</formula>
    </cfRule>
  </conditionalFormatting>
  <conditionalFormatting sqref="CR307:CR314">
    <cfRule type="cellIs" dxfId="61" priority="98" operator="greaterThan">
      <formula>5</formula>
    </cfRule>
    <cfRule type="cellIs" dxfId="60" priority="99" operator="greaterThanOrEqual">
      <formula>2</formula>
    </cfRule>
    <cfRule type="cellIs" dxfId="59" priority="100" operator="greaterThanOrEqual">
      <formula>1</formula>
    </cfRule>
    <cfRule type="cellIs" dxfId="58" priority="101" operator="greaterThanOrEqual">
      <formula>0</formula>
    </cfRule>
  </conditionalFormatting>
  <conditionalFormatting sqref="DB307:DB314">
    <cfRule type="cellIs" dxfId="57" priority="94" operator="greaterThan">
      <formula>5</formula>
    </cfRule>
    <cfRule type="cellIs" dxfId="56" priority="95" operator="greaterThanOrEqual">
      <formula>2</formula>
    </cfRule>
    <cfRule type="cellIs" dxfId="55" priority="96" operator="greaterThanOrEqual">
      <formula>1</formula>
    </cfRule>
    <cfRule type="cellIs" dxfId="54" priority="97" operator="greaterThanOrEqual">
      <formula>0</formula>
    </cfRule>
  </conditionalFormatting>
  <conditionalFormatting sqref="DL307:DL314">
    <cfRule type="cellIs" dxfId="53" priority="90" operator="greaterThan">
      <formula>5</formula>
    </cfRule>
    <cfRule type="cellIs" dxfId="52" priority="91" operator="greaterThanOrEqual">
      <formula>2</formula>
    </cfRule>
    <cfRule type="cellIs" dxfId="51" priority="92" operator="greaterThanOrEqual">
      <formula>1</formula>
    </cfRule>
    <cfRule type="cellIs" dxfId="50" priority="93" operator="greaterThanOrEqual">
      <formula>0</formula>
    </cfRule>
  </conditionalFormatting>
  <conditionalFormatting sqref="DV307:DV314">
    <cfRule type="cellIs" dxfId="49" priority="86" operator="greaterThan">
      <formula>5</formula>
    </cfRule>
    <cfRule type="cellIs" dxfId="48" priority="87" operator="greaterThanOrEqual">
      <formula>2</formula>
    </cfRule>
    <cfRule type="cellIs" dxfId="47" priority="88" operator="greaterThanOrEqual">
      <formula>1</formula>
    </cfRule>
    <cfRule type="cellIs" dxfId="46" priority="89" operator="greaterThanOrEqual">
      <formula>0</formula>
    </cfRule>
  </conditionalFormatting>
  <conditionalFormatting sqref="EH307:EH314">
    <cfRule type="cellIs" dxfId="45" priority="82" operator="greaterThan">
      <formula>5</formula>
    </cfRule>
    <cfRule type="cellIs" dxfId="44" priority="83" operator="greaterThanOrEqual">
      <formula>2</formula>
    </cfRule>
    <cfRule type="cellIs" dxfId="43" priority="84" operator="greaterThanOrEqual">
      <formula>1</formula>
    </cfRule>
    <cfRule type="cellIs" dxfId="42" priority="85" operator="greaterThanOrEqual">
      <formula>0</formula>
    </cfRule>
  </conditionalFormatting>
  <conditionalFormatting sqref="ER307:ER314">
    <cfRule type="cellIs" dxfId="41" priority="78" operator="greaterThan">
      <formula>5</formula>
    </cfRule>
    <cfRule type="cellIs" dxfId="40" priority="79" operator="greaterThanOrEqual">
      <formula>2</formula>
    </cfRule>
    <cfRule type="cellIs" dxfId="39" priority="80" operator="greaterThanOrEqual">
      <formula>1</formula>
    </cfRule>
    <cfRule type="cellIs" dxfId="38" priority="81" operator="greaterThanOrEqual">
      <formula>0</formula>
    </cfRule>
  </conditionalFormatting>
  <conditionalFormatting sqref="FL307:FL314">
    <cfRule type="cellIs" dxfId="37" priority="74" operator="greaterThan">
      <formula>5</formula>
    </cfRule>
    <cfRule type="cellIs" dxfId="36" priority="75" operator="greaterThanOrEqual">
      <formula>2</formula>
    </cfRule>
    <cfRule type="cellIs" dxfId="35" priority="76" operator="greaterThanOrEqual">
      <formula>1</formula>
    </cfRule>
    <cfRule type="cellIs" dxfId="34" priority="77" operator="greaterThanOrEqual">
      <formula>0</formula>
    </cfRule>
  </conditionalFormatting>
  <conditionalFormatting sqref="FB16:FB26">
    <cfRule type="cellIs" dxfId="33" priority="64" operator="greaterThanOrEqual">
      <formula>2</formula>
    </cfRule>
    <cfRule type="cellIs" dxfId="32" priority="65" operator="greaterThanOrEqual">
      <formula>1</formula>
    </cfRule>
    <cfRule type="cellIs" dxfId="31" priority="66" operator="greaterThanOrEqual">
      <formula>0</formula>
    </cfRule>
  </conditionalFormatting>
  <conditionalFormatting sqref="FB15">
    <cfRule type="cellIs" dxfId="30" priority="61" operator="greaterThanOrEqual">
      <formula>2</formula>
    </cfRule>
    <cfRule type="cellIs" dxfId="29" priority="62" operator="greaterThanOrEqual">
      <formula>1</formula>
    </cfRule>
    <cfRule type="cellIs" dxfId="28" priority="63" operator="greaterThanOrEqual">
      <formula>0</formula>
    </cfRule>
  </conditionalFormatting>
  <conditionalFormatting sqref="FB15:FB26">
    <cfRule type="cellIs" dxfId="27" priority="60" operator="greaterThan">
      <formula>5</formula>
    </cfRule>
    <cfRule type="cellIs" dxfId="26" priority="67" operator="greaterThanOrEqual">
      <formula>2</formula>
    </cfRule>
    <cfRule type="cellIs" dxfId="25" priority="68" operator="greaterThanOrEqual">
      <formula>1</formula>
    </cfRule>
    <cfRule type="cellIs" dxfId="24" priority="69" operator="greaterThanOrEqual">
      <formula>0</formula>
    </cfRule>
  </conditionalFormatting>
  <conditionalFormatting sqref="FB307">
    <cfRule type="cellIs" dxfId="23" priority="28" operator="greaterThan">
      <formula>5</formula>
    </cfRule>
    <cfRule type="cellIs" dxfId="22" priority="29" operator="greaterThanOrEqual">
      <formula>2</formula>
    </cfRule>
    <cfRule type="cellIs" dxfId="21" priority="30" operator="greaterThanOrEqual">
      <formula>1</formula>
    </cfRule>
    <cfRule type="cellIs" dxfId="20" priority="31" operator="greaterThanOrEqual">
      <formula>0</formula>
    </cfRule>
  </conditionalFormatting>
  <conditionalFormatting sqref="FB243:FB254">
    <cfRule type="cellIs" dxfId="19" priority="17" operator="greaterThan">
      <formula>5</formula>
    </cfRule>
    <cfRule type="cellIs" dxfId="18" priority="18" operator="greaterThanOrEqual">
      <formula>2</formula>
    </cfRule>
    <cfRule type="cellIs" dxfId="17" priority="19" operator="greaterThanOrEqual">
      <formula>1</formula>
    </cfRule>
    <cfRule type="cellIs" dxfId="16" priority="20" operator="greaterThanOrEqual">
      <formula>0</formula>
    </cfRule>
  </conditionalFormatting>
  <conditionalFormatting sqref="FB111:FB122">
    <cfRule type="cellIs" dxfId="15" priority="13" operator="greaterThan">
      <formula>5</formula>
    </cfRule>
    <cfRule type="cellIs" dxfId="14" priority="14" operator="greaterThanOrEqual">
      <formula>2</formula>
    </cfRule>
    <cfRule type="cellIs" dxfId="13" priority="15" operator="greaterThanOrEqual">
      <formula>1</formula>
    </cfRule>
    <cfRule type="cellIs" dxfId="12" priority="16" operator="greaterThanOrEqual">
      <formula>0</formula>
    </cfRule>
  </conditionalFormatting>
  <conditionalFormatting sqref="FB147:FB158">
    <cfRule type="cellIs" dxfId="11" priority="9" operator="greaterThan">
      <formula>5</formula>
    </cfRule>
    <cfRule type="cellIs" dxfId="10" priority="10" operator="greaterThanOrEqual">
      <formula>2</formula>
    </cfRule>
    <cfRule type="cellIs" dxfId="9" priority="11" operator="greaterThanOrEqual">
      <formula>1</formula>
    </cfRule>
    <cfRule type="cellIs" dxfId="8" priority="12" operator="greaterThanOrEqual">
      <formula>0</formula>
    </cfRule>
  </conditionalFormatting>
  <conditionalFormatting sqref="FB207:FB218">
    <cfRule type="cellIs" dxfId="7" priority="5" operator="greaterThan">
      <formula>5</formula>
    </cfRule>
    <cfRule type="cellIs" dxfId="6" priority="6" operator="greaterThanOrEqual">
      <formula>2</formula>
    </cfRule>
    <cfRule type="cellIs" dxfId="5" priority="7" operator="greaterThanOrEqual">
      <formula>1</formula>
    </cfRule>
    <cfRule type="cellIs" dxfId="4" priority="8" operator="greaterThanOrEqual">
      <formula>0</formula>
    </cfRule>
  </conditionalFormatting>
  <conditionalFormatting sqref="FB279:FB290">
    <cfRule type="cellIs" dxfId="3" priority="1" operator="greaterThan">
      <formula>5</formula>
    </cfRule>
    <cfRule type="cellIs" dxfId="2" priority="2" operator="greaterThanOrEqual">
      <formula>2</formula>
    </cfRule>
    <cfRule type="cellIs" dxfId="1" priority="3" operator="greaterThanOrEqual">
      <formula>1</formula>
    </cfRule>
    <cfRule type="cellIs" dxfId="0" priority="4" operator="greaterThan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Opzoeklijsten!$F$3:$F$33</xm:f>
          </x14:formula1>
          <xm:sqref>EL4:EL6 HG6:HH7 S4:S5 X4:AD7 GX6:GY7 GO6:GP7 BS4:BX7 CZ4:DE7 CC4:CJ7 CP4:CU7 DJ4:DO7 DT4:EA7 EV4:EV6 FV4:GC7 GI7 GF6:GF7 BF4 BG4:BM7 W4:W5 AI4:AP7 HP4:HP5 FJ4:FQ7 FR6:FR7 AU4:BA7 BF6:BF7 HP6:HQ7 GJ4:GN7 EP4:EU7 GO4:GO5 GS4:GW7 GX4:GX5 HB4:HF7 HG4:HG5 HK4:HO7 EL7:EM7 EF4:EK7 EV7:EY7 EZ4:FE7 FF7:FG7 FF4:FF5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70"/>
  <sheetViews>
    <sheetView zoomScale="80" zoomScaleNormal="80" workbookViewId="0">
      <selection activeCell="F19" sqref="F19"/>
    </sheetView>
  </sheetViews>
  <sheetFormatPr defaultRowHeight="14.4" x14ac:dyDescent="0.3"/>
  <cols>
    <col min="2" max="2" width="25.109375" customWidth="1"/>
    <col min="3" max="3" width="14" bestFit="1" customWidth="1"/>
    <col min="4" max="4" width="16" style="138" bestFit="1" customWidth="1"/>
    <col min="6" max="6" width="7.88671875" style="138" bestFit="1" customWidth="1"/>
    <col min="7" max="7" width="69.44140625" customWidth="1"/>
  </cols>
  <sheetData>
    <row r="3" spans="2:7" ht="15" x14ac:dyDescent="0.25">
      <c r="B3" t="s">
        <v>399</v>
      </c>
    </row>
    <row r="5" spans="2:7" ht="15" x14ac:dyDescent="0.25">
      <c r="C5" s="139" t="s">
        <v>397</v>
      </c>
      <c r="D5" s="139" t="s">
        <v>428</v>
      </c>
      <c r="E5" s="139" t="s">
        <v>318</v>
      </c>
      <c r="F5" s="139" t="s">
        <v>319</v>
      </c>
      <c r="G5" s="139" t="s">
        <v>398</v>
      </c>
    </row>
    <row r="6" spans="2:7" ht="15" x14ac:dyDescent="0.25">
      <c r="B6" s="206" t="s">
        <v>109</v>
      </c>
      <c r="C6" s="108">
        <f>54.819*E6+2500</f>
        <v>7981.9000000000005</v>
      </c>
      <c r="D6" s="108">
        <f>2500+50*E6</f>
        <v>7500</v>
      </c>
      <c r="E6">
        <v>100</v>
      </c>
    </row>
    <row r="7" spans="2:7" ht="30" x14ac:dyDescent="0.25">
      <c r="B7" s="209" t="s">
        <v>349</v>
      </c>
      <c r="C7" s="108">
        <f>160.48*E7+10118</f>
        <v>26166</v>
      </c>
      <c r="D7" s="108">
        <f>10000+160*E7</f>
        <v>26000</v>
      </c>
      <c r="E7">
        <v>100</v>
      </c>
    </row>
    <row r="8" spans="2:7" ht="30" x14ac:dyDescent="0.25">
      <c r="B8" s="206" t="s">
        <v>154</v>
      </c>
      <c r="C8" s="108">
        <f>529.16*E8+1000</f>
        <v>53916</v>
      </c>
      <c r="D8" s="108">
        <f>1000+E8*530</f>
        <v>54000</v>
      </c>
      <c r="E8">
        <v>100</v>
      </c>
    </row>
    <row r="9" spans="2:7" ht="30" x14ac:dyDescent="0.25">
      <c r="B9" s="206" t="s">
        <v>155</v>
      </c>
      <c r="C9" s="108">
        <f>946.79*E9+5000</f>
        <v>99679</v>
      </c>
      <c r="D9" s="108">
        <f>5000+950*E9</f>
        <v>100000</v>
      </c>
      <c r="E9">
        <v>100</v>
      </c>
    </row>
    <row r="10" spans="2:7" ht="15" x14ac:dyDescent="0.25">
      <c r="B10" s="270" t="s">
        <v>281</v>
      </c>
      <c r="C10" s="108">
        <f>529.16*E10+1000</f>
        <v>53916</v>
      </c>
      <c r="D10" s="108">
        <f>1000+E10*530</f>
        <v>54000</v>
      </c>
      <c r="E10" s="138">
        <v>100</v>
      </c>
    </row>
    <row r="11" spans="2:7" ht="30" x14ac:dyDescent="0.25">
      <c r="B11" s="206" t="s">
        <v>110</v>
      </c>
      <c r="C11" s="108">
        <f>IF($E11&lt;100,10000+$E11*525,(69860*LN($E11/6.96)-109000))</f>
        <v>77176.251115293591</v>
      </c>
      <c r="D11" s="108">
        <f>IF($E11&lt;100,24500+$E11*525,(69860*LN($E11/6.96)-109000))</f>
        <v>77176.251115293591</v>
      </c>
      <c r="E11" s="138">
        <v>100</v>
      </c>
      <c r="F11" s="138">
        <f>ROUND(E11/6.96,0)</f>
        <v>14</v>
      </c>
      <c r="G11" s="370" t="s">
        <v>400</v>
      </c>
    </row>
    <row r="12" spans="2:7" ht="30" x14ac:dyDescent="0.25">
      <c r="B12" s="206" t="s">
        <v>111</v>
      </c>
      <c r="C12" s="108">
        <f>IF($E12&lt;100,500+$E12*525,(69.86*LN($E12/6.96)-134)*1000)</f>
        <v>52176.251115293584</v>
      </c>
      <c r="D12" s="108">
        <f>IF($E12&lt;100,$E12*525,(69.86*LN($E12/6.96)-134)*1000)</f>
        <v>52176.251115293584</v>
      </c>
      <c r="E12" s="138">
        <v>100</v>
      </c>
      <c r="F12" s="138">
        <f t="shared" ref="F12:F15" si="0">ROUND(E12/6.96,0)</f>
        <v>14</v>
      </c>
      <c r="G12" s="370" t="s">
        <v>400</v>
      </c>
    </row>
    <row r="13" spans="2:7" ht="30" x14ac:dyDescent="0.25">
      <c r="B13" s="206" t="s">
        <v>105</v>
      </c>
      <c r="C13" s="108">
        <f>IF($E13&lt;100,7500+$E13*525,(69.86*LN($E13/6.96)-126)*1000)</f>
        <v>60176.251115293584</v>
      </c>
      <c r="D13" s="108">
        <f>IF($E13&lt;100,10000+$E13*525,(69.86*LN($E13/6.96)-126)*1000)</f>
        <v>60176.251115293584</v>
      </c>
      <c r="E13" s="138">
        <v>100</v>
      </c>
      <c r="F13" s="138">
        <f t="shared" si="0"/>
        <v>14</v>
      </c>
      <c r="G13" s="370" t="s">
        <v>400</v>
      </c>
    </row>
    <row r="14" spans="2:7" ht="30" x14ac:dyDescent="0.25">
      <c r="B14" s="206" t="s">
        <v>106</v>
      </c>
      <c r="C14" s="108">
        <f>IF($E14&lt;100,$E14*525-5500,(69.86*LN($E14/6.96)-139)*1000)</f>
        <v>47176.251115293584</v>
      </c>
      <c r="D14" s="108">
        <f>IF($E14&lt;100,10000+$E14*525,(69.86*LN($E14/6.96)-139)*1000)</f>
        <v>47176.251115293584</v>
      </c>
      <c r="E14" s="138">
        <v>100</v>
      </c>
      <c r="F14" s="138">
        <f t="shared" si="0"/>
        <v>14</v>
      </c>
      <c r="G14" s="370" t="s">
        <v>400</v>
      </c>
    </row>
    <row r="15" spans="2:7" ht="30" x14ac:dyDescent="0.25">
      <c r="B15" s="206" t="s">
        <v>353</v>
      </c>
      <c r="C15" s="108">
        <f>IF(E15&lt;100,10000+E15*525,(75860*LN(E15/6.96)-115000))</f>
        <v>87166.19538514415</v>
      </c>
      <c r="D15" s="108">
        <f>IF(E15&lt;100,10000+E15*525,(75860*LN(E15/6.96)-115000))</f>
        <v>87166.19538514415</v>
      </c>
      <c r="E15">
        <v>100</v>
      </c>
      <c r="F15" s="138">
        <f t="shared" si="0"/>
        <v>14</v>
      </c>
      <c r="G15" s="370" t="s">
        <v>400</v>
      </c>
    </row>
    <row r="16" spans="2:7" ht="15" x14ac:dyDescent="0.25">
      <c r="B16" s="209" t="s">
        <v>383</v>
      </c>
      <c r="C16" s="108">
        <f>193.32*E16+3000</f>
        <v>22332</v>
      </c>
      <c r="D16" s="108">
        <f>3000+195*E16</f>
        <v>22500</v>
      </c>
      <c r="E16">
        <v>100</v>
      </c>
    </row>
    <row r="17" spans="2:7" ht="15" x14ac:dyDescent="0.25">
      <c r="B17" s="209" t="s">
        <v>104</v>
      </c>
      <c r="C17" s="108">
        <f>98.111*E17+5062.7</f>
        <v>14873.8</v>
      </c>
      <c r="D17" s="108">
        <f>98*E17+5050</f>
        <v>14850</v>
      </c>
      <c r="E17">
        <v>100</v>
      </c>
    </row>
    <row r="18" spans="2:7" ht="15" x14ac:dyDescent="0.25">
      <c r="B18" s="209" t="s">
        <v>31</v>
      </c>
      <c r="C18" s="108">
        <f>600*E18</f>
        <v>60000</v>
      </c>
      <c r="D18" s="108">
        <f>600*E18</f>
        <v>60000</v>
      </c>
      <c r="E18">
        <v>100</v>
      </c>
      <c r="G18" s="371" t="s">
        <v>402</v>
      </c>
    </row>
    <row r="19" spans="2:7" ht="79.8" x14ac:dyDescent="0.3">
      <c r="B19" s="209" t="s">
        <v>283</v>
      </c>
      <c r="C19" s="108">
        <f>3.89*$E$19+1333.3</f>
        <v>2500.3000000000002</v>
      </c>
      <c r="D19" s="108">
        <f>ROUND(3.89*$E$19+1333.3,0)</f>
        <v>2500</v>
      </c>
      <c r="E19">
        <v>300</v>
      </c>
      <c r="F19" s="138" t="s">
        <v>435</v>
      </c>
      <c r="G19" s="372" t="s">
        <v>404</v>
      </c>
    </row>
    <row r="20" spans="2:7" ht="15" x14ac:dyDescent="0.25">
      <c r="B20" s="206" t="s">
        <v>30</v>
      </c>
      <c r="C20" s="108">
        <f>235*E20+4260</f>
        <v>27760</v>
      </c>
      <c r="D20" s="108">
        <f>235*E20+4260</f>
        <v>27760</v>
      </c>
      <c r="E20">
        <v>100</v>
      </c>
      <c r="G20" t="s">
        <v>403</v>
      </c>
    </row>
    <row r="21" spans="2:7" ht="15" x14ac:dyDescent="0.25">
      <c r="B21" s="206" t="s">
        <v>361</v>
      </c>
      <c r="C21" s="108">
        <f>(1464.9*POWER($E21,-0.163))*$E21</f>
        <v>69152.514914703366</v>
      </c>
      <c r="D21" s="108">
        <f>690*E21</f>
        <v>69000</v>
      </c>
      <c r="E21">
        <v>100</v>
      </c>
      <c r="G21" s="138" t="s">
        <v>401</v>
      </c>
    </row>
    <row r="22" spans="2:7" x14ac:dyDescent="0.3">
      <c r="B22" s="206" t="s">
        <v>359</v>
      </c>
      <c r="C22" s="108">
        <f>304*E22+43254</f>
        <v>73654</v>
      </c>
      <c r="D22" s="108">
        <f>304*E22+43300</f>
        <v>73700</v>
      </c>
      <c r="E22">
        <v>100</v>
      </c>
    </row>
    <row r="23" spans="2:7" x14ac:dyDescent="0.3">
      <c r="B23" s="206" t="s">
        <v>358</v>
      </c>
      <c r="C23" s="108">
        <f>(7537.7*POWER($E23,-0.281))*100</f>
        <v>206651.63635740796</v>
      </c>
      <c r="D23" s="108">
        <f>328*E23+100000</f>
        <v>132800</v>
      </c>
      <c r="E23">
        <v>100</v>
      </c>
    </row>
    <row r="24" spans="2:7" x14ac:dyDescent="0.3">
      <c r="B24" s="206" t="s">
        <v>363</v>
      </c>
      <c r="C24" s="108">
        <f>690*E24</f>
        <v>69000</v>
      </c>
      <c r="D24" s="108">
        <f>690*E24</f>
        <v>69000</v>
      </c>
      <c r="E24">
        <v>100</v>
      </c>
      <c r="G24" t="s">
        <v>401</v>
      </c>
    </row>
    <row r="29" spans="2:7" x14ac:dyDescent="0.3">
      <c r="C29" s="108"/>
      <c r="D29" s="108"/>
    </row>
    <row r="30" spans="2:7" x14ac:dyDescent="0.3">
      <c r="C30" s="108"/>
      <c r="D30" s="108"/>
    </row>
    <row r="58" spans="3:6" x14ac:dyDescent="0.3">
      <c r="C58" s="138"/>
      <c r="E58" s="138"/>
    </row>
    <row r="59" spans="3:6" x14ac:dyDescent="0.3">
      <c r="D59"/>
      <c r="E59" s="138"/>
      <c r="F59"/>
    </row>
    <row r="60" spans="3:6" x14ac:dyDescent="0.3">
      <c r="C60" s="138"/>
      <c r="E60" s="138"/>
      <c r="F60" s="400"/>
    </row>
    <row r="61" spans="3:6" x14ac:dyDescent="0.3">
      <c r="C61" s="138"/>
      <c r="E61" s="138"/>
      <c r="F61" s="400"/>
    </row>
    <row r="62" spans="3:6" x14ac:dyDescent="0.3">
      <c r="C62" s="138"/>
      <c r="E62" s="138"/>
      <c r="F62" s="400"/>
    </row>
    <row r="63" spans="3:6" x14ac:dyDescent="0.3">
      <c r="C63" s="143"/>
      <c r="D63" s="143"/>
      <c r="E63" s="143"/>
      <c r="F63" s="145"/>
    </row>
    <row r="64" spans="3:6" x14ac:dyDescent="0.3">
      <c r="C64" s="143"/>
      <c r="D64" s="143"/>
      <c r="E64" s="143"/>
      <c r="F64" s="145"/>
    </row>
    <row r="65" spans="3:6" x14ac:dyDescent="0.3">
      <c r="C65" s="143"/>
      <c r="D65" s="143"/>
      <c r="E65" s="143"/>
      <c r="F65" s="145"/>
    </row>
    <row r="66" spans="3:6" x14ac:dyDescent="0.3">
      <c r="C66" s="143"/>
      <c r="D66" s="143"/>
      <c r="E66" s="143"/>
      <c r="F66" s="145"/>
    </row>
    <row r="67" spans="3:6" x14ac:dyDescent="0.3">
      <c r="C67" s="143"/>
      <c r="D67" s="143"/>
      <c r="E67" s="143"/>
      <c r="F67" s="145"/>
    </row>
    <row r="68" spans="3:6" x14ac:dyDescent="0.3">
      <c r="C68" s="143"/>
      <c r="D68" s="143"/>
      <c r="E68" s="143"/>
      <c r="F68" s="145"/>
    </row>
    <row r="69" spans="3:6" x14ac:dyDescent="0.3">
      <c r="C69" s="143"/>
      <c r="D69" s="143"/>
      <c r="E69" s="143"/>
      <c r="F69" s="145"/>
    </row>
    <row r="70" spans="3:6" x14ac:dyDescent="0.3">
      <c r="C70" s="143"/>
      <c r="D70" s="143"/>
      <c r="E70" s="143"/>
      <c r="F70" s="145"/>
    </row>
  </sheetData>
  <sheetProtection password="A9E4" sheet="1" objects="1" scenarios="1"/>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Opzoeklijsten!$F$3:$F$33</xm:f>
          </x14:formula1>
          <xm:sqref>B6:B24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10</vt:i4>
      </vt:variant>
    </vt:vector>
  </HeadingPairs>
  <TitlesOfParts>
    <vt:vector size="16" baseType="lpstr">
      <vt:lpstr>Invullen</vt:lpstr>
      <vt:lpstr>voorbeeld duurzame propositie 1</vt:lpstr>
      <vt:lpstr>Toelichting</vt:lpstr>
      <vt:lpstr>Opzoeklijsten</vt:lpstr>
      <vt:lpstr>TECHNOLOGIEMATRIX</vt:lpstr>
      <vt:lpstr>Formules kosten overzicht</vt:lpstr>
      <vt:lpstr>TECHNOLOGIEMATRIX!COP_KM</vt:lpstr>
      <vt:lpstr>TECHNOLOGIEMATRIX!Ebiom_p</vt:lpstr>
      <vt:lpstr>TECHNOLOGIEMATRIX!Ebiom_pellet</vt:lpstr>
      <vt:lpstr>TECHNOLOGIEMATRIX!Ebiom_s</vt:lpstr>
      <vt:lpstr>TECHNOLOGIEMATRIX!Ebiom_shreds</vt:lpstr>
      <vt:lpstr>TECHNOLOGIEMATRIX!Ebiom_snip</vt:lpstr>
      <vt:lpstr>TECHNOLOGIEMATRIX!Eg</vt:lpstr>
      <vt:lpstr>TECHNOLOGIEMATRIX!Ek</vt:lpstr>
      <vt:lpstr>TECHNOLOGIEMATRIX!Everlies_BIOM</vt:lpstr>
      <vt:lpstr>TECHNOLOGIEMATRIX!PMAX_BES_HOR</vt:lpstr>
    </vt:vector>
  </TitlesOfParts>
  <Company>KWA Bedrijfsadviseurs B.V.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avb@kwa.nl</dc:creator>
  <cp:lastModifiedBy>Ad van Bokhoven</cp:lastModifiedBy>
  <dcterms:created xsi:type="dcterms:W3CDTF">2017-10-13T10:20:57Z</dcterms:created>
  <dcterms:modified xsi:type="dcterms:W3CDTF">2018-06-14T07:37:11Z</dcterms:modified>
</cp:coreProperties>
</file>